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drawings/drawing12.xml" ContentType="application/vnd.openxmlformats-officedocument.drawing+xml"/>
  <Override PartName="/xl/charts/chart25.xml" ContentType="application/vnd.openxmlformats-officedocument.drawingml.chart+xml"/>
  <Override PartName="/xl/drawings/drawing13.xml" ContentType="application/vnd.openxmlformats-officedocument.drawing+xml"/>
  <Override PartName="/xl/charts/chart2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orlanovaAV\Desktop\Материалы\4. КНИЖКА\Книжка на 2018 год\В информатизацию\"/>
    </mc:Choice>
  </mc:AlternateContent>
  <bookViews>
    <workbookView xWindow="0" yWindow="0" windowWidth="28800" windowHeight="12435" tabRatio="896" firstSheet="1" activeTab="1"/>
  </bookViews>
  <sheets>
    <sheet name="диаграмма" sheetId="26" state="hidden" r:id="rId1"/>
    <sheet name="демогр" sheetId="311" r:id="rId2"/>
    <sheet name="труд рес " sheetId="261" r:id="rId3"/>
    <sheet name="занятость" sheetId="23" r:id="rId4"/>
    <sheet name="уров жизни" sheetId="102" state="hidden" r:id="rId5"/>
    <sheet name="Ст.мин. набора прод." sheetId="98" r:id="rId6"/>
    <sheet name="дин. цен " sheetId="293" r:id="rId7"/>
    <sheet name="эк. показ. " sheetId="242" state="hidden" r:id="rId8"/>
    <sheet name="цены на металл" sheetId="95" r:id="rId9"/>
    <sheet name="цены на металл 2" sheetId="96" r:id="rId10"/>
    <sheet name="Средние цены+ИПЦ" sheetId="271" r:id="rId11"/>
    <sheet name="налоги" sheetId="31" state="hidden" r:id="rId12"/>
    <sheet name="на 01.05.18" sheetId="145" state="hidden" r:id="rId13"/>
    <sheet name="стр-ра гор доходов" sheetId="52" state="hidden" r:id="rId14"/>
    <sheet name="бюджет" sheetId="82" state="hidden" r:id="rId15"/>
    <sheet name="исп гор бюдж" sheetId="29" state="hidden" r:id="rId16"/>
    <sheet name="ДКВ " sheetId="214" state="hidden" r:id="rId17"/>
    <sheet name="сеть учреждений" sheetId="309" r:id="rId18"/>
    <sheet name="СОНКО (81)_без 2017 года" sheetId="312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диаграмма!$A$75:$C$83</definedName>
    <definedName name="Z_85AB546A_B0D7_48F7_A674_5B38061BC8AD_.wvu.Cols" localSheetId="18" hidden="1">'СОНКО (81)_без 2017 года'!$G:$G</definedName>
    <definedName name="Z_85AB546A_B0D7_48F7_A674_5B38061BC8AD_.wvu.PrintArea" localSheetId="18" hidden="1">'СОНКО (81)_без 2017 года'!$A$2:$J$101</definedName>
    <definedName name="Z_85AB546A_B0D7_48F7_A674_5B38061BC8AD_.wvu.PrintTitles" localSheetId="18" hidden="1">'СОНКО (81)_без 2017 года'!$3:$4</definedName>
    <definedName name="Z_85AB546A_B0D7_48F7_A674_5B38061BC8AD_.wvu.Rows" localSheetId="18" hidden="1">'СОНКО (81)_без 2017 года'!$11:$15,'СОНКО (81)_без 2017 года'!$23:$47,'СОНКО (81)_без 2017 года'!$49:$50,'СОНКО (81)_без 2017 года'!$55:$68,'СОНКО (81)_без 2017 года'!$76:$83,'СОНКО (81)_без 2017 года'!$87:$95,'СОНКО (81)_без 2017 года'!$98:$101</definedName>
    <definedName name="Z_D26651FB_65F0_4382_B553_2A5045BB04DF_.wvu.Cols" localSheetId="18" hidden="1">'СОНКО (81)_без 2017 года'!$G:$G</definedName>
    <definedName name="Z_D26651FB_65F0_4382_B553_2A5045BB04DF_.wvu.PrintArea" localSheetId="18" hidden="1">'СОНКО (81)_без 2017 года'!$A$2:$J$101</definedName>
    <definedName name="Z_D26651FB_65F0_4382_B553_2A5045BB04DF_.wvu.PrintTitles" localSheetId="18" hidden="1">'СОНКО (81)_без 2017 года'!$3:$4</definedName>
    <definedName name="Z_D26651FB_65F0_4382_B553_2A5045BB04DF_.wvu.Rows" localSheetId="18" hidden="1">'СОНКО (81)_без 2017 года'!$11:$15,'СОНКО (81)_без 2017 года'!$23:$47,'СОНКО (81)_без 2017 года'!$49:$50,'СОНКО (81)_без 2017 года'!$55:$68,'СОНКО (81)_без 2017 года'!$76:$83,'СОНКО (81)_без 2017 года'!$87:$95,'СОНКО (81)_без 2017 года'!$98:$101</definedName>
    <definedName name="_xlnm.Print_Titles" localSheetId="6">'дин. цен '!$3:$4</definedName>
    <definedName name="_xlnm.Print_Titles" localSheetId="11">налоги!$3:$4</definedName>
    <definedName name="_xlnm.Print_Titles" localSheetId="17">'сеть учреждений'!$3:$4</definedName>
    <definedName name="_xlnm.Print_Titles" localSheetId="18">'СОНКО (81)_без 2017 года'!$3:$4</definedName>
    <definedName name="_xlnm.Print_Titles" localSheetId="4">'уров жизни'!$3:$4</definedName>
    <definedName name="_xlnm.Print_Area" localSheetId="14">бюджет!$A$1:$H$64</definedName>
    <definedName name="_xlnm.Print_Area" localSheetId="1">демогр!$A$1:$J$62</definedName>
    <definedName name="_xlnm.Print_Area" localSheetId="6">'дин. цен '!$A$1:$F$94</definedName>
    <definedName name="_xlnm.Print_Area" localSheetId="16">'ДКВ '!$A$1:$E$44</definedName>
    <definedName name="_xlnm.Print_Area" localSheetId="3">занятость!$A$1:$H$51</definedName>
    <definedName name="_xlnm.Print_Area" localSheetId="15">'исп гор бюдж'!$A$1:$F$80</definedName>
    <definedName name="_xlnm.Print_Area" localSheetId="12">'на 01.05.18'!$A$1:$R$134</definedName>
    <definedName name="_xlnm.Print_Area" localSheetId="11">налоги!$A$1:$F$33</definedName>
    <definedName name="_xlnm.Print_Area" localSheetId="17">'сеть учреждений'!$A$1:$E$132</definedName>
    <definedName name="_xlnm.Print_Area" localSheetId="18">'СОНКО (81)_без 2017 года'!$A$1:$K$111</definedName>
    <definedName name="_xlnm.Print_Area" localSheetId="10">'Средние цены+ИПЦ'!$A$1:$T$53</definedName>
    <definedName name="_xlnm.Print_Area" localSheetId="5">'Ст.мин. набора прод.'!$A$1:$K$157</definedName>
    <definedName name="_xlnm.Print_Area" localSheetId="13">'стр-ра гор доходов'!$A$1:$P$88</definedName>
    <definedName name="_xlnm.Print_Area" localSheetId="2">'труд рес '!$A$1:$J$67</definedName>
    <definedName name="_xlnm.Print_Area" localSheetId="4">'уров жизни'!$A$1:$G$53</definedName>
    <definedName name="_xlnm.Print_Area" localSheetId="8">'цены на металл'!$A$1:$O$96</definedName>
    <definedName name="_xlnm.Print_Area" localSheetId="9">'цены на металл 2'!$A$1:$O$76</definedName>
    <definedName name="_xlnm.Print_Area" localSheetId="7">'эк. показ. '!$A$1:$H$36</definedName>
  </definedNames>
  <calcPr calcId="152511"/>
</workbook>
</file>

<file path=xl/calcChain.xml><?xml version="1.0" encoding="utf-8"?>
<calcChain xmlns="http://schemas.openxmlformats.org/spreadsheetml/2006/main">
  <c r="D6" i="82" l="1"/>
  <c r="D5" i="82"/>
  <c r="C60" i="82"/>
  <c r="H5" i="242" l="1"/>
  <c r="G8" i="242"/>
  <c r="E8" i="242"/>
  <c r="I54" i="261" l="1"/>
  <c r="I55" i="261"/>
  <c r="I56" i="261"/>
  <c r="I58" i="261"/>
  <c r="I59" i="261"/>
  <c r="I60" i="261"/>
  <c r="H60" i="261"/>
  <c r="H59" i="261"/>
  <c r="H58" i="261"/>
  <c r="H56" i="261"/>
  <c r="H55" i="261"/>
  <c r="H54" i="261"/>
  <c r="E9" i="102"/>
  <c r="E17" i="102"/>
  <c r="E16" i="102"/>
  <c r="E13" i="102" l="1"/>
  <c r="E12" i="102"/>
  <c r="I43" i="261"/>
  <c r="I42" i="261"/>
  <c r="I41" i="261"/>
  <c r="I40" i="261"/>
  <c r="I38" i="261"/>
  <c r="I37" i="261"/>
  <c r="H43" i="261"/>
  <c r="H42" i="261"/>
  <c r="H41" i="261"/>
  <c r="H40" i="261"/>
  <c r="H38" i="261"/>
  <c r="H37" i="261"/>
  <c r="I10" i="261"/>
  <c r="H10" i="261"/>
  <c r="I9" i="261" l="1"/>
  <c r="H9" i="261"/>
  <c r="I25" i="261"/>
  <c r="I24" i="261"/>
  <c r="I23" i="261"/>
  <c r="I22" i="261"/>
  <c r="I21" i="261"/>
  <c r="I20" i="261"/>
  <c r="I19" i="261"/>
  <c r="I17" i="261"/>
  <c r="I15" i="261"/>
  <c r="I14" i="261"/>
  <c r="I13" i="261"/>
  <c r="I12" i="261"/>
  <c r="H24" i="261"/>
  <c r="H23" i="261"/>
  <c r="H22" i="261"/>
  <c r="H21" i="261"/>
  <c r="H19" i="261"/>
  <c r="H20" i="261"/>
  <c r="H18" i="261"/>
  <c r="H16" i="261"/>
  <c r="H15" i="261"/>
  <c r="H14" i="261"/>
  <c r="H13" i="261"/>
  <c r="H12" i="261"/>
  <c r="H25" i="261"/>
  <c r="H26" i="311"/>
  <c r="H25" i="311"/>
  <c r="H23" i="311"/>
  <c r="H22" i="311"/>
  <c r="H21" i="311"/>
  <c r="G23" i="311"/>
  <c r="E70" i="293" l="1"/>
  <c r="E69" i="293" l="1"/>
  <c r="E68" i="293"/>
  <c r="E67" i="293"/>
  <c r="D69" i="293"/>
  <c r="C69" i="293"/>
  <c r="J96" i="98"/>
  <c r="G96" i="98"/>
  <c r="D96" i="98"/>
  <c r="E5" i="214" l="1"/>
  <c r="E4" i="29" l="1"/>
  <c r="G61" i="82"/>
  <c r="H26" i="82"/>
  <c r="C22" i="82"/>
  <c r="C17" i="82"/>
  <c r="C12" i="82"/>
  <c r="O44" i="52"/>
  <c r="O45" i="52"/>
  <c r="O46" i="52"/>
  <c r="O49" i="52"/>
  <c r="O57" i="52"/>
  <c r="N12" i="52"/>
  <c r="N13" i="52"/>
  <c r="N14" i="52"/>
  <c r="N15" i="52"/>
  <c r="N19" i="52"/>
  <c r="N44" i="52"/>
  <c r="N45" i="52"/>
  <c r="N46" i="52"/>
  <c r="N57" i="52"/>
  <c r="N59" i="52"/>
  <c r="N60" i="52"/>
  <c r="M57" i="52"/>
  <c r="M59" i="52"/>
  <c r="M60" i="52"/>
  <c r="M62" i="52"/>
  <c r="M43" i="52"/>
  <c r="M44" i="52"/>
  <c r="M45" i="52"/>
  <c r="M46" i="52"/>
  <c r="M12" i="52"/>
  <c r="M13" i="52"/>
  <c r="M14" i="52"/>
  <c r="M15" i="52"/>
  <c r="M19" i="52"/>
  <c r="L19" i="52"/>
  <c r="L20" i="52"/>
  <c r="L21" i="52"/>
  <c r="L49" i="52"/>
  <c r="L57" i="52"/>
  <c r="L59" i="52"/>
  <c r="L60" i="52"/>
  <c r="K57" i="52"/>
  <c r="K59" i="52"/>
  <c r="K60" i="52"/>
  <c r="K62" i="52"/>
  <c r="K49" i="52"/>
  <c r="F57" i="52"/>
  <c r="F58" i="52"/>
  <c r="F44" i="52"/>
  <c r="F45" i="52"/>
  <c r="F46" i="52"/>
  <c r="F12" i="52"/>
  <c r="F13" i="52"/>
  <c r="F14" i="52"/>
  <c r="F15" i="52"/>
  <c r="F19" i="52"/>
  <c r="F24" i="52"/>
  <c r="E60" i="52"/>
  <c r="E62" i="52"/>
  <c r="E69" i="145"/>
  <c r="D71" i="145"/>
  <c r="D70" i="145"/>
  <c r="H77" i="145"/>
  <c r="H83" i="145"/>
  <c r="H109" i="145"/>
  <c r="F77" i="145"/>
  <c r="F108" i="145"/>
  <c r="F103" i="145"/>
  <c r="C6" i="82" l="1"/>
  <c r="Q119" i="145" l="1"/>
  <c r="Q131" i="145"/>
  <c r="N106" i="145"/>
  <c r="O69" i="145"/>
  <c r="N69" i="145"/>
  <c r="R69" i="145"/>
  <c r="R70" i="145"/>
  <c r="R77" i="145"/>
  <c r="R83" i="145"/>
  <c r="R102" i="145"/>
  <c r="E60" i="293" l="1"/>
  <c r="E54" i="293" l="1"/>
  <c r="F5" i="23" l="1"/>
  <c r="F101" i="312" l="1"/>
  <c r="K97" i="312"/>
  <c r="J97" i="312"/>
  <c r="I97" i="312"/>
  <c r="H97" i="312"/>
  <c r="F95" i="312"/>
  <c r="F94" i="312"/>
  <c r="F93" i="312"/>
  <c r="F92" i="312"/>
  <c r="F91" i="312"/>
  <c r="F90" i="312"/>
  <c r="F89" i="312"/>
  <c r="F88" i="312"/>
  <c r="F87" i="312"/>
  <c r="F86" i="312"/>
  <c r="K85" i="312"/>
  <c r="J85" i="312"/>
  <c r="I85" i="312"/>
  <c r="H85" i="312"/>
  <c r="G85" i="312"/>
  <c r="K70" i="312"/>
  <c r="J70" i="312"/>
  <c r="I70" i="312"/>
  <c r="H70" i="312"/>
  <c r="G70" i="312"/>
  <c r="F70" i="312"/>
  <c r="F68" i="312"/>
  <c r="F67" i="312"/>
  <c r="F66" i="312"/>
  <c r="F65" i="312"/>
  <c r="F64" i="312"/>
  <c r="F63" i="312"/>
  <c r="F62" i="312"/>
  <c r="F61" i="312"/>
  <c r="F60" i="312"/>
  <c r="F59" i="312"/>
  <c r="F58" i="312"/>
  <c r="F57" i="312"/>
  <c r="F56" i="312"/>
  <c r="F55" i="312"/>
  <c r="F54" i="312"/>
  <c r="K52" i="312"/>
  <c r="J52" i="312"/>
  <c r="I52" i="312"/>
  <c r="H52" i="312"/>
  <c r="G52" i="312"/>
  <c r="F22" i="312"/>
  <c r="F21" i="312"/>
  <c r="F20" i="312"/>
  <c r="F19" i="312"/>
  <c r="K17" i="312"/>
  <c r="J17" i="312"/>
  <c r="I17" i="312"/>
  <c r="H17" i="312"/>
  <c r="G17" i="312"/>
  <c r="F10" i="312"/>
  <c r="F9" i="312" s="1"/>
  <c r="K9" i="312"/>
  <c r="J9" i="312"/>
  <c r="I9" i="312"/>
  <c r="H9" i="312"/>
  <c r="G9" i="312"/>
  <c r="C7" i="312"/>
  <c r="M2" i="312"/>
  <c r="H7" i="312" l="1"/>
  <c r="J7" i="312"/>
  <c r="I7" i="312"/>
  <c r="G7" i="312"/>
  <c r="K7" i="312"/>
  <c r="F7" i="312"/>
  <c r="F85" i="312"/>
  <c r="F17" i="312"/>
  <c r="F52" i="312"/>
  <c r="C96" i="98"/>
  <c r="F96" i="98"/>
  <c r="I96" i="98"/>
  <c r="H5" i="311" l="1"/>
  <c r="H9" i="311"/>
  <c r="H11" i="311"/>
  <c r="C13" i="311"/>
  <c r="D13" i="311"/>
  <c r="F13" i="311"/>
  <c r="H13" i="311"/>
  <c r="I13" i="311"/>
  <c r="C23" i="311"/>
  <c r="E23" i="311"/>
  <c r="I23" i="311"/>
  <c r="B11" i="26" l="1"/>
  <c r="D115" i="309" l="1"/>
  <c r="C115" i="309"/>
  <c r="D104" i="309"/>
  <c r="D101" i="309"/>
  <c r="D91" i="309" s="1"/>
  <c r="C101" i="309"/>
  <c r="D92" i="309"/>
  <c r="D88" i="309"/>
  <c r="D64" i="309" s="1"/>
  <c r="C88" i="309"/>
  <c r="C64" i="309"/>
  <c r="D57" i="309"/>
  <c r="C57" i="309"/>
  <c r="D53" i="309"/>
  <c r="C53" i="309"/>
  <c r="D49" i="309"/>
  <c r="C49" i="309"/>
  <c r="D46" i="309"/>
  <c r="D45" i="309" s="1"/>
  <c r="D7" i="309" s="1"/>
  <c r="C46" i="309"/>
  <c r="C45" i="309" s="1"/>
  <c r="C7" i="309" s="1"/>
  <c r="E45" i="309"/>
  <c r="D41" i="309"/>
  <c r="C41" i="309"/>
  <c r="D30" i="309"/>
  <c r="D15" i="309"/>
  <c r="D11" i="309" s="1"/>
  <c r="C15" i="309"/>
  <c r="C11" i="309" s="1"/>
  <c r="E11" i="309"/>
  <c r="E5" i="309" s="1"/>
  <c r="D9" i="309"/>
  <c r="C9" i="309"/>
  <c r="D6" i="309"/>
  <c r="C6" i="309"/>
  <c r="C5" i="309" l="1"/>
  <c r="D5" i="309"/>
  <c r="C8" i="309"/>
  <c r="D8" i="309"/>
  <c r="J63" i="52" l="1"/>
  <c r="D11" i="31"/>
  <c r="D9" i="31"/>
  <c r="D15" i="214" l="1"/>
  <c r="D18" i="214" s="1"/>
  <c r="I79" i="145" l="1"/>
  <c r="M42" i="52"/>
  <c r="E19" i="52"/>
  <c r="J68" i="52"/>
  <c r="H68" i="52"/>
  <c r="J60" i="52"/>
  <c r="J58" i="52"/>
  <c r="J57" i="52"/>
  <c r="J55" i="52"/>
  <c r="J54" i="52"/>
  <c r="J53" i="52"/>
  <c r="J52" i="52"/>
  <c r="J51" i="52"/>
  <c r="J44" i="52"/>
  <c r="J46" i="52"/>
  <c r="J45" i="52"/>
  <c r="J43" i="52"/>
  <c r="J42" i="52"/>
  <c r="J41" i="52"/>
  <c r="J40" i="52"/>
  <c r="J39" i="52"/>
  <c r="J24" i="52"/>
  <c r="J19" i="52"/>
  <c r="J12" i="52"/>
  <c r="J13" i="52"/>
  <c r="J14" i="52"/>
  <c r="J15" i="52"/>
  <c r="J10" i="52"/>
  <c r="J9" i="52"/>
  <c r="J8" i="52"/>
  <c r="J7" i="52"/>
  <c r="J6" i="52"/>
  <c r="H60" i="52"/>
  <c r="E7" i="29"/>
  <c r="H43" i="82"/>
  <c r="H11" i="52" l="1"/>
  <c r="E5" i="242" l="1"/>
  <c r="E62" i="293"/>
  <c r="E36" i="293"/>
  <c r="D93" i="98" l="1"/>
  <c r="D94" i="98"/>
  <c r="G93" i="98"/>
  <c r="G94" i="98"/>
  <c r="J93" i="98"/>
  <c r="J94" i="98"/>
  <c r="J95" i="98"/>
  <c r="I95" i="98"/>
  <c r="G95" i="98"/>
  <c r="F95" i="98"/>
  <c r="D95" i="98"/>
  <c r="C95" i="98"/>
  <c r="E5" i="102" l="1"/>
  <c r="E14" i="102" l="1"/>
  <c r="F9" i="23" l="1"/>
  <c r="E54" i="261" l="1"/>
  <c r="F37" i="261"/>
  <c r="H8" i="261"/>
  <c r="I6" i="261" l="1"/>
  <c r="H6" i="261"/>
  <c r="G37" i="261" l="1"/>
  <c r="C94" i="98" l="1"/>
  <c r="H9" i="242"/>
  <c r="G10" i="242"/>
  <c r="D27" i="29"/>
  <c r="H41" i="82"/>
  <c r="D124" i="145"/>
  <c r="E124" i="145" s="1"/>
  <c r="D126" i="145"/>
  <c r="D36" i="82"/>
  <c r="R108" i="145" l="1"/>
  <c r="E16" i="214" l="1"/>
  <c r="E17" i="214"/>
  <c r="E13" i="214"/>
  <c r="E12" i="214"/>
  <c r="E9" i="214"/>
  <c r="E8" i="214"/>
  <c r="E6" i="214"/>
  <c r="C15" i="214"/>
  <c r="E15" i="102"/>
  <c r="C21" i="29" l="1"/>
  <c r="D21" i="29"/>
  <c r="H48" i="82"/>
  <c r="F28" i="82"/>
  <c r="E48" i="82"/>
  <c r="D20" i="82"/>
  <c r="C65" i="52"/>
  <c r="C66" i="52"/>
  <c r="C64" i="52"/>
  <c r="C63" i="52"/>
  <c r="C62" i="52"/>
  <c r="C61" i="52"/>
  <c r="C60" i="52"/>
  <c r="C59" i="52"/>
  <c r="C43" i="52"/>
  <c r="D32" i="82"/>
  <c r="F119" i="145"/>
  <c r="D119" i="145" s="1"/>
  <c r="D33" i="82"/>
  <c r="E21" i="29" l="1"/>
  <c r="E55" i="52"/>
  <c r="M41" i="52" l="1"/>
  <c r="N123" i="145"/>
  <c r="O123" i="145" s="1"/>
  <c r="H19" i="242" l="1"/>
  <c r="E6" i="293" l="1"/>
  <c r="I93" i="98" l="1"/>
  <c r="I94" i="98"/>
  <c r="F93" i="98"/>
  <c r="F94" i="98"/>
  <c r="C93" i="98"/>
  <c r="C20" i="26" l="1"/>
  <c r="F58" i="261" l="1"/>
  <c r="E58" i="261" l="1"/>
  <c r="G58" i="261"/>
  <c r="F54" i="261"/>
  <c r="G54" i="261"/>
  <c r="I11" i="261"/>
  <c r="I16" i="261"/>
  <c r="I18" i="261"/>
  <c r="I8" i="261"/>
  <c r="H11" i="261"/>
  <c r="H17" i="261"/>
  <c r="H13" i="242" l="1"/>
  <c r="H10" i="242"/>
  <c r="E11" i="242"/>
  <c r="D17" i="95" l="1"/>
  <c r="D5" i="31" l="1"/>
  <c r="D12" i="31" l="1"/>
  <c r="D10" i="31"/>
  <c r="G33" i="82"/>
  <c r="N124" i="145"/>
  <c r="K119" i="145" l="1"/>
  <c r="P103" i="145" l="1"/>
  <c r="M109" i="145"/>
  <c r="D23" i="29" l="1"/>
  <c r="E47" i="82" l="1"/>
  <c r="H7" i="261" l="1"/>
  <c r="G40" i="82" l="1"/>
  <c r="E61" i="82" s="1"/>
  <c r="F40" i="82"/>
  <c r="C40" i="82"/>
  <c r="G5" i="242"/>
  <c r="H40" i="82" l="1"/>
  <c r="C23" i="52"/>
  <c r="N71" i="145"/>
  <c r="O71" i="145" s="1"/>
  <c r="I71" i="145"/>
  <c r="G71" i="145" l="1"/>
  <c r="E71" i="145"/>
  <c r="Q71" i="145"/>
  <c r="D28" i="242"/>
  <c r="F8" i="23"/>
  <c r="F6" i="23"/>
  <c r="F7" i="23"/>
  <c r="D91" i="98"/>
  <c r="D80" i="98" l="1"/>
  <c r="C78" i="98"/>
  <c r="E37" i="261" l="1"/>
  <c r="F69" i="293" l="1"/>
  <c r="D40" i="82" l="1"/>
  <c r="E40" i="82" l="1"/>
  <c r="C61" i="82"/>
  <c r="K108" i="145"/>
  <c r="I91" i="98" l="1"/>
  <c r="F91" i="98"/>
  <c r="C91" i="98"/>
  <c r="G91" i="98" l="1"/>
  <c r="J91" i="98"/>
  <c r="E9" i="242" l="1"/>
  <c r="C90" i="98" l="1"/>
  <c r="G46" i="261"/>
  <c r="H26" i="261"/>
  <c r="I26" i="261"/>
  <c r="H44" i="261"/>
  <c r="I44" i="261"/>
  <c r="H45" i="261"/>
  <c r="I45" i="261"/>
  <c r="F46" i="261"/>
  <c r="D46" i="261" l="1"/>
  <c r="H46" i="261" s="1"/>
  <c r="I46" i="261" l="1"/>
  <c r="D37" i="82" l="1"/>
  <c r="D25" i="29" l="1"/>
  <c r="D19" i="29"/>
  <c r="D17" i="29"/>
  <c r="D15" i="29"/>
  <c r="D13" i="29"/>
  <c r="D11" i="29"/>
  <c r="D5" i="29"/>
  <c r="P119" i="145"/>
  <c r="N119" i="145" s="1"/>
  <c r="N131" i="145" s="1"/>
  <c r="P108" i="145"/>
  <c r="P77" i="145"/>
  <c r="D103" i="145"/>
  <c r="E103" i="145" s="1"/>
  <c r="D73" i="145"/>
  <c r="H108" i="145"/>
  <c r="D4" i="29" l="1"/>
  <c r="D28" i="29" s="1"/>
  <c r="H102" i="145"/>
  <c r="F102" i="145"/>
  <c r="D77" i="145"/>
  <c r="E10" i="102"/>
  <c r="D10" i="29" l="1"/>
  <c r="D12" i="29"/>
  <c r="D6" i="29"/>
  <c r="D14" i="29"/>
  <c r="D24" i="29"/>
  <c r="D102" i="145"/>
  <c r="E102" i="145" s="1"/>
  <c r="E34" i="293"/>
  <c r="G102" i="145" l="1"/>
  <c r="D90" i="98"/>
  <c r="F90" i="98"/>
  <c r="G90" i="98"/>
  <c r="I90" i="98"/>
  <c r="J90" i="98"/>
  <c r="E8" i="102" l="1"/>
  <c r="C5" i="29" l="1"/>
  <c r="E5" i="29" l="1"/>
  <c r="E52" i="293"/>
  <c r="J87" i="98" l="1"/>
  <c r="I88" i="98"/>
  <c r="I87" i="98"/>
  <c r="I86" i="98"/>
  <c r="F88" i="98"/>
  <c r="F87" i="98"/>
  <c r="F86" i="98"/>
  <c r="C87" i="98"/>
  <c r="C86" i="98"/>
  <c r="C88" i="98"/>
  <c r="G37" i="82" l="1"/>
  <c r="D38" i="82"/>
  <c r="F17" i="82" l="1"/>
  <c r="D89" i="98" l="1"/>
  <c r="G89" i="98"/>
  <c r="J89" i="98"/>
  <c r="I89" i="98"/>
  <c r="F89" i="98"/>
  <c r="C89" i="98"/>
  <c r="D27" i="242" l="1"/>
  <c r="D72" i="145" l="1"/>
  <c r="D74" i="145"/>
  <c r="D75" i="145"/>
  <c r="D76" i="145"/>
  <c r="D78" i="145"/>
  <c r="D79" i="145"/>
  <c r="D80" i="145"/>
  <c r="D81" i="145"/>
  <c r="D82" i="145"/>
  <c r="D84" i="145"/>
  <c r="G84" i="145" s="1"/>
  <c r="D87" i="145"/>
  <c r="E50" i="82" l="1"/>
  <c r="G39" i="82"/>
  <c r="G38" i="82"/>
  <c r="G35" i="82"/>
  <c r="G32" i="82"/>
  <c r="I86" i="145" l="1"/>
  <c r="L86" i="145" s="1"/>
  <c r="D88" i="98" l="1"/>
  <c r="G88" i="98"/>
  <c r="J88" i="98"/>
  <c r="I104" i="145" l="1"/>
  <c r="I105" i="145"/>
  <c r="I106" i="145"/>
  <c r="I107" i="145"/>
  <c r="I112" i="145"/>
  <c r="I114" i="145"/>
  <c r="I115" i="145"/>
  <c r="I116" i="145"/>
  <c r="I117" i="145"/>
  <c r="I118" i="145"/>
  <c r="I122" i="145"/>
  <c r="I124" i="145"/>
  <c r="I126" i="145"/>
  <c r="I121" i="145"/>
  <c r="I127" i="145"/>
  <c r="D122" i="145"/>
  <c r="E122" i="145" s="1"/>
  <c r="D121" i="145"/>
  <c r="E121" i="145" s="1"/>
  <c r="D104" i="145"/>
  <c r="D105" i="145"/>
  <c r="D107" i="145"/>
  <c r="D112" i="145"/>
  <c r="G112" i="145" s="1"/>
  <c r="D114" i="145"/>
  <c r="D115" i="145"/>
  <c r="D117" i="145"/>
  <c r="D118" i="145"/>
  <c r="D83" i="145"/>
  <c r="G83" i="145" s="1"/>
  <c r="E107" i="145" l="1"/>
  <c r="C44" i="52"/>
  <c r="D109" i="145"/>
  <c r="D108" i="145" l="1"/>
  <c r="G108" i="145" s="1"/>
  <c r="D87" i="98"/>
  <c r="G87" i="98"/>
  <c r="C8" i="52" l="1"/>
  <c r="E58" i="52" l="1"/>
  <c r="E57" i="52"/>
  <c r="E54" i="52"/>
  <c r="D27" i="82" s="1"/>
  <c r="E53" i="52"/>
  <c r="D26" i="82" s="1"/>
  <c r="E52" i="52"/>
  <c r="D25" i="82" s="1"/>
  <c r="E51" i="52"/>
  <c r="D24" i="82" s="1"/>
  <c r="E46" i="52"/>
  <c r="E44" i="52"/>
  <c r="D21" i="82" s="1"/>
  <c r="E42" i="52"/>
  <c r="D19" i="82" s="1"/>
  <c r="E41" i="52"/>
  <c r="D18" i="82" s="1"/>
  <c r="E40" i="52"/>
  <c r="E24" i="52"/>
  <c r="D15" i="82" s="1"/>
  <c r="D14" i="82"/>
  <c r="E15" i="52"/>
  <c r="D13" i="82" s="1"/>
  <c r="E13" i="52"/>
  <c r="D11" i="82" s="1"/>
  <c r="E12" i="52"/>
  <c r="D10" i="82" s="1"/>
  <c r="E10" i="52"/>
  <c r="D9" i="82" s="1"/>
  <c r="E9" i="52"/>
  <c r="D8" i="82" s="1"/>
  <c r="E8" i="52"/>
  <c r="D7" i="82" s="1"/>
  <c r="E116" i="145"/>
  <c r="C56" i="52"/>
  <c r="C50" i="52"/>
  <c r="C47" i="52"/>
  <c r="C48" i="52"/>
  <c r="C12" i="52"/>
  <c r="C22" i="52"/>
  <c r="H119" i="145"/>
  <c r="D23" i="82" l="1"/>
  <c r="D22" i="82" s="1"/>
  <c r="P46" i="52"/>
  <c r="D17" i="82"/>
  <c r="D12" i="82"/>
  <c r="G81" i="145"/>
  <c r="C18" i="52"/>
  <c r="E76" i="145"/>
  <c r="C13" i="52"/>
  <c r="E72" i="145"/>
  <c r="C9" i="52"/>
  <c r="E104" i="145"/>
  <c r="C41" i="52"/>
  <c r="E115" i="145"/>
  <c r="C52" i="52"/>
  <c r="C57" i="52"/>
  <c r="G80" i="145"/>
  <c r="C17" i="52"/>
  <c r="E117" i="145"/>
  <c r="C53" i="52"/>
  <c r="E14" i="52"/>
  <c r="E45" i="52"/>
  <c r="C21" i="52"/>
  <c r="G79" i="145"/>
  <c r="C16" i="52"/>
  <c r="G74" i="145"/>
  <c r="C11" i="52"/>
  <c r="G109" i="145"/>
  <c r="C46" i="52"/>
  <c r="E114" i="145"/>
  <c r="C51" i="52"/>
  <c r="E118" i="145"/>
  <c r="C54" i="52"/>
  <c r="E75" i="145"/>
  <c r="E87" i="145"/>
  <c r="C24" i="52"/>
  <c r="E82" i="145"/>
  <c r="C19" i="52"/>
  <c r="E78" i="145"/>
  <c r="C15" i="52"/>
  <c r="E73" i="145"/>
  <c r="C10" i="52"/>
  <c r="E105" i="145"/>
  <c r="C42" i="52"/>
  <c r="C49" i="52"/>
  <c r="C58" i="52"/>
  <c r="C20" i="52"/>
  <c r="G72" i="145"/>
  <c r="H70" i="145"/>
  <c r="H69" i="145" s="1"/>
  <c r="C9" i="31" s="1"/>
  <c r="F70" i="145"/>
  <c r="E7" i="52" s="1"/>
  <c r="E39" i="52"/>
  <c r="G73" i="145"/>
  <c r="E109" i="145"/>
  <c r="G77" i="145"/>
  <c r="H131" i="145" l="1"/>
  <c r="C45" i="52"/>
  <c r="E119" i="145"/>
  <c r="C55" i="52"/>
  <c r="E77" i="145"/>
  <c r="C14" i="52"/>
  <c r="E108" i="145"/>
  <c r="C40" i="52"/>
  <c r="F69" i="145"/>
  <c r="D69" i="145" s="1"/>
  <c r="D131" i="145" s="1"/>
  <c r="E6" i="52" l="1"/>
  <c r="C11" i="31"/>
  <c r="C39" i="52"/>
  <c r="F131" i="145"/>
  <c r="E131" i="145" s="1"/>
  <c r="C7" i="52"/>
  <c r="C5" i="31" l="1"/>
  <c r="C10" i="31" s="1"/>
  <c r="E68" i="52"/>
  <c r="F6" i="52" s="1"/>
  <c r="G69" i="145"/>
  <c r="C6" i="52"/>
  <c r="C68" i="52"/>
  <c r="E70" i="145"/>
  <c r="G70" i="145"/>
  <c r="D68" i="52" l="1"/>
  <c r="D49" i="52"/>
  <c r="C12" i="31"/>
  <c r="D8" i="52"/>
  <c r="D13" i="52"/>
  <c r="G131" i="145"/>
  <c r="P14" i="52"/>
  <c r="G12" i="82" l="1"/>
  <c r="G22" i="82" l="1"/>
  <c r="P45" i="52"/>
  <c r="K40" i="52"/>
  <c r="O40" i="52" s="1"/>
  <c r="M40" i="52"/>
  <c r="G17" i="82" l="1"/>
  <c r="P40" i="52"/>
  <c r="K103" i="145"/>
  <c r="K77" i="145"/>
  <c r="I14" i="52" s="1"/>
  <c r="P70" i="145"/>
  <c r="M7" i="52" l="1"/>
  <c r="I45" i="52"/>
  <c r="I40" i="52"/>
  <c r="I103" i="145"/>
  <c r="E8" i="82" l="1"/>
  <c r="M108" i="145" l="1"/>
  <c r="I109" i="145"/>
  <c r="D86" i="98"/>
  <c r="G86" i="98"/>
  <c r="J86" i="98"/>
  <c r="I108" i="145" l="1"/>
  <c r="M102" i="145"/>
  <c r="J67" i="52"/>
  <c r="I57" i="52"/>
  <c r="I58" i="52"/>
  <c r="I60" i="52"/>
  <c r="I62" i="52"/>
  <c r="I63" i="52"/>
  <c r="I54" i="52"/>
  <c r="I53" i="52"/>
  <c r="I41" i="52"/>
  <c r="I42" i="52"/>
  <c r="I43" i="52"/>
  <c r="I44" i="52"/>
  <c r="I46" i="52"/>
  <c r="I51" i="52"/>
  <c r="I52" i="52"/>
  <c r="I9" i="52"/>
  <c r="I10" i="52"/>
  <c r="I12" i="52"/>
  <c r="I13" i="52"/>
  <c r="I15" i="52"/>
  <c r="I19" i="52"/>
  <c r="I24" i="52"/>
  <c r="I8" i="52"/>
  <c r="M83" i="145" l="1"/>
  <c r="G63" i="52"/>
  <c r="G62" i="52"/>
  <c r="M119" i="145"/>
  <c r="I55" i="52"/>
  <c r="I101" i="145"/>
  <c r="I100" i="145"/>
  <c r="I99" i="145"/>
  <c r="I98" i="145"/>
  <c r="I97" i="145"/>
  <c r="I96" i="145"/>
  <c r="I95" i="145"/>
  <c r="I94" i="145"/>
  <c r="I93" i="145"/>
  <c r="L93" i="145" s="1"/>
  <c r="I92" i="145"/>
  <c r="I91" i="145"/>
  <c r="I90" i="145"/>
  <c r="I89" i="145"/>
  <c r="M88" i="145"/>
  <c r="I88" i="145" s="1"/>
  <c r="L88" i="145" s="1"/>
  <c r="I87" i="145"/>
  <c r="I84" i="145"/>
  <c r="I83" i="145" s="1"/>
  <c r="I82" i="145"/>
  <c r="I81" i="145"/>
  <c r="G18" i="52" s="1"/>
  <c r="I80" i="145"/>
  <c r="I78" i="145"/>
  <c r="M77" i="145"/>
  <c r="I77" i="145"/>
  <c r="I76" i="145"/>
  <c r="I75" i="145"/>
  <c r="I74" i="145"/>
  <c r="I73" i="145"/>
  <c r="I72" i="145"/>
  <c r="K70" i="145"/>
  <c r="I7" i="52" s="1"/>
  <c r="J77" i="145" l="1"/>
  <c r="G14" i="52"/>
  <c r="L83" i="145"/>
  <c r="G20" i="52"/>
  <c r="L74" i="145"/>
  <c r="G11" i="52"/>
  <c r="L84" i="145"/>
  <c r="G21" i="52"/>
  <c r="J107" i="145"/>
  <c r="G44" i="52"/>
  <c r="L71" i="145"/>
  <c r="G8" i="52"/>
  <c r="J75" i="145"/>
  <c r="G12" i="52"/>
  <c r="J78" i="145"/>
  <c r="G15" i="52"/>
  <c r="L81" i="145"/>
  <c r="G23" i="52"/>
  <c r="L112" i="145"/>
  <c r="G49" i="52"/>
  <c r="J117" i="145"/>
  <c r="G53" i="52"/>
  <c r="J121" i="145"/>
  <c r="G57" i="52"/>
  <c r="L72" i="145"/>
  <c r="G9" i="52"/>
  <c r="J76" i="145"/>
  <c r="G13" i="52"/>
  <c r="L79" i="145"/>
  <c r="G16" i="52"/>
  <c r="J82" i="145"/>
  <c r="G19" i="52"/>
  <c r="J105" i="145"/>
  <c r="G42" i="52"/>
  <c r="J114" i="145"/>
  <c r="G51" i="52"/>
  <c r="G54" i="52"/>
  <c r="J122" i="145"/>
  <c r="G58" i="52"/>
  <c r="J73" i="145"/>
  <c r="G10" i="52"/>
  <c r="L80" i="145"/>
  <c r="G17" i="52"/>
  <c r="J106" i="145"/>
  <c r="G43" i="52"/>
  <c r="J115" i="145"/>
  <c r="G52" i="52"/>
  <c r="I119" i="145"/>
  <c r="G55" i="52" s="1"/>
  <c r="G60" i="52"/>
  <c r="J87" i="145"/>
  <c r="G24" i="52"/>
  <c r="J104" i="145"/>
  <c r="G41" i="52"/>
  <c r="L109" i="145"/>
  <c r="G46" i="52"/>
  <c r="L73" i="145"/>
  <c r="L77" i="145"/>
  <c r="M70" i="145"/>
  <c r="G45" i="52"/>
  <c r="J72" i="145"/>
  <c r="J109" i="145"/>
  <c r="J71" i="145"/>
  <c r="K102" i="145"/>
  <c r="J119" i="145" l="1"/>
  <c r="L119" i="145"/>
  <c r="K69" i="145"/>
  <c r="I39" i="52"/>
  <c r="M69" i="145"/>
  <c r="I70" i="145"/>
  <c r="J108" i="145"/>
  <c r="L108" i="145"/>
  <c r="I6" i="52" l="1"/>
  <c r="I69" i="145"/>
  <c r="J69" i="145" s="1"/>
  <c r="J70" i="145"/>
  <c r="G7" i="52"/>
  <c r="L70" i="145"/>
  <c r="J103" i="145"/>
  <c r="G40" i="52"/>
  <c r="M131" i="145"/>
  <c r="I102" i="145"/>
  <c r="G39" i="52" s="1"/>
  <c r="K131" i="145"/>
  <c r="I68" i="52" s="1"/>
  <c r="G6" i="52" l="1"/>
  <c r="L69" i="145"/>
  <c r="L102" i="145"/>
  <c r="J102" i="145"/>
  <c r="I131" i="145"/>
  <c r="G68" i="52" s="1"/>
  <c r="H23" i="52" l="1"/>
  <c r="H63" i="52"/>
  <c r="H45" i="52"/>
  <c r="H46" i="52"/>
  <c r="L131" i="145"/>
  <c r="J131" i="145"/>
  <c r="H6" i="52"/>
  <c r="H32" i="52" l="1"/>
  <c r="H51" i="52"/>
  <c r="H15" i="52"/>
  <c r="H7" i="52"/>
  <c r="H57" i="52"/>
  <c r="H13" i="52"/>
  <c r="H55" i="52"/>
  <c r="H19" i="52"/>
  <c r="H33" i="52"/>
  <c r="H29" i="52"/>
  <c r="H58" i="52"/>
  <c r="H38" i="52"/>
  <c r="H21" i="52"/>
  <c r="H39" i="52"/>
  <c r="H25" i="52"/>
  <c r="H8" i="52"/>
  <c r="H41" i="52"/>
  <c r="H44" i="52"/>
  <c r="H10" i="52"/>
  <c r="H16" i="52"/>
  <c r="H20" i="52"/>
  <c r="H53" i="52"/>
  <c r="H34" i="52"/>
  <c r="H17" i="52"/>
  <c r="H54" i="52"/>
  <c r="H35" i="52"/>
  <c r="H18" i="52"/>
  <c r="H36" i="52"/>
  <c r="H49" i="52"/>
  <c r="H14" i="52"/>
  <c r="H12" i="52"/>
  <c r="H24" i="52"/>
  <c r="H28" i="52"/>
  <c r="H52" i="52"/>
  <c r="H37" i="52"/>
  <c r="H42" i="52"/>
  <c r="H26" i="52"/>
  <c r="H43" i="52"/>
  <c r="H27" i="52"/>
  <c r="H9" i="52"/>
  <c r="H40" i="52"/>
  <c r="H67" i="52"/>
  <c r="H30" i="52"/>
  <c r="H31" i="52"/>
  <c r="C27" i="29" l="1"/>
  <c r="L53" i="26" l="1"/>
  <c r="C15" i="29"/>
  <c r="H8" i="242" l="1"/>
  <c r="E48" i="293" l="1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7" i="293"/>
  <c r="E38" i="293"/>
  <c r="E39" i="293"/>
  <c r="E40" i="293"/>
  <c r="E41" i="293"/>
  <c r="E42" i="293"/>
  <c r="E43" i="293"/>
  <c r="E44" i="293"/>
  <c r="E45" i="293"/>
  <c r="E46" i="293"/>
  <c r="E47" i="293"/>
  <c r="E49" i="293"/>
  <c r="E50" i="293"/>
  <c r="E51" i="293"/>
  <c r="E53" i="293"/>
  <c r="E55" i="293"/>
  <c r="E56" i="293"/>
  <c r="E57" i="293"/>
  <c r="E58" i="293"/>
  <c r="E61" i="293"/>
  <c r="E63" i="293"/>
  <c r="E64" i="293"/>
  <c r="J85" i="98" l="1"/>
  <c r="I85" i="98"/>
  <c r="G85" i="98"/>
  <c r="F85" i="98"/>
  <c r="D85" i="98"/>
  <c r="C85" i="98"/>
  <c r="F7" i="31" l="1"/>
  <c r="G34" i="82" l="1"/>
  <c r="G30" i="82"/>
  <c r="P57" i="52"/>
  <c r="M54" i="52"/>
  <c r="P54" i="52" s="1"/>
  <c r="M53" i="52"/>
  <c r="P53" i="52" s="1"/>
  <c r="M52" i="52"/>
  <c r="P52" i="52" s="1"/>
  <c r="M51" i="52"/>
  <c r="M24" i="52"/>
  <c r="P19" i="52"/>
  <c r="P15" i="52"/>
  <c r="P13" i="52"/>
  <c r="P12" i="52"/>
  <c r="M10" i="52"/>
  <c r="P10" i="52" s="1"/>
  <c r="M9" i="52"/>
  <c r="M8" i="52"/>
  <c r="P8" i="52" s="1"/>
  <c r="G15" i="82" l="1"/>
  <c r="P24" i="52"/>
  <c r="G27" i="82"/>
  <c r="G26" i="82"/>
  <c r="G23" i="82"/>
  <c r="G21" i="82"/>
  <c r="P44" i="52"/>
  <c r="G19" i="82"/>
  <c r="P42" i="52"/>
  <c r="G18" i="82"/>
  <c r="P41" i="52"/>
  <c r="G8" i="82"/>
  <c r="P9" i="52"/>
  <c r="G36" i="82"/>
  <c r="G24" i="82"/>
  <c r="G11" i="82"/>
  <c r="G31" i="82"/>
  <c r="G9" i="82"/>
  <c r="G25" i="82"/>
  <c r="G7" i="82"/>
  <c r="H7" i="82" s="1"/>
  <c r="G20" i="82"/>
  <c r="G10" i="82"/>
  <c r="G13" i="82"/>
  <c r="G14" i="82"/>
  <c r="N76" i="145"/>
  <c r="K13" i="52" s="1"/>
  <c r="O13" i="52" s="1"/>
  <c r="J84" i="98"/>
  <c r="J83" i="98"/>
  <c r="G83" i="98"/>
  <c r="G84" i="98"/>
  <c r="C84" i="98"/>
  <c r="D84" i="98"/>
  <c r="F84" i="98"/>
  <c r="I84" i="98"/>
  <c r="D83" i="98"/>
  <c r="C83" i="98"/>
  <c r="G28" i="82" l="1"/>
  <c r="BD30" i="26"/>
  <c r="G12" i="242" l="1"/>
  <c r="H12" i="242"/>
  <c r="D82" i="98" l="1"/>
  <c r="C82" i="98"/>
  <c r="C81" i="98"/>
  <c r="G9" i="242"/>
  <c r="E41" i="82" l="1"/>
  <c r="N83" i="145" l="1"/>
  <c r="I83" i="98"/>
  <c r="J82" i="98"/>
  <c r="I82" i="98"/>
  <c r="G82" i="98"/>
  <c r="F83" i="98"/>
  <c r="F82" i="98"/>
  <c r="K20" i="52" l="1"/>
  <c r="O20" i="52" s="1"/>
  <c r="Q83" i="145"/>
  <c r="H15" i="242" l="1"/>
  <c r="H16" i="242"/>
  <c r="G15" i="242"/>
  <c r="G16" i="242"/>
  <c r="E10" i="242"/>
  <c r="E12" i="242"/>
  <c r="E15" i="242"/>
  <c r="E16" i="242"/>
  <c r="C28" i="82" l="1"/>
  <c r="M55" i="52"/>
  <c r="P55" i="52" s="1"/>
  <c r="E45" i="82" l="1"/>
  <c r="E46" i="82"/>
  <c r="E42" i="82"/>
  <c r="E43" i="82"/>
  <c r="E44" i="82"/>
  <c r="C18" i="214" l="1"/>
  <c r="D39" i="82" l="1"/>
  <c r="D35" i="82"/>
  <c r="D34" i="82"/>
  <c r="D31" i="82"/>
  <c r="E31" i="82" s="1"/>
  <c r="D30" i="82"/>
  <c r="E20" i="82"/>
  <c r="D28" i="82" l="1"/>
  <c r="N126" i="145"/>
  <c r="N121" i="145"/>
  <c r="C62" i="82" l="1"/>
  <c r="O126" i="145"/>
  <c r="D81" i="98"/>
  <c r="C80" i="98"/>
  <c r="J81" i="98" l="1"/>
  <c r="I81" i="98"/>
  <c r="G81" i="98"/>
  <c r="G80" i="98"/>
  <c r="F81" i="98"/>
  <c r="F80" i="98"/>
  <c r="R119" i="145" l="1"/>
  <c r="K8" i="52" l="1"/>
  <c r="O8" i="52" s="1"/>
  <c r="BB28" i="26" l="1"/>
  <c r="BC28" i="26" s="1"/>
  <c r="H44" i="82" l="1"/>
  <c r="H45" i="82"/>
  <c r="H46" i="82"/>
  <c r="H47" i="82"/>
  <c r="H50" i="82"/>
  <c r="H51" i="82"/>
  <c r="E51" i="82"/>
  <c r="C5" i="82" l="1"/>
  <c r="E5" i="82" s="1"/>
  <c r="D9" i="52" l="1"/>
  <c r="D6" i="52"/>
  <c r="D24" i="52"/>
  <c r="D12" i="52"/>
  <c r="D18" i="52"/>
  <c r="D78" i="98"/>
  <c r="BB29" i="26" l="1"/>
  <c r="BB30" i="26" l="1"/>
  <c r="BC29" i="26"/>
  <c r="BC30" i="26" s="1"/>
  <c r="BA30" i="26" l="1"/>
  <c r="G14" i="242" l="1"/>
  <c r="G17" i="242"/>
  <c r="G18" i="242"/>
  <c r="G19" i="242"/>
  <c r="H16" i="82" l="1"/>
  <c r="E16" i="82"/>
  <c r="G13" i="242" l="1"/>
  <c r="G11" i="242"/>
  <c r="AZ30" i="26" l="1"/>
  <c r="O38" i="52" l="1"/>
  <c r="O37" i="52"/>
  <c r="O36" i="52"/>
  <c r="O35" i="52"/>
  <c r="O34" i="52"/>
  <c r="O33" i="52"/>
  <c r="O32" i="52"/>
  <c r="O31" i="52"/>
  <c r="O30" i="52"/>
  <c r="O29" i="52"/>
  <c r="O28" i="52"/>
  <c r="O27" i="52"/>
  <c r="O26" i="52"/>
  <c r="O25" i="52"/>
  <c r="O124" i="145"/>
  <c r="O121" i="145"/>
  <c r="N118" i="145"/>
  <c r="N117" i="145"/>
  <c r="N116" i="145"/>
  <c r="N115" i="145"/>
  <c r="N114" i="145"/>
  <c r="N112" i="145"/>
  <c r="P102" i="145"/>
  <c r="P69" i="145" s="1"/>
  <c r="N107" i="145"/>
  <c r="K44" i="52" s="1"/>
  <c r="N105" i="145"/>
  <c r="K42" i="52" s="1"/>
  <c r="O42" i="52" s="1"/>
  <c r="N101" i="145"/>
  <c r="N100" i="145"/>
  <c r="N99" i="145"/>
  <c r="N98" i="145"/>
  <c r="N97" i="145"/>
  <c r="N96" i="145"/>
  <c r="N95" i="145"/>
  <c r="N94" i="145"/>
  <c r="N93" i="145"/>
  <c r="Q93" i="145" s="1"/>
  <c r="N92" i="145"/>
  <c r="N91" i="145"/>
  <c r="N90" i="145"/>
  <c r="N89" i="145"/>
  <c r="R88" i="145"/>
  <c r="N87" i="145"/>
  <c r="O87" i="145" s="1"/>
  <c r="N84" i="145"/>
  <c r="Q84" i="145" s="1"/>
  <c r="N82" i="145"/>
  <c r="N81" i="145"/>
  <c r="Q81" i="145" s="1"/>
  <c r="N80" i="145"/>
  <c r="Q80" i="145" s="1"/>
  <c r="N79" i="145"/>
  <c r="Q79" i="145" s="1"/>
  <c r="N78" i="145"/>
  <c r="O76" i="145"/>
  <c r="N74" i="145"/>
  <c r="Q74" i="145" s="1"/>
  <c r="N73" i="145"/>
  <c r="N72" i="145"/>
  <c r="Q72" i="145" s="1"/>
  <c r="P131" i="145" l="1"/>
  <c r="Q112" i="145"/>
  <c r="K10" i="52"/>
  <c r="O10" i="52" s="1"/>
  <c r="Q73" i="145"/>
  <c r="M39" i="52"/>
  <c r="P39" i="52" s="1"/>
  <c r="K21" i="52"/>
  <c r="O21" i="52" s="1"/>
  <c r="K18" i="52"/>
  <c r="O18" i="52" s="1"/>
  <c r="K17" i="52"/>
  <c r="O17" i="52" s="1"/>
  <c r="K16" i="52"/>
  <c r="O16" i="52" s="1"/>
  <c r="K11" i="52"/>
  <c r="O11" i="52" s="1"/>
  <c r="O118" i="145"/>
  <c r="K54" i="52"/>
  <c r="O54" i="52" s="1"/>
  <c r="O117" i="145"/>
  <c r="K53" i="52"/>
  <c r="O53" i="52" s="1"/>
  <c r="O115" i="145"/>
  <c r="K52" i="52"/>
  <c r="O52" i="52" s="1"/>
  <c r="O114" i="145"/>
  <c r="K51" i="52"/>
  <c r="O107" i="145"/>
  <c r="N102" i="145"/>
  <c r="K24" i="52"/>
  <c r="O24" i="52" s="1"/>
  <c r="O82" i="145"/>
  <c r="K19" i="52"/>
  <c r="O19" i="52" s="1"/>
  <c r="O78" i="145"/>
  <c r="K15" i="52"/>
  <c r="O15" i="52" s="1"/>
  <c r="O72" i="145"/>
  <c r="K9" i="52"/>
  <c r="O9" i="52" s="1"/>
  <c r="O73" i="145"/>
  <c r="N88" i="145"/>
  <c r="Q88" i="145" s="1"/>
  <c r="P7" i="52"/>
  <c r="N108" i="145"/>
  <c r="K45" i="52" s="1"/>
  <c r="N77" i="145"/>
  <c r="Q77" i="145" s="1"/>
  <c r="N75" i="145"/>
  <c r="O105" i="145"/>
  <c r="K55" i="52"/>
  <c r="O55" i="52" s="1"/>
  <c r="N104" i="145"/>
  <c r="N109" i="145"/>
  <c r="K46" i="52" s="1"/>
  <c r="K39" i="52" l="1"/>
  <c r="Q102" i="145"/>
  <c r="O102" i="145"/>
  <c r="Q109" i="145"/>
  <c r="O109" i="145"/>
  <c r="O108" i="145"/>
  <c r="Q108" i="145"/>
  <c r="M6" i="52"/>
  <c r="E11" i="31"/>
  <c r="K14" i="52"/>
  <c r="O14" i="52" s="1"/>
  <c r="N70" i="145"/>
  <c r="O70" i="145" s="1"/>
  <c r="R131" i="145"/>
  <c r="O104" i="145"/>
  <c r="K41" i="52"/>
  <c r="O41" i="52" s="1"/>
  <c r="O75" i="145"/>
  <c r="K12" i="52"/>
  <c r="O12" i="52" s="1"/>
  <c r="O77" i="145"/>
  <c r="O119" i="145"/>
  <c r="D39" i="52"/>
  <c r="N103" i="145"/>
  <c r="O103" i="145" s="1"/>
  <c r="F11" i="31" l="1"/>
  <c r="M68" i="52"/>
  <c r="P6" i="52"/>
  <c r="K7" i="52"/>
  <c r="O7" i="52" s="1"/>
  <c r="Q70" i="145"/>
  <c r="F9" i="52"/>
  <c r="F8" i="52"/>
  <c r="F55" i="52"/>
  <c r="F42" i="52"/>
  <c r="F51" i="52"/>
  <c r="F52" i="52"/>
  <c r="F10" i="52"/>
  <c r="F41" i="52"/>
  <c r="F54" i="52"/>
  <c r="F53" i="52"/>
  <c r="F39" i="52"/>
  <c r="F40" i="52"/>
  <c r="F68" i="52"/>
  <c r="F7" i="52"/>
  <c r="D55" i="52"/>
  <c r="D19" i="52"/>
  <c r="D53" i="52"/>
  <c r="D25" i="52"/>
  <c r="D16" i="52"/>
  <c r="D11" i="52"/>
  <c r="D41" i="52"/>
  <c r="D45" i="52"/>
  <c r="D51" i="52"/>
  <c r="D57" i="52"/>
  <c r="D14" i="52"/>
  <c r="D21" i="52"/>
  <c r="D7" i="52"/>
  <c r="D10" i="52"/>
  <c r="D17" i="52"/>
  <c r="D20" i="52"/>
  <c r="D40" i="52"/>
  <c r="D42" i="52"/>
  <c r="D44" i="52"/>
  <c r="D46" i="52"/>
  <c r="D52" i="52"/>
  <c r="D54" i="52"/>
  <c r="D58" i="52"/>
  <c r="D67" i="52"/>
  <c r="D15" i="52"/>
  <c r="D33" i="52"/>
  <c r="N53" i="52" l="1"/>
  <c r="Q69" i="145"/>
  <c r="N10" i="52"/>
  <c r="N51" i="52"/>
  <c r="N7" i="52"/>
  <c r="N54" i="52"/>
  <c r="N40" i="52"/>
  <c r="N41" i="52"/>
  <c r="N9" i="52"/>
  <c r="N39" i="52"/>
  <c r="N42" i="52"/>
  <c r="N52" i="52"/>
  <c r="N8" i="52"/>
  <c r="N6" i="52"/>
  <c r="N68" i="52"/>
  <c r="N24" i="52"/>
  <c r="N55" i="52"/>
  <c r="P68" i="52"/>
  <c r="K6" i="52"/>
  <c r="O131" i="145"/>
  <c r="O6" i="52" l="1"/>
  <c r="K68" i="52"/>
  <c r="O39" i="52"/>
  <c r="E14" i="214"/>
  <c r="L10" i="52" l="1"/>
  <c r="L13" i="52"/>
  <c r="O68" i="52"/>
  <c r="L6" i="52"/>
  <c r="L16" i="52"/>
  <c r="L68" i="52" l="1"/>
  <c r="L15" i="52"/>
  <c r="L39" i="52"/>
  <c r="L24" i="52"/>
  <c r="L40" i="52"/>
  <c r="L11" i="52"/>
  <c r="L45" i="52"/>
  <c r="L12" i="52"/>
  <c r="L17" i="52"/>
  <c r="L55" i="52"/>
  <c r="L7" i="52"/>
  <c r="L52" i="52"/>
  <c r="L51" i="52"/>
  <c r="L54" i="52"/>
  <c r="L41" i="52"/>
  <c r="L8" i="52"/>
  <c r="L14" i="52"/>
  <c r="L44" i="52"/>
  <c r="L42" i="52"/>
  <c r="L9" i="52"/>
  <c r="L46" i="52"/>
  <c r="L53" i="52"/>
  <c r="F22" i="82"/>
  <c r="F12" i="82"/>
  <c r="F6" i="82" l="1"/>
  <c r="F5" i="82" s="1"/>
  <c r="J80" i="98" l="1"/>
  <c r="I80" i="98"/>
  <c r="H7" i="242" l="1"/>
  <c r="G7" i="242"/>
  <c r="E7" i="242"/>
  <c r="F78" i="98" l="1"/>
  <c r="G78" i="98"/>
  <c r="I78" i="98"/>
  <c r="J78" i="98"/>
  <c r="E7" i="102"/>
  <c r="E6" i="102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H11" i="242" l="1"/>
  <c r="H14" i="242"/>
  <c r="H17" i="242"/>
  <c r="H18" i="242"/>
  <c r="E13" i="242"/>
  <c r="E14" i="242"/>
  <c r="E17" i="242"/>
  <c r="E18" i="242"/>
  <c r="E19" i="242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S116" i="145"/>
  <c r="J67" i="98"/>
  <c r="G67" i="98"/>
  <c r="D67" i="98"/>
  <c r="I67" i="98"/>
  <c r="F67" i="98"/>
  <c r="C67" i="98"/>
  <c r="AU30" i="26"/>
  <c r="I61" i="98"/>
  <c r="F61" i="98"/>
  <c r="C61" i="98"/>
  <c r="AT30" i="26"/>
  <c r="E30" i="82"/>
  <c r="AS30" i="26"/>
  <c r="C26" i="26"/>
  <c r="B26" i="26"/>
  <c r="B20" i="26"/>
  <c r="C15" i="26"/>
  <c r="B15" i="26"/>
  <c r="M17" i="95"/>
  <c r="K17" i="95"/>
  <c r="G17" i="95"/>
  <c r="E17" i="95"/>
  <c r="C17" i="95"/>
  <c r="F29" i="29"/>
  <c r="E27" i="29"/>
  <c r="C25" i="29"/>
  <c r="C19" i="29"/>
  <c r="C17" i="29"/>
  <c r="J53" i="26" s="1"/>
  <c r="C13" i="29"/>
  <c r="C11" i="29"/>
  <c r="C9" i="29"/>
  <c r="H30" i="82"/>
  <c r="E26" i="82"/>
  <c r="H25" i="82"/>
  <c r="E25" i="82"/>
  <c r="H24" i="82"/>
  <c r="E24" i="82"/>
  <c r="H23" i="82"/>
  <c r="E23" i="82"/>
  <c r="H21" i="82"/>
  <c r="E21" i="82"/>
  <c r="H20" i="82"/>
  <c r="H19" i="82"/>
  <c r="E19" i="82"/>
  <c r="H18" i="82"/>
  <c r="E18" i="82"/>
  <c r="H15" i="82"/>
  <c r="E15" i="82"/>
  <c r="H14" i="82"/>
  <c r="E14" i="82"/>
  <c r="E13" i="82"/>
  <c r="H11" i="82"/>
  <c r="E11" i="82"/>
  <c r="H10" i="82"/>
  <c r="E10" i="82"/>
  <c r="H9" i="82"/>
  <c r="E9" i="82"/>
  <c r="H8" i="82"/>
  <c r="S117" i="145"/>
  <c r="S114" i="145"/>
  <c r="S113" i="145"/>
  <c r="T108" i="145"/>
  <c r="T103" i="145"/>
  <c r="S85" i="145"/>
  <c r="S84" i="145"/>
  <c r="T83" i="145"/>
  <c r="S73" i="145"/>
  <c r="S71" i="14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M53" i="26"/>
  <c r="O51" i="26"/>
  <c r="N51" i="26"/>
  <c r="M51" i="26"/>
  <c r="L51" i="26"/>
  <c r="K51" i="26"/>
  <c r="J51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E9" i="29" l="1"/>
  <c r="C4" i="29"/>
  <c r="E13" i="29"/>
  <c r="T69" i="145"/>
  <c r="S69" i="145" s="1"/>
  <c r="T70" i="145"/>
  <c r="K53" i="26"/>
  <c r="O53" i="26" s="1"/>
  <c r="E25" i="29"/>
  <c r="E19" i="29"/>
  <c r="E7" i="82"/>
  <c r="T102" i="145"/>
  <c r="H28" i="82"/>
  <c r="E28" i="82"/>
  <c r="H13" i="82"/>
  <c r="H12" i="82"/>
  <c r="E11" i="29"/>
  <c r="H31" i="82"/>
  <c r="E15" i="29"/>
  <c r="N53" i="26"/>
  <c r="S118" i="145"/>
  <c r="E22" i="82"/>
  <c r="H22" i="82"/>
  <c r="E17" i="82"/>
  <c r="E12" i="82"/>
  <c r="S87" i="145"/>
  <c r="S112" i="145"/>
  <c r="S86" i="145"/>
  <c r="E17" i="29"/>
  <c r="C6" i="29" l="1"/>
  <c r="C14" i="29"/>
  <c r="C24" i="29"/>
  <c r="C28" i="29"/>
  <c r="T131" i="145"/>
  <c r="G6" i="82"/>
  <c r="H17" i="82"/>
  <c r="C20" i="29"/>
  <c r="C18" i="29"/>
  <c r="C10" i="29"/>
  <c r="D16" i="29"/>
  <c r="D20" i="29"/>
  <c r="D18" i="29"/>
  <c r="D26" i="29"/>
  <c r="D22" i="29"/>
  <c r="C26" i="29"/>
  <c r="C22" i="29"/>
  <c r="C16" i="29"/>
  <c r="C12" i="29"/>
  <c r="S108" i="145"/>
  <c r="D30" i="29"/>
  <c r="F30" i="29" s="1"/>
  <c r="D31" i="29"/>
  <c r="F31" i="29" s="1"/>
  <c r="S70" i="145"/>
  <c r="S109" i="145"/>
  <c r="S83" i="145"/>
  <c r="G5" i="82" l="1"/>
  <c r="H6" i="82"/>
  <c r="E6" i="82"/>
  <c r="D32" i="29"/>
  <c r="F32" i="29" s="1"/>
  <c r="S103" i="145"/>
  <c r="H5" i="82" l="1"/>
  <c r="E60" i="82"/>
  <c r="E9" i="31"/>
  <c r="S102" i="145"/>
  <c r="G60" i="82" l="1"/>
  <c r="E62" i="82"/>
  <c r="F9" i="31"/>
  <c r="E5" i="31"/>
  <c r="E10" i="31" s="1"/>
  <c r="E12" i="31" l="1"/>
  <c r="F5" i="31"/>
  <c r="S131" i="145"/>
  <c r="E8" i="31" l="1"/>
  <c r="E18" i="214" l="1"/>
  <c r="E15" i="214"/>
  <c r="F97" i="312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comments2.xml><?xml version="1.0" encoding="utf-8"?>
<comments xmlns="http://schemas.openxmlformats.org/spreadsheetml/2006/main">
  <authors>
    <author>Denisova</author>
  </authors>
  <commentList>
    <comment ref="B25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
данные статистики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<sst xmlns="http://schemas.openxmlformats.org/spreadsheetml/2006/main" count="1993" uniqueCount="1094">
  <si>
    <t>% исполнения факт от плана</t>
  </si>
  <si>
    <t>Иные межбюджетные трансферты</t>
  </si>
  <si>
    <t>Исполнение расходной части бюджета г. Норильска</t>
  </si>
  <si>
    <t>Магаданская область</t>
  </si>
  <si>
    <t>7.4.</t>
  </si>
  <si>
    <t xml:space="preserve"> - прочие доходы от использования имущества и прав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</si>
  <si>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</si>
  <si>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</si>
  <si>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</si>
  <si>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</si>
  <si>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</si>
  <si>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</si>
  <si>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</si>
  <si>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</si>
  <si>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</si>
  <si>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</si>
  <si>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</si>
  <si>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</si>
  <si>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</si>
  <si>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</si>
  <si>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</si>
  <si>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</si>
  <si>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</si>
  <si>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</si>
  <si>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</si>
  <si>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</si>
  <si>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</si>
  <si>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</si>
  <si>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</si>
  <si>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</si>
  <si>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</si>
  <si>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</si>
  <si>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</si>
  <si>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</si>
  <si>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</si>
  <si>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</si>
  <si>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</si>
  <si>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</si>
  <si>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</si>
  <si>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</si>
  <si>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</si>
  <si>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</si>
  <si>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</si>
  <si>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У р о в е н ь    ж и з н и</t>
  </si>
  <si>
    <t>З а н я т о с т ь</t>
  </si>
  <si>
    <t>Удельный вес</t>
  </si>
  <si>
    <t xml:space="preserve">     в т.ч. перечислено в:</t>
  </si>
  <si>
    <t>Всего</t>
  </si>
  <si>
    <t>сумма</t>
  </si>
  <si>
    <t>Прочие</t>
  </si>
  <si>
    <t>Всего:</t>
  </si>
  <si>
    <t>Безвозмездные перечисления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</si>
  <si>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</si>
  <si>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</si>
  <si>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</si>
  <si>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</si>
  <si>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</si>
  <si>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</si>
  <si>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</si>
  <si>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</si>
  <si>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</si>
  <si>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</si>
  <si>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</si>
  <si>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</si>
  <si>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Темп роста, %</t>
  </si>
  <si>
    <t>ТАО</t>
  </si>
  <si>
    <t>Налог на доходы физических лиц</t>
  </si>
  <si>
    <t xml:space="preserve">          Расходы бюджета - всего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</si>
  <si>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</si>
  <si>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</si>
  <si>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</si>
  <si>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</si>
  <si>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</si>
  <si>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</si>
  <si>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I</t>
  </si>
  <si>
    <t>II</t>
  </si>
  <si>
    <t>Прочие неналоговые доходы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</si>
  <si>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</si>
  <si>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</si>
  <si>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</si>
  <si>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</si>
  <si>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</si>
  <si>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</si>
  <si>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</si>
  <si>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</si>
  <si>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</si>
  <si>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</si>
  <si>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</si>
  <si>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8.</t>
  </si>
  <si>
    <t>13.</t>
  </si>
  <si>
    <t>Государственная пошлина</t>
  </si>
  <si>
    <t>Миграционный прирост населения</t>
  </si>
  <si>
    <t>Город</t>
  </si>
  <si>
    <t>Сумма</t>
  </si>
  <si>
    <t>МО город  Норильск</t>
  </si>
  <si>
    <t xml:space="preserve">МО город  Норильск </t>
  </si>
  <si>
    <t>Ед.изм.</t>
  </si>
  <si>
    <t>для трудоспособного населения</t>
  </si>
  <si>
    <t>для пенсионеров</t>
  </si>
  <si>
    <t>для детей</t>
  </si>
  <si>
    <t>нарастающим итогом с начала года</t>
  </si>
  <si>
    <t>Наименование показателя</t>
  </si>
  <si>
    <t>Прибыло</t>
  </si>
  <si>
    <t>Выбыло</t>
  </si>
  <si>
    <t>Отрасли</t>
  </si>
  <si>
    <t xml:space="preserve"> - общегосударственные вопросы</t>
  </si>
  <si>
    <t xml:space="preserve"> - национальная безопасность и правоохранительная деятельность</t>
  </si>
  <si>
    <t xml:space="preserve"> - межбюджетные трансферты</t>
  </si>
  <si>
    <t>Налоги на имущество:</t>
  </si>
  <si>
    <t>- физических лиц</t>
  </si>
  <si>
    <t>- земельный налог</t>
  </si>
  <si>
    <t>8.1.</t>
  </si>
  <si>
    <t>- арендная плата за земли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</si>
  <si>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</si>
  <si>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</si>
  <si>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</si>
  <si>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</si>
  <si>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 xml:space="preserve"> - прочие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</si>
  <si>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</si>
  <si>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</si>
  <si>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</si>
  <si>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</si>
  <si>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Доходы от использования имущества, наход. в гос.и мун. собственности:</t>
  </si>
  <si>
    <t xml:space="preserve"> - платежи от гос. и мун. унитарных предприятий</t>
  </si>
  <si>
    <t>Платежи при пользовании природными ресурсами, в том числе:</t>
  </si>
  <si>
    <t>- плата за негативное воздействие на окружающую среду</t>
  </si>
  <si>
    <t>Дотации от других бюджетов бюджетной системы РФ</t>
  </si>
  <si>
    <t>Субвенции от других бюджетов бюджетной системы РФ</t>
  </si>
  <si>
    <t>Субсидии от других бюджетов бюджетной системы РФ</t>
  </si>
  <si>
    <t>Жилищно-коммунальное хозяйство</t>
  </si>
  <si>
    <t>7.1.</t>
  </si>
  <si>
    <t>7.2.</t>
  </si>
  <si>
    <t>7.3.</t>
  </si>
  <si>
    <t>14.</t>
  </si>
  <si>
    <t>Ед. изм.</t>
  </si>
  <si>
    <t>Возврат остатков субсидий и субвенций</t>
  </si>
  <si>
    <t>Акцизы</t>
  </si>
  <si>
    <t>- организаций</t>
  </si>
  <si>
    <t xml:space="preserve">   - налог на игорный бизнес</t>
  </si>
  <si>
    <t>- налог на добычу полезных ископаемых</t>
  </si>
  <si>
    <t>- водный налог</t>
  </si>
  <si>
    <t>11.1.</t>
  </si>
  <si>
    <t>11.2.</t>
  </si>
  <si>
    <t>11.3.</t>
  </si>
  <si>
    <t>11.4.</t>
  </si>
  <si>
    <t>11.5.</t>
  </si>
  <si>
    <t>15.</t>
  </si>
  <si>
    <t>федерация</t>
  </si>
  <si>
    <t xml:space="preserve"> % отч.</t>
  </si>
  <si>
    <t>01</t>
  </si>
  <si>
    <t>03</t>
  </si>
  <si>
    <t>05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</si>
  <si>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</si>
  <si>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</si>
  <si>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</si>
  <si>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</si>
  <si>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</si>
  <si>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</si>
  <si>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</si>
  <si>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</si>
  <si>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</si>
  <si>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</si>
  <si>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</si>
  <si>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</si>
  <si>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</si>
  <si>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</si>
  <si>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</si>
  <si>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</si>
  <si>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</si>
  <si>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</si>
  <si>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</si>
  <si>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Единый налог на вмененный доход для отдельных видов деятельности</t>
  </si>
  <si>
    <t xml:space="preserve"> - разовые платежи за пользование недрами при наступлении определенных событий, оговоренных в лицензии (бонусы), при пользовании недрами на территории РФ</t>
  </si>
  <si>
    <t xml:space="preserve"> - плата за геологическую информацию о недрах, при пользовании недрами на территории РФ</t>
  </si>
  <si>
    <t xml:space="preserve">Дебиторская задолженность </t>
  </si>
  <si>
    <t>18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</si>
  <si>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</si>
  <si>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</si>
  <si>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</si>
  <si>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</si>
  <si>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</si>
  <si>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</si>
  <si>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</si>
  <si>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</si>
  <si>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</si>
  <si>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</si>
  <si>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</si>
  <si>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</si>
  <si>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</si>
  <si>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</si>
  <si>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</si>
  <si>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</si>
  <si>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Материальная помощь неработающим пенсионерам по программам (местный бюджет)</t>
  </si>
  <si>
    <t>Информация о суммах начисленных дополнительных компенсационных выплат лицам, работающим и проживающим в локальной природно-климатической зоне Крайнего Севера в муниципальном образовании город Норильск (ДКВ)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</si>
  <si>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</si>
  <si>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</si>
  <si>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</si>
  <si>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</si>
  <si>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</si>
  <si>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</si>
  <si>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 xml:space="preserve"> - образование</t>
  </si>
  <si>
    <t xml:space="preserve"> - социальная политика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</si>
  <si>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</si>
  <si>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</si>
  <si>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</si>
  <si>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</si>
  <si>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</si>
  <si>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Доходы бюджета - всего</t>
  </si>
  <si>
    <t>Налоговые и неналоговые доходы</t>
  </si>
  <si>
    <t>Безвозмездные поступления</t>
  </si>
  <si>
    <t>Дотации бюджетам субъектов РФ и муниципальных образований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</si>
  <si>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</si>
  <si>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</si>
  <si>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</si>
  <si>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</si>
  <si>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</si>
  <si>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</si>
  <si>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</si>
  <si>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</si>
  <si>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</si>
  <si>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</si>
  <si>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</si>
  <si>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- федеральный бюджет</t>
  </si>
  <si>
    <t xml:space="preserve"> - национальная экономика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</si>
  <si>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</si>
  <si>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</si>
  <si>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</si>
  <si>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</si>
  <si>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</si>
  <si>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</si>
  <si>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>с начала года</t>
  </si>
  <si>
    <t>Налоговые доходы</t>
  </si>
  <si>
    <t>Неналоговые доходы</t>
  </si>
  <si>
    <t>- транспортный налог</t>
  </si>
  <si>
    <t>Средства массовой информации</t>
  </si>
  <si>
    <t xml:space="preserve">Культура, кинематография </t>
  </si>
  <si>
    <t>Обслуживание государственного и муниципального долга</t>
  </si>
  <si>
    <t xml:space="preserve"> - средства массовой информации</t>
  </si>
  <si>
    <t xml:space="preserve"> - физическая культура и спорт</t>
  </si>
  <si>
    <t xml:space="preserve"> - культура, кинематография</t>
  </si>
  <si>
    <t xml:space="preserve"> - обслуживание государственного и муниципального долга</t>
  </si>
  <si>
    <t>Физическая культура и спорт</t>
  </si>
  <si>
    <t>Структура  доходов консолидированного бюджета края и городского бюджета</t>
  </si>
  <si>
    <t xml:space="preserve">Исполнение бюджета муниципального образования город Норильск 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</si>
  <si>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</si>
  <si>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</si>
  <si>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</si>
  <si>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</si>
  <si>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</si>
  <si>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</si>
  <si>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</si>
  <si>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</si>
  <si>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</si>
  <si>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</si>
  <si>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</si>
  <si>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</si>
  <si>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</si>
  <si>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</si>
  <si>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</si>
  <si>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</si>
  <si>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</si>
  <si>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</si>
  <si>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</si>
  <si>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</si>
  <si>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</si>
  <si>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</si>
  <si>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</si>
  <si>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</si>
  <si>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</si>
  <si>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</si>
  <si>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</si>
  <si>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</si>
  <si>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</si>
  <si>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</si>
  <si>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</si>
  <si>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</si>
  <si>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</si>
  <si>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</si>
  <si>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</si>
  <si>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</si>
  <si>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</si>
  <si>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Прочие безвозмездные поступления</t>
  </si>
  <si>
    <t>Безвозмездные поступления от негосударственных организаций</t>
  </si>
  <si>
    <t>10.1.</t>
  </si>
  <si>
    <t>10.2.</t>
  </si>
  <si>
    <t>10.3.</t>
  </si>
  <si>
    <t>Всего (город+край)</t>
  </si>
  <si>
    <t xml:space="preserve">      Возврат остатков субсидий и субвенций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</si>
  <si>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</si>
  <si>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</si>
  <si>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- жилищно-коммунальное хозяйство</t>
  </si>
  <si>
    <t>справочно:</t>
  </si>
  <si>
    <t>1 кв. 2012</t>
  </si>
  <si>
    <t>Безвозмездные поступления от государственных (муниципальных) организаций</t>
  </si>
  <si>
    <t>2 кв. 2012</t>
  </si>
  <si>
    <t xml:space="preserve">Средняя заработная плата по городу (по крупным и средним организациям): </t>
  </si>
  <si>
    <t>МО город Норильск</t>
  </si>
  <si>
    <t>3 кв. 2012</t>
  </si>
  <si>
    <t>4 кв. 2012</t>
  </si>
  <si>
    <t>7.5.</t>
  </si>
  <si>
    <t>8.2.</t>
  </si>
  <si>
    <t>8.3.</t>
  </si>
  <si>
    <t>Налог, взимаемый в связи с применением патентной системы налогообложения</t>
  </si>
  <si>
    <t xml:space="preserve"> Наименование показателя </t>
  </si>
  <si>
    <t>из них:</t>
  </si>
  <si>
    <t>нет данных</t>
  </si>
  <si>
    <t>Кредиторская задолженность</t>
  </si>
  <si>
    <t xml:space="preserve"> Наименование показателя</t>
  </si>
  <si>
    <t>Организации местного подчинения:</t>
  </si>
  <si>
    <t>Организации краевого подчинения</t>
  </si>
  <si>
    <t>Организации федерального подчинения</t>
  </si>
  <si>
    <t>Задолженность и перерасчеты по отмененным налогам, сборам, в т.ч.:</t>
  </si>
  <si>
    <t>- налог на прибыль зачислявшийся до 1 января 2005 года в местные бюджеты</t>
  </si>
  <si>
    <t xml:space="preserve"> - акцизы</t>
  </si>
  <si>
    <t xml:space="preserve"> - платежи за пользование природными ресурсами</t>
  </si>
  <si>
    <t>- отчисления на воспроизводство минер.-сырьеой базы (ВМСБ)</t>
  </si>
  <si>
    <t xml:space="preserve"> - налог на имущество</t>
  </si>
  <si>
    <t xml:space="preserve"> - налог с владельцев транспортных ср-в и налог на приобрет. транспортных ср-в</t>
  </si>
  <si>
    <t>- налог на пользователей автодорог</t>
  </si>
  <si>
    <t>- налог с имущества, переходящего в порядке наследования или дарения</t>
  </si>
  <si>
    <t>- сбор на нужды образовательных учреждений, взимаемый с юр.лиц</t>
  </si>
  <si>
    <t>- налог на рекламу</t>
  </si>
  <si>
    <t xml:space="preserve"> - земельный налог</t>
  </si>
  <si>
    <t>- прочие налоги и сборы (отмененные)</t>
  </si>
  <si>
    <t>- недоимка, пени и штрафы по страховым взносам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</si>
  <si>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</si>
  <si>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</si>
  <si>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</si>
  <si>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</si>
  <si>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</si>
  <si>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</si>
  <si>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</si>
  <si>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</si>
  <si>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</si>
  <si>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</si>
  <si>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09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</si>
  <si>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</si>
  <si>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</si>
  <si>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</si>
  <si>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Всего расходов</t>
  </si>
  <si>
    <t xml:space="preserve"> дкв</t>
  </si>
  <si>
    <t>% дкв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</si>
  <si>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</si>
  <si>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</si>
  <si>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</si>
  <si>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</si>
  <si>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Единый налог, взимаемый в связи с применением упрощенной системы налогообложения</t>
  </si>
  <si>
    <t>Налоги, сборы, региональные платежи за пользование природными ресурсами:</t>
  </si>
  <si>
    <t>Доходы от использования имущества, находящегося в государственной и муниципальной собственности:</t>
  </si>
  <si>
    <t xml:space="preserve"> - платежи от государственных и муниципальных унитарных предприятий</t>
  </si>
  <si>
    <t xml:space="preserve"> - прочие платежи при пользовании недрами, зачисляемые в федеральный бюджет</t>
  </si>
  <si>
    <t>- доходы от сдачи в аренду имущества, составляющего государственную (муниципальную) казну (за исключением земельных участков)</t>
  </si>
  <si>
    <r>
      <rPr>
        <b/>
        <sz val="13"/>
        <rFont val="Times New Roman Cyr"/>
        <charset val="204"/>
      </rPr>
      <t>Доходы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</si>
  <si>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Расходы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</si>
  <si>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Дефицит "-" (профицит "+")</t>
    </r>
    <r>
      <rPr>
        <sz val="13"/>
        <rFont val="Times New Roman Cyr"/>
        <charset val="204"/>
      </rPr>
      <t xml:space="preserve"> нарастающим итогом с начала года</t>
    </r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</si>
  <si>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</si>
  <si>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</si>
  <si>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- регулярные платежи за пользование недрами при пользовании недрами (ренталс) на территории РФ</t>
  </si>
  <si>
    <t>1) Итоговая начисленная сумма ДКВ указана согласно данных отчёта Фонда "Социальной защиты населения" и не включает расходы фонда</t>
  </si>
  <si>
    <t xml:space="preserve">2) Маршруты в черте районов: Центральный, Кайеркан, Талнах / межрайонные маршруты </t>
  </si>
  <si>
    <t>- налог на игорный бизнес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</si>
  <si>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</si>
  <si>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</si>
  <si>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</si>
  <si>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</si>
  <si>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</si>
  <si>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</si>
  <si>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</si>
  <si>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</si>
  <si>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</si>
  <si>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</si>
  <si>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</si>
  <si>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</si>
  <si>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</si>
  <si>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</si>
  <si>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</si>
  <si>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</si>
  <si>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</si>
  <si>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</si>
  <si>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</si>
  <si>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</si>
  <si>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</si>
  <si>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</si>
  <si>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</si>
  <si>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</si>
  <si>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</si>
  <si>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</si>
  <si>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</si>
  <si>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</si>
  <si>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</si>
  <si>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за отчетный месяц </t>
  </si>
  <si>
    <t>Доходы бюджетов городских округов от возврата автономными учреждениями остатков субсидий прошлых лет</t>
  </si>
  <si>
    <t>Социальная защита</t>
  </si>
  <si>
    <t xml:space="preserve"> Ед.
изм.</t>
  </si>
  <si>
    <r>
      <t xml:space="preserve">Макроэкономические показатели муниципального образования город Норильск </t>
    </r>
    <r>
      <rPr>
        <vertAlign val="superscript"/>
        <sz val="16"/>
        <rFont val="Times New Roman Cyr"/>
        <charset val="204"/>
      </rPr>
      <t>1)</t>
    </r>
  </si>
  <si>
    <t>2014</t>
  </si>
  <si>
    <t xml:space="preserve">1) Данные Красноярскстата </t>
  </si>
  <si>
    <t>6.1.</t>
  </si>
  <si>
    <t>6.2.</t>
  </si>
  <si>
    <t>8.4.</t>
  </si>
  <si>
    <t>9.1.</t>
  </si>
  <si>
    <t>Таймырский Долгано-Ненецкий муниципальный район</t>
  </si>
  <si>
    <t xml:space="preserve">1) По данным Росстата </t>
  </si>
  <si>
    <t>1.1.</t>
  </si>
  <si>
    <t>1.2.</t>
  </si>
  <si>
    <t>1.3.</t>
  </si>
  <si>
    <t>1.4.</t>
  </si>
  <si>
    <t>1.5.</t>
  </si>
  <si>
    <t>Удельный вес, %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</si>
  <si>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</si>
  <si>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</si>
  <si>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</si>
  <si>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</si>
  <si>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*- Субсидия на финансирование ДКВ отражена в категории расходов "Общегосударственные вопросы"</t>
  </si>
  <si>
    <t>1 кв. 2014</t>
  </si>
  <si>
    <t xml:space="preserve"> - основное общее образование</t>
  </si>
  <si>
    <t>Основные параметры городского бюджета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</si>
  <si>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</si>
  <si>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</si>
  <si>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2 кв. 2014</t>
  </si>
  <si>
    <t xml:space="preserve">Субсидии бюджетам субъектов Российской Федерации и муниципальных образований  (межбюджетные субсидии)     </t>
  </si>
  <si>
    <t xml:space="preserve">Субвенции бюджетам субъектов Российской Федерации и  муниципальных образований  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</si>
  <si>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</si>
  <si>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</si>
  <si>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</si>
  <si>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</si>
  <si>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</si>
  <si>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</si>
  <si>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*</t>
  </si>
  <si>
    <t>работники учреждений, финансируемых из местного бюджета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</si>
  <si>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</si>
  <si>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</si>
  <si>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</si>
  <si>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</si>
  <si>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</si>
  <si>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</si>
  <si>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субсидии на выплату ДКВ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</si>
  <si>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</si>
  <si>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</si>
  <si>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</si>
  <si>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</si>
  <si>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 xml:space="preserve"> Ед. изм.</t>
  </si>
  <si>
    <t>2 кв. 2015</t>
  </si>
  <si>
    <t>* - с 01.01.2014 деятельность отрасли "Здравоохранение" финансируется из краевого бюджета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</si>
  <si>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</si>
  <si>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</si>
  <si>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</si>
  <si>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</si>
  <si>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</si>
  <si>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</si>
  <si>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</si>
  <si>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</si>
  <si>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</si>
  <si>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</si>
  <si>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</si>
  <si>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</si>
  <si>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</si>
  <si>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</si>
  <si>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</si>
  <si>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</si>
  <si>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</si>
  <si>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</si>
  <si>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</si>
  <si>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</si>
  <si>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</si>
  <si>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</si>
  <si>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</si>
  <si>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</si>
  <si>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</si>
  <si>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</si>
  <si>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</si>
  <si>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</si>
  <si>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</si>
  <si>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</si>
  <si>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</si>
  <si>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</si>
  <si>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</si>
  <si>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</si>
  <si>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</si>
  <si>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</si>
  <si>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</si>
  <si>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</si>
  <si>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</si>
  <si>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</si>
  <si>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</si>
  <si>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</si>
  <si>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</si>
  <si>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</si>
  <si>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</si>
  <si>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</si>
  <si>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</si>
  <si>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</si>
  <si>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</si>
  <si>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</si>
  <si>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</si>
  <si>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</si>
  <si>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</si>
  <si>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</si>
  <si>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</si>
  <si>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</si>
  <si>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</si>
  <si>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</si>
  <si>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</si>
  <si>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</si>
  <si>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</si>
  <si>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</si>
  <si>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</si>
  <si>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</si>
  <si>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</si>
  <si>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на 01.01.16г.</t>
  </si>
  <si>
    <t>4 кв. 2015</t>
  </si>
  <si>
    <t xml:space="preserve"> -прочие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</si>
  <si>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</si>
  <si>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</si>
  <si>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</si>
  <si>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Объем отгруженных товаров собственного производства (выполненных работ и услуг собственными силами) в действующих ценах по крупным и средним организациям не относящихся к субъектам малого предпринимательства, всего</t>
  </si>
  <si>
    <t>ЗФ ПАО "ГМК "Норильский никель"</t>
  </si>
  <si>
    <r>
      <t>26 / 40</t>
    </r>
    <r>
      <rPr>
        <vertAlign val="superscript"/>
        <sz val="13"/>
        <rFont val="Times New Roman Cyr"/>
        <charset val="204"/>
      </rPr>
      <t>1)</t>
    </r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</si>
  <si>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</si>
  <si>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</si>
  <si>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</si>
  <si>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</si>
  <si>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</si>
  <si>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</si>
  <si>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</si>
  <si>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</si>
  <si>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</si>
  <si>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</si>
  <si>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здравоохранение</t>
  </si>
  <si>
    <t>2 кв. 2016</t>
  </si>
  <si>
    <t>- доходы от сдачи в аренду имущества</t>
  </si>
  <si>
    <t xml:space="preserve"> - высшее профессиональное образование</t>
  </si>
  <si>
    <t>1.6.</t>
  </si>
  <si>
    <t xml:space="preserve">                - Управление по спорту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</si>
  <si>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</si>
  <si>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</si>
  <si>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</si>
  <si>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</si>
  <si>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</si>
  <si>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</si>
  <si>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</si>
  <si>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</si>
  <si>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на 01.01.17г.</t>
  </si>
  <si>
    <t>4 кв. 2016</t>
  </si>
  <si>
    <t>декабрь 2016</t>
  </si>
  <si>
    <t>2017</t>
  </si>
  <si>
    <t>в т.ч.: школа</t>
  </si>
  <si>
    <t xml:space="preserve">         лицей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</si>
  <si>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</si>
  <si>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</si>
  <si>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</si>
  <si>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</si>
  <si>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</si>
  <si>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 xml:space="preserve">Таймырский Долгано-Ненецкий муницип. район </t>
  </si>
  <si>
    <t xml:space="preserve">                      ежеквартальная информация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</si>
  <si>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</si>
  <si>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</si>
  <si>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</si>
  <si>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</si>
  <si>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</si>
  <si>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</si>
  <si>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</si>
  <si>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</si>
  <si>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</si>
  <si>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</si>
  <si>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</si>
  <si>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</si>
  <si>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Деятельность финансовая и страховая </t>
  </si>
  <si>
    <t>№ п/п</t>
  </si>
  <si>
    <t>Таймырский Долгано-Ненецкий муницип. район</t>
  </si>
  <si>
    <t>млн руб.</t>
  </si>
  <si>
    <t xml:space="preserve">от 300 до 2200 </t>
  </si>
  <si>
    <t>1.7.</t>
  </si>
  <si>
    <t xml:space="preserve"> -</t>
  </si>
  <si>
    <t>1 кв. 2017</t>
  </si>
  <si>
    <t xml:space="preserve">    - муниципальные</t>
  </si>
  <si>
    <t>1/1</t>
  </si>
  <si>
    <t xml:space="preserve">чел. </t>
  </si>
  <si>
    <t xml:space="preserve">Транспортировка и хранение </t>
  </si>
  <si>
    <r>
      <t>Деятельность по операциям  с недвижимым имуществом</t>
    </r>
    <r>
      <rPr>
        <vertAlign val="superscript"/>
        <sz val="13"/>
        <rFont val="Times New Roman Cyr"/>
        <charset val="204"/>
      </rPr>
      <t/>
    </r>
  </si>
  <si>
    <t xml:space="preserve">Деятельность профессиональная, научная и техническая </t>
  </si>
  <si>
    <t>1.8.</t>
  </si>
  <si>
    <t>1.9.</t>
  </si>
  <si>
    <t>1.10.</t>
  </si>
  <si>
    <t>1.11.</t>
  </si>
  <si>
    <t>1.12.</t>
  </si>
  <si>
    <t xml:space="preserve">Государственное управление и обеспечение военной безопасности; социальное обеспечение </t>
  </si>
  <si>
    <t>1) Общая сумма включает в себя ряды ОКВЭД (B,D,E,I,S), данные по которым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</si>
  <si>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 xml:space="preserve">2) Данные Красноярскстата 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</si>
  <si>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</si>
  <si>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Деятельности по операциям с недвижимым имуществом</t>
  </si>
  <si>
    <t>- сбор за пользование объектами водных биологических ресурсов и животного мира</t>
  </si>
  <si>
    <t>0 / 0</t>
  </si>
  <si>
    <t xml:space="preserve"> - </t>
  </si>
  <si>
    <t>2 кв. 2017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</si>
  <si>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</si>
  <si>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</si>
  <si>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</si>
  <si>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</si>
  <si>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</si>
  <si>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</si>
  <si>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</si>
  <si>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</si>
  <si>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</si>
  <si>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t xml:space="preserve"> - НОЧУ ВО «Московский финансово-промышленный университет «Синергия», филиал</t>
  </si>
  <si>
    <t>34-17-62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</si>
  <si>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</si>
  <si>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</si>
  <si>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1.3. Театры (Краевой бюджет):, всего: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</si>
  <si>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</si>
  <si>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</si>
  <si>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</si>
  <si>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</si>
  <si>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</si>
  <si>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</si>
  <si>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</si>
  <si>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</si>
  <si>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</si>
  <si>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</si>
  <si>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</si>
  <si>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t xml:space="preserve">Обрабатывающие производства, в т.ч. </t>
  </si>
  <si>
    <t>Распределение налогов, сборов и иных обязательных платежей в консолидированный бюджет края</t>
  </si>
  <si>
    <t xml:space="preserve"> ЗФ ПАО "ГМК "Норильский никель"</t>
  </si>
  <si>
    <t>Налоги, сборы и иные обязательные платежи собираемые в консолидированный бюджет края</t>
  </si>
  <si>
    <t xml:space="preserve">Структура доходов городского бюджета </t>
  </si>
  <si>
    <t>3 кв. 2017</t>
  </si>
  <si>
    <t>45 / 46</t>
  </si>
  <si>
    <t>Направление деятельности/наименование СОНКО</t>
  </si>
  <si>
    <t>Краткое содержание</t>
  </si>
  <si>
    <t>ВСЕГО</t>
  </si>
  <si>
    <t>Организации по работе с детьми и молодежью</t>
  </si>
  <si>
    <t>Местная Общественная Организация по работе с детьми и молодежью "Страна Детства" ЕМО г.Норильска и Таймырского Долгано-Ненецкого муниципального района</t>
  </si>
  <si>
    <t>Норильская местная молодежная общественная организация поддержки гражданских инициатив "Молодежный Совет"</t>
  </si>
  <si>
    <t>Местная общественная организация города Норильска по поддержке и внедрению молодежных инициатив «Социальное развитие»</t>
  </si>
  <si>
    <t>Норильская местная общественная организация поддержки детско-юношеского хоккея "Хоккей детям"</t>
  </si>
  <si>
    <t>Местная общественная организация города Норильска по поддержке и внедрению молодежных инициатив "Социальная инициатива"</t>
  </si>
  <si>
    <t>Норильский местный общественный фонд поддержки молодежи "Возможность"</t>
  </si>
  <si>
    <t xml:space="preserve">Организации спортивной направленности </t>
  </si>
  <si>
    <t>2.1.</t>
  </si>
  <si>
    <t>Региональная общественная организация «Таймырская Федерация «Тхэквондо ВТФ»</t>
  </si>
  <si>
    <t>2.2.</t>
  </si>
  <si>
    <t>Норильская местная общественная организация "Федерация спортивного альпинизма Таймыра"</t>
  </si>
  <si>
    <t>2.3.</t>
  </si>
  <si>
    <t>Норильская местная общественная организация "Федерация Фитнес-Аэробики"</t>
  </si>
  <si>
    <t>2.4.</t>
  </si>
  <si>
    <t>Местная общественная спортивная организация города Норильска "Белые медведи"</t>
  </si>
  <si>
    <t>2.5.</t>
  </si>
  <si>
    <t>Региональная спортивная общественная организация "Шторм" Красноярского края</t>
  </si>
  <si>
    <t>2.6.</t>
  </si>
  <si>
    <t>Местная общественная организация "Норильский Центр Реального Айкидо и Джиу-джитсу"</t>
  </si>
  <si>
    <t>2.7.</t>
  </si>
  <si>
    <t xml:space="preserve">Местная общественная организация "Федерация скалолазания и альпинизма г.Норильска" </t>
  </si>
  <si>
    <t>2.8.</t>
  </si>
  <si>
    <t>Автономная некоммерческая организация "Спортивный городской клуб карате-до "Тигр Шотокан" г.Норильск"</t>
  </si>
  <si>
    <t>2.9.</t>
  </si>
  <si>
    <t>Местная Общественная Организация г.Норильска "Физкультурно-спортивный клуб "Русское Боевое Многоборье"</t>
  </si>
  <si>
    <t>2.10.</t>
  </si>
  <si>
    <t>Местная общественная спортивная организация "Федерация Бокса Муниципального образования город Норильск"</t>
  </si>
  <si>
    <t>2.11.</t>
  </si>
  <si>
    <t>Красноярская региональная общественная организация "Спортивный Союз инвалидов Красноярского края"</t>
  </si>
  <si>
    <t>2.12.</t>
  </si>
  <si>
    <t>Фонд "Добровольное общество содействия развитию спорта"</t>
  </si>
  <si>
    <t>2.13.</t>
  </si>
  <si>
    <t>Автономная некоммерческая организация "Спортивный Клуб Славянских Единоборств "Коловрат"</t>
  </si>
  <si>
    <t>2.14.</t>
  </si>
  <si>
    <t>Норильская местная общественная организация  "Спортивный мотоклуб"</t>
  </si>
  <si>
    <t>2.15.</t>
  </si>
  <si>
    <t>Норильская местная общественная организация "Спортивная федерация функционального многоборья "Кроссфит"</t>
  </si>
  <si>
    <t>2.16.</t>
  </si>
  <si>
    <t>Норильская местная общественная организация "Спортивный байк-клуб "Полярные волки"</t>
  </si>
  <si>
    <t>2.17.</t>
  </si>
  <si>
    <t>Некоммерческое партнерство "Танцевально - Спортивный клуб" "Норд-Данс"</t>
  </si>
  <si>
    <t>2.18.</t>
  </si>
  <si>
    <t>Региональная общественная организация Красноярского края «Клуб «Армейский рукопашный бой»</t>
  </si>
  <si>
    <t>2.19.</t>
  </si>
  <si>
    <t>Фонд поддержки спорта города Норильска</t>
  </si>
  <si>
    <t>2.20.</t>
  </si>
  <si>
    <t>Норильская местная общественная организация «ЗАПОЛЯРНАЯ ФЕДЕРАЦИЯ САМООБОРОНЫ И 
РУКОПАШНОГО БОЯ «КРАВ МАГА»</t>
  </si>
  <si>
    <t>2.21.</t>
  </si>
  <si>
    <t>Местная спортивная общественная организация города Норильска "Федерация Киокусинкай каратэ города Норильска"</t>
  </si>
  <si>
    <t>2.22.</t>
  </si>
  <si>
    <t>Норильская местная общественная организация "КЛУБ СПОРТИВНОГО БИЛЬЯРДА "ПИРАМИДА СЕВЕРА"</t>
  </si>
  <si>
    <t>2.23.</t>
  </si>
  <si>
    <t>Норильская местная общественная физкультурно-оздоровительная организация «Моржи Таймыра"</t>
  </si>
  <si>
    <t>2.24.</t>
  </si>
  <si>
    <t>Норильская местная общественная организация "Центр развития личности "Старт"</t>
  </si>
  <si>
    <t>2.25.</t>
  </si>
  <si>
    <t>Региональная общественная организация Красноярского края "Авиационно-технический клуб парашютного спорта и туризма "Крылья Таймыра"</t>
  </si>
  <si>
    <t>Организации военно-патриотической направленности</t>
  </si>
  <si>
    <t>3.1.</t>
  </si>
  <si>
    <t>Местная военно-патриотическая общественная организация "Лига страйкбола (нанесение удара шаром) г.Норильска</t>
  </si>
  <si>
    <t>3.2.</t>
  </si>
  <si>
    <t>Местная молодежная военно-патриотическая общественная организация муниципального образования город Норильск "СОЮЗ"</t>
  </si>
  <si>
    <t>Организации по социальной поддержке граждан (ветеранов, людей с ограниченными возможностями здоровья, людей находящихся в трудной жизненной ситуации), благотворительные фонды</t>
  </si>
  <si>
    <t>4.1.</t>
  </si>
  <si>
    <t xml:space="preserve">Местная общественная организация "Норильский городской совет ветеранов войны и труда" </t>
  </si>
  <si>
    <t>4.2.</t>
  </si>
  <si>
    <t>Местная общественная организация "Союз ветеранов Афганской войны и локальных конфликтов" (Муниципального образования город Норильск)</t>
  </si>
  <si>
    <t>4.3.</t>
  </si>
  <si>
    <t>Норильская местная организация общероссийской общественной организации "Всероссийское общество инвалидов" (ВОИ)</t>
  </si>
  <si>
    <t>4.4.</t>
  </si>
  <si>
    <t xml:space="preserve">Фонд содействия людям в трудной жизненной ситуации "Лествица" </t>
  </si>
  <si>
    <t>4.5.</t>
  </si>
  <si>
    <t xml:space="preserve">Фонд содействия людям в трудной жизненной ситуации "Горлица" </t>
  </si>
  <si>
    <t>4.6.</t>
  </si>
  <si>
    <t>Местная общественная организация "Талнахское общество инвалидов" района Талнах города Норильска</t>
  </si>
  <si>
    <t>4.7.</t>
  </si>
  <si>
    <t>Автономная некоммерческая организация социальной поддержки людей находящихся в тяжелой жизненной ситуации "Второе дыхание"</t>
  </si>
  <si>
    <t>4.8.</t>
  </si>
  <si>
    <t>Автономная некоммерческая организация поддержки людей находящихся в тяжелой жизненной ситуации "Центр социальной поддержки "Возрождение"</t>
  </si>
  <si>
    <t>4.9.</t>
  </si>
  <si>
    <t>Местная общественная организация "Центр милосердия города Норильска"</t>
  </si>
  <si>
    <t>4.10.</t>
  </si>
  <si>
    <t>Местная организация общероссийской общественной организации "ВСЕРОССИЙСКОЕ ОБЩЕСТВО ИНВАЛИДОВ" Кайерканского района города Норильска</t>
  </si>
  <si>
    <t>4.11.</t>
  </si>
  <si>
    <t>Местная норильская общественная организация "Семья"</t>
  </si>
  <si>
    <t>4.12.</t>
  </si>
  <si>
    <t>Благотворительный фонд "Социальных программ "Территория добра"</t>
  </si>
  <si>
    <t>4.13.</t>
  </si>
  <si>
    <t>Благотворительный фонд "Кризисный центр социально-психологической помощи "69 параллель"</t>
  </si>
  <si>
    <t>5.1.</t>
  </si>
  <si>
    <t>Региональное общественное движение "Азербайджанская диаспора"</t>
  </si>
  <si>
    <t>5.2.</t>
  </si>
  <si>
    <t>Местная общественная организация поддержки греческой культуры в городе Норильске Красноярского края</t>
  </si>
  <si>
    <t>5.3.</t>
  </si>
  <si>
    <t>Норильская местная общественная организация "Центр развития детского и юношеского творчества и национальных культур "Ирбис"</t>
  </si>
  <si>
    <t>5.4.</t>
  </si>
  <si>
    <t>5.5.</t>
  </si>
  <si>
    <t>Семейная (родовая) община коренных малочисленных народов Севера "Ня танса" (Нганасанская семья)</t>
  </si>
  <si>
    <t>5.6.</t>
  </si>
  <si>
    <t>Местная общественная организация «Ассоциация коренных малочисленных народов Севера муниципального образования город Норильск»</t>
  </si>
  <si>
    <t>5.7.</t>
  </si>
  <si>
    <t>Местная общественная организация - национально-культурная автономия татар "Берлек" - "Союз" г. Норильска</t>
  </si>
  <si>
    <t>5.8.</t>
  </si>
  <si>
    <t>Норильское городское казачье общество</t>
  </si>
  <si>
    <t>5.9.</t>
  </si>
  <si>
    <t>Местная общественная организация национально-культурная автономия казахов "Ынтымак" (Содружество) г.Норильска</t>
  </si>
  <si>
    <t>5.10.</t>
  </si>
  <si>
    <t>Общественная организация Местная ногайская национально-культурная автономия г.Норильска</t>
  </si>
  <si>
    <t>5.11.</t>
  </si>
  <si>
    <t>Норильское региональное отделение "Заполярная Осетия" Международного общественного движения «Высший Совет Осетин»</t>
  </si>
  <si>
    <t>5.12.</t>
  </si>
  <si>
    <t>Местная городская общественная организация «Содействие возрождению традиций казачества «Норильская казачья община»</t>
  </si>
  <si>
    <t>5.13.</t>
  </si>
  <si>
    <t>Региональная общественная организация Красноярского края по развитию казачества «Станица Отдельная»</t>
  </si>
  <si>
    <t>Организации, способствующие творческой самореализации и культурному общению</t>
  </si>
  <si>
    <t>Норильская местная общественная организация фотохудожников фотоклуб "ТАЙМЫР"</t>
  </si>
  <si>
    <t xml:space="preserve">Норильская местная общественная организация "Объединение создателей короткометражных фильмов и независимого кино КТУЛХУ "ФИЛЬМС" </t>
  </si>
  <si>
    <t>6.3.</t>
  </si>
  <si>
    <t>Норильская местная общественная организация «Ассоциация норильских дизайнеров «АНОД»</t>
  </si>
  <si>
    <t>6.4.</t>
  </si>
  <si>
    <t>Норильская местная общественная организация творческих личностей "Необычные люди"</t>
  </si>
  <si>
    <t>6.5.</t>
  </si>
  <si>
    <t>Региональная общественная организация "Союз писателей Таймыра в Красноярском крае"</t>
  </si>
  <si>
    <t>6.6.</t>
  </si>
  <si>
    <t>Автономная некоммерческая организация "Творческое Объединение "Сцена"</t>
  </si>
  <si>
    <t>6.7.</t>
  </si>
  <si>
    <t>Норильская местная общественная организация Общероссийской общественной организации "Союз архитекторов России"</t>
  </si>
  <si>
    <t>6.8.</t>
  </si>
  <si>
    <t>Красноярская региональная общественная организация "Клуб исследователей Таймыра"</t>
  </si>
  <si>
    <t>Прочие организации</t>
  </si>
  <si>
    <t>Норильская местная общественная организация клуб туристов "Таймыр"</t>
  </si>
  <si>
    <t>Красноярская региональная общественная организация ветеранов спецподразделений органов правопорядка и безопасности "СИБИРСКИЕ ВИТЯЗИ" - обособленное подразделение город Норильск</t>
  </si>
  <si>
    <t>Местный орган общественной самодеятельности в сфере защиты прав собственников недвижимого имущества и прав человека "МОЙ ДОМ" г.Норильск</t>
  </si>
  <si>
    <t>Благотворительный фонд помощи бездомным животным «Даря надежду»</t>
  </si>
  <si>
    <t>Период получения</t>
  </si>
  <si>
    <t>Национально-культурные объединения (НКО)</t>
  </si>
  <si>
    <t>Местная общественная организация национально-культурная автономия кыргызов "Эне-сай" (Енисей) г. Норильска</t>
  </si>
  <si>
    <t>Сеть учреждений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</si>
  <si>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</si>
  <si>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</si>
  <si>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Показатели потребительского рынка</t>
  </si>
  <si>
    <t>Сумма гранта, тыс.руб.</t>
  </si>
  <si>
    <t>в том числе по источникам финансирования</t>
  </si>
  <si>
    <t>местный бюджет</t>
  </si>
  <si>
    <t xml:space="preserve">в т.ч. СОНКО, получившие гранты </t>
  </si>
  <si>
    <t xml:space="preserve">в т.ч. НКО, получившие гранты </t>
  </si>
  <si>
    <t>46,5 / 48</t>
  </si>
  <si>
    <t>47,3 / 48,5</t>
  </si>
  <si>
    <t>67,00 / 71,00</t>
  </si>
  <si>
    <t>декабрь 2017</t>
  </si>
  <si>
    <t>Средний курс за 2017 год</t>
  </si>
  <si>
    <t>57,17 / 60,34</t>
  </si>
  <si>
    <t>67,92 / 71,47</t>
  </si>
  <si>
    <t>58,46 / 58,97</t>
  </si>
  <si>
    <t>69,14 / 69,70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</si>
  <si>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</si>
  <si>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 кв. 2017</t>
  </si>
  <si>
    <t>2) По данным АО "Норильскгазпром"</t>
  </si>
  <si>
    <t xml:space="preserve">         центр образования</t>
  </si>
  <si>
    <t>0</t>
  </si>
  <si>
    <t>минус родина</t>
  </si>
  <si>
    <t xml:space="preserve"> - МБУ «Музейно-выставочный комплекс "Музей Норильска" / в том числе филиал в районе Талнах</t>
  </si>
  <si>
    <t>3+3.1.1.+4+5</t>
  </si>
  <si>
    <t>55,00 / 59,00</t>
  </si>
  <si>
    <t>2) Данные Красноярскстата</t>
  </si>
  <si>
    <t>2018</t>
  </si>
  <si>
    <t>к декабрю 2017 г., %</t>
  </si>
  <si>
    <t>к декабрю 2017г., %</t>
  </si>
  <si>
    <t>56,00 / 59,00</t>
  </si>
  <si>
    <t>68,00 / 72,00</t>
  </si>
  <si>
    <t>56,29 / 56,77</t>
  </si>
  <si>
    <t>68,83 / 69,38</t>
  </si>
  <si>
    <t>55,45 / 58,67</t>
  </si>
  <si>
    <t>67,70 / 71,33</t>
  </si>
  <si>
    <t>22-90-90</t>
  </si>
  <si>
    <t>Количество СОНКО</t>
  </si>
  <si>
    <t>2.26.</t>
  </si>
  <si>
    <t>Норильская местная общественная организация "Федерация ездового спорта Таймыра"</t>
  </si>
  <si>
    <t>2.27.</t>
  </si>
  <si>
    <t>Местная общественная организация "Норильский спортивный клуб Кендо "Ямагава"</t>
  </si>
  <si>
    <t>2.28.</t>
  </si>
  <si>
    <t>Норильская местная общественная организация "Федерация традиционных систем оздоровления "Хануман"</t>
  </si>
  <si>
    <t>2.29.</t>
  </si>
  <si>
    <t>Местная общественная спортивная организация города Норильска "Федерация фитнеса и аэробики"</t>
  </si>
  <si>
    <t>2.30.</t>
  </si>
  <si>
    <t>Норильская местная общественная организация "Федерация брейк-данса "Дождь"</t>
  </si>
  <si>
    <t>4.14.</t>
  </si>
  <si>
    <t>Норильская местная общественная организация профилактики и охраны здоровья матери и ребенка "Мамина школа"</t>
  </si>
  <si>
    <t>4.15.</t>
  </si>
  <si>
    <t>Автономная некоммерческая организация дополнительного профессионального образования "Учебный центр в г.Норильске"</t>
  </si>
  <si>
    <t>6.9.</t>
  </si>
  <si>
    <t>Норильская местная общественная организация "Центр интеллектуального развития"</t>
  </si>
  <si>
    <t>6.10.</t>
  </si>
  <si>
    <t>Норильская местная общественная организация "Городской союз аниматоров и инротехников "Шалуны"</t>
  </si>
  <si>
    <t>Енисейский 
объединенный банк</t>
  </si>
  <si>
    <t>1) Среднемесячные курсы валют согласно данных ЦБ РФ 
2) Данные банков</t>
  </si>
  <si>
    <t>2) Данные банков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</si>
  <si>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2017 г. составила 97 689 чел. и рассчитывается как сумма среднесписочной численности работников занятых в крупных и средних организациях - 82 304 чел. (по форме Красноярскстата в среднем за период 2017 г.) и численности работников СМП которая по оценке 2017 г. составила - 15 385 чел.</t>
  </si>
  <si>
    <t>1.2.1</t>
  </si>
  <si>
    <t>1.14</t>
  </si>
  <si>
    <t>1.16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</si>
  <si>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</si>
  <si>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**</t>
  </si>
  <si>
    <t>**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</si>
  <si>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Край</t>
  </si>
  <si>
    <t xml:space="preserve">Край </t>
  </si>
  <si>
    <t>Прочие субсидии</t>
  </si>
  <si>
    <t>На 01.01.18 г.</t>
  </si>
  <si>
    <t>Январь-декабрь 2017</t>
  </si>
  <si>
    <t>Декабрь
2017</t>
  </si>
  <si>
    <t>Численность пенсионеров всего, в т.ч.:</t>
  </si>
  <si>
    <t>по инвалидности всего, в т.ч.:</t>
  </si>
  <si>
    <t>На 
01.01.18 г.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</si>
  <si>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</si>
  <si>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rPr>
        <sz val="13"/>
        <rFont val="Times New Roman Cyr"/>
        <family val="1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family val="1"/>
        <charset val="204"/>
      </rPr>
      <t>2)</t>
    </r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</si>
  <si>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charset val="204"/>
      </rPr>
      <t>, в т.ч.:</t>
    </r>
  </si>
  <si>
    <t>Численность пенсионеров состоящих на учете в Управлении Пенсионного фонда в г. Норильске</t>
  </si>
  <si>
    <r>
      <t xml:space="preserve">Средний размер пенсии </t>
    </r>
    <r>
      <rPr>
        <sz val="13"/>
        <rFont val="Times New Roman Cyr"/>
        <charset val="204"/>
      </rPr>
      <t>(на конец периода)</t>
    </r>
  </si>
  <si>
    <r>
      <t>Тарифы для населения на жилищно-коммунальное хозяйство</t>
    </r>
    <r>
      <rPr>
        <b/>
        <sz val="13"/>
        <rFont val="Calibri"/>
        <family val="2"/>
        <charset val="204"/>
      </rPr>
      <t>²⁾</t>
    </r>
  </si>
  <si>
    <r>
      <t>Дудинка</t>
    </r>
    <r>
      <rPr>
        <b/>
        <vertAlign val="superscript"/>
        <sz val="13"/>
        <rFont val="Times New Roman"/>
        <family val="1"/>
        <charset val="204"/>
      </rPr>
      <t>3)</t>
    </r>
  </si>
  <si>
    <r>
      <t xml:space="preserve">26 / 40 </t>
    </r>
    <r>
      <rPr>
        <vertAlign val="superscript"/>
        <sz val="13"/>
        <rFont val="Times New Roman"/>
        <family val="1"/>
        <charset val="204"/>
      </rPr>
      <t>2)</t>
    </r>
  </si>
  <si>
    <r>
      <t>Цены на дизельное топливо и бензин в МО г. Норильск,</t>
    </r>
    <r>
      <rPr>
        <sz val="14"/>
        <rFont val="Times New Roman"/>
        <family val="1"/>
        <charset val="204"/>
      </rPr>
      <t xml:space="preserve"> рублей/литр</t>
    </r>
  </si>
  <si>
    <r>
      <t xml:space="preserve">Добыча полезных ископаемых </t>
    </r>
    <r>
      <rPr>
        <vertAlign val="superscript"/>
        <sz val="13"/>
        <rFont val="Times New Roman Cyr"/>
        <family val="1"/>
        <charset val="204"/>
      </rPr>
      <t>2)</t>
    </r>
  </si>
  <si>
    <r>
      <t>Обрабатывающие производства</t>
    </r>
    <r>
      <rPr>
        <b/>
        <vertAlign val="superscript"/>
        <sz val="13"/>
        <rFont val="Times New Roman Cyr"/>
        <family val="1"/>
        <charset val="204"/>
      </rPr>
      <t xml:space="preserve"> </t>
    </r>
  </si>
  <si>
    <t>№
п/п</t>
  </si>
  <si>
    <r>
      <t xml:space="preserve">Оборот розничной торговли </t>
    </r>
    <r>
      <rPr>
        <vertAlign val="superscript"/>
        <sz val="13"/>
        <rFont val="Times New Roman Cyr"/>
        <family val="1"/>
        <charset val="204"/>
      </rPr>
      <t>2)</t>
    </r>
  </si>
  <si>
    <r>
      <t xml:space="preserve">Оборот общественного питания </t>
    </r>
    <r>
      <rPr>
        <vertAlign val="superscript"/>
        <sz val="13"/>
        <rFont val="Times New Roman Cyr"/>
        <family val="1"/>
        <charset val="204"/>
      </rPr>
      <t>2)</t>
    </r>
  </si>
  <si>
    <r>
      <t xml:space="preserve">Объем платных услуг населению (по крупным и средним организациям) </t>
    </r>
    <r>
      <rPr>
        <vertAlign val="superscript"/>
        <sz val="13"/>
        <rFont val="Times New Roman Cyr"/>
        <family val="1"/>
        <charset val="204"/>
      </rPr>
      <t>2)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</si>
  <si>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</si>
  <si>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</si>
  <si>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</si>
  <si>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</si>
  <si>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</si>
  <si>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</si>
  <si>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</si>
  <si>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</si>
  <si>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</si>
  <si>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</si>
  <si>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</si>
  <si>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</si>
  <si>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</si>
  <si>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</si>
  <si>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</si>
  <si>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</si>
  <si>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</si>
  <si>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</si>
  <si>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</si>
  <si>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</si>
  <si>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</si>
  <si>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>Декабрь 2017</t>
  </si>
  <si>
    <t>Январь 2018</t>
  </si>
  <si>
    <r>
      <t>ЦБ РФ</t>
    </r>
    <r>
      <rPr>
        <b/>
        <vertAlign val="superscript"/>
        <sz val="13"/>
        <rFont val="Times New Roman"/>
        <family val="1"/>
        <charset val="204"/>
      </rPr>
      <t>1)</t>
    </r>
  </si>
  <si>
    <r>
      <t>Филиалы в МО г. Норильск (покупка/продажа)</t>
    </r>
    <r>
      <rPr>
        <b/>
        <vertAlign val="superscript"/>
        <sz val="13"/>
        <rFont val="Times New Roman"/>
        <family val="1"/>
        <charset val="204"/>
      </rPr>
      <t>2)</t>
    </r>
  </si>
  <si>
    <r>
      <t xml:space="preserve">Налоги, сборы и иные обязательные платежи, всего </t>
    </r>
    <r>
      <rPr>
        <b/>
        <vertAlign val="superscript"/>
        <sz val="13"/>
        <rFont val="Times New Roman Cyr"/>
        <charset val="204"/>
      </rPr>
      <t xml:space="preserve">* </t>
    </r>
    <r>
      <rPr>
        <b/>
        <sz val="13"/>
        <rFont val="Times New Roman Cyr"/>
        <family val="1"/>
        <charset val="204"/>
      </rPr>
      <t xml:space="preserve">                                                          </t>
    </r>
    <r>
      <rPr>
        <sz val="13"/>
        <rFont val="Times New Roman Cyr"/>
        <family val="1"/>
        <charset val="204"/>
      </rPr>
      <t>(без переходящих остатков)</t>
    </r>
  </si>
  <si>
    <r>
      <t xml:space="preserve">  - краевой бюджет </t>
    </r>
    <r>
      <rPr>
        <b/>
        <vertAlign val="superscript"/>
        <sz val="13"/>
        <rFont val="Times New Roman Cyr"/>
        <charset val="204"/>
      </rPr>
      <t>*</t>
    </r>
  </si>
  <si>
    <r>
      <t xml:space="preserve"> - городской бюджет                                        </t>
    </r>
    <r>
      <rPr>
        <i/>
        <sz val="13"/>
        <rFont val="Times New Roman Cyr"/>
        <charset val="204"/>
      </rPr>
      <t>(без безвозмездных перечислений)</t>
    </r>
  </si>
  <si>
    <t>Удельный вес от факт. поступления, %</t>
  </si>
  <si>
    <t>Подгруппа КБК</t>
  </si>
  <si>
    <t>На 01.01.2018 г.</t>
  </si>
  <si>
    <t>Уд. вес</t>
  </si>
  <si>
    <t xml:space="preserve">№ п/п </t>
  </si>
  <si>
    <t>План на      2017 год</t>
  </si>
  <si>
    <t>План на      2018 год</t>
  </si>
  <si>
    <r>
      <t xml:space="preserve">ИТОГО </t>
    </r>
    <r>
      <rPr>
        <vertAlign val="superscript"/>
        <sz val="13"/>
        <rFont val="Times New Roman Cyr"/>
        <family val="1"/>
        <charset val="204"/>
      </rPr>
      <t>1)</t>
    </r>
  </si>
  <si>
    <t xml:space="preserve"> +, -</t>
  </si>
  <si>
    <r>
      <t>Таймырский Долгано-Ненецкий муницип. район</t>
    </r>
    <r>
      <rPr>
        <b/>
        <vertAlign val="superscript"/>
        <sz val="13"/>
        <rFont val="Times New Roman Cyr"/>
        <family val="1"/>
        <charset val="204"/>
      </rPr>
      <t>1)</t>
    </r>
  </si>
  <si>
    <r>
      <t xml:space="preserve">Величина прожиточного минимума (I квартал) </t>
    </r>
    <r>
      <rPr>
        <vertAlign val="superscript"/>
        <sz val="13"/>
        <rFont val="Times New Roman Cyr"/>
        <charset val="204"/>
      </rPr>
      <t>1)</t>
    </r>
  </si>
  <si>
    <t>1) Величина прожиточного минимума устанавливается раз в квартал постановлением Правительства Красноярского края</t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</si>
  <si>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</si>
  <si>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</si>
  <si>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</si>
  <si>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</si>
  <si>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</si>
  <si>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</si>
  <si>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</si>
  <si>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</si>
  <si>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</si>
  <si>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</si>
  <si>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</si>
  <si>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</si>
  <si>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</si>
  <si>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</si>
  <si>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</si>
  <si>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</si>
  <si>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</si>
  <si>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</si>
  <si>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</si>
  <si>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</si>
  <si>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</si>
  <si>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</si>
  <si>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</si>
  <si>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</si>
  <si>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</si>
  <si>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</si>
  <si>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</si>
  <si>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</si>
  <si>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</si>
  <si>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</si>
  <si>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</si>
  <si>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</si>
  <si>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</si>
  <si>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</si>
  <si>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</si>
  <si>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</si>
  <si>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</si>
  <si>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</si>
  <si>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</si>
  <si>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</si>
  <si>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</si>
  <si>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</si>
  <si>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</si>
  <si>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</si>
  <si>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</si>
  <si>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</si>
  <si>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</si>
  <si>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</si>
  <si>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</si>
  <si>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</si>
  <si>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</si>
  <si>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</si>
  <si>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r>
      <t>Детское дошкольное учреждение:</t>
    </r>
    <r>
      <rPr>
        <b/>
        <sz val="13"/>
        <rFont val="Calibri"/>
        <family val="2"/>
        <charset val="204"/>
      </rPr>
      <t>²⁾</t>
    </r>
  </si>
  <si>
    <t xml:space="preserve">Себестоимость  на содержание 1-го ребенка в ДДУ 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</si>
  <si>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</si>
  <si>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</si>
  <si>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</si>
  <si>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Февраль 2018</t>
  </si>
  <si>
    <t>55,53 / 58,63</t>
  </si>
  <si>
    <t>68,76 / 72,26</t>
  </si>
  <si>
    <t>56,62 / 57,13</t>
  </si>
  <si>
    <t>70,01 / 70,53</t>
  </si>
  <si>
    <t>з/п за 2017 и 2018 гг. берем из отчета п-4 по ЗФ ПАО без АО. На отчет персонала не ориентируемся</t>
  </si>
  <si>
    <t>55,50 / 58,50</t>
  </si>
  <si>
    <t>68,80 / 72,50</t>
  </si>
  <si>
    <t>На 01.04.17 г.</t>
  </si>
  <si>
    <t>На 01.04.18 г.</t>
  </si>
  <si>
    <t>На 01.04.2017 г.</t>
  </si>
  <si>
    <t>На 01.04.2018 г.</t>
  </si>
  <si>
    <t>Март 2018</t>
  </si>
  <si>
    <t>55,85 / 58,97</t>
  </si>
  <si>
    <t>69,01 / 72,51</t>
  </si>
  <si>
    <t>55,6 / 58,60</t>
  </si>
  <si>
    <t>68,60 / 72,00</t>
  </si>
  <si>
    <t>56,79 / 57,29</t>
  </si>
  <si>
    <t>70,05 / 70,69</t>
  </si>
  <si>
    <t>Отклонение
 01.04.18 г./ 01.04.17 г., +, -</t>
  </si>
  <si>
    <r>
      <t>179 788</t>
    </r>
    <r>
      <rPr>
        <vertAlign val="superscript"/>
        <sz val="13"/>
        <rFont val="Times New Roman Cyr"/>
        <charset val="204"/>
      </rPr>
      <t>2)</t>
    </r>
  </si>
  <si>
    <t>1 кв. 2018</t>
  </si>
  <si>
    <t>33 / 38</t>
  </si>
  <si>
    <t>40 / 43</t>
  </si>
  <si>
    <t>41 / 44</t>
  </si>
  <si>
    <r>
      <t>180 239</t>
    </r>
    <r>
      <rPr>
        <vertAlign val="superscript"/>
        <sz val="13"/>
        <rFont val="Times New Roman Cyr"/>
        <charset val="204"/>
      </rPr>
      <t>2)</t>
    </r>
  </si>
  <si>
    <r>
      <t>181 322</t>
    </r>
    <r>
      <rPr>
        <vertAlign val="superscript"/>
        <sz val="13"/>
        <rFont val="Times New Roman Cyr"/>
        <charset val="204"/>
      </rPr>
      <t>2)</t>
    </r>
  </si>
  <si>
    <t>из отчета персонала указываем на одного человека меньше (данные берем из формы П-4)</t>
  </si>
  <si>
    <t>2) По МО г. Дудинка информация приведена по состоянию на 01.04.2018 г.</t>
  </si>
  <si>
    <t>3) По данным МО г. Дудинка на 01.04.2018 г.</t>
  </si>
  <si>
    <t>1.1. Учреждения дошкольного образования, всего:¹</t>
  </si>
  <si>
    <t>Стеблева Наталья Николаевна т.3210 (данные выгружали 06.04.18 (задним числом программа не показывает)</t>
  </si>
  <si>
    <t>7 014/ 0</t>
  </si>
  <si>
    <t>6 343/136</t>
  </si>
  <si>
    <t>6343-на очереди, 288-на оформлении, 285-ожидают</t>
  </si>
  <si>
    <t>Похабова Ирина Анатольевна т.3215</t>
  </si>
  <si>
    <t>Мыльникова Анна Станиславовна т.3255 / 24.05 сказали что данные предоставляли для мун.задания и кол-во на 01.04.18 осталось без изменений</t>
  </si>
  <si>
    <t>56 плановая наполняемость (т.22-59-72)</t>
  </si>
  <si>
    <r>
      <t xml:space="preserve"> - АНО «Учебный центр в городе Норильске» (является представителем ФГАОУ ВО «Тюменский государственный университет» и БПОУ ОО «Омский авиационный колледж имени Н.Е.Жуковского»)</t>
    </r>
    <r>
      <rPr>
        <vertAlign val="superscript"/>
        <sz val="13"/>
        <color rgb="FF00B050"/>
        <rFont val="Times New Roman"/>
        <family val="1"/>
        <charset val="204"/>
      </rPr>
      <t xml:space="preserve">2 </t>
    </r>
  </si>
  <si>
    <r>
      <t xml:space="preserve"> - КГБУЗ «Норильская городская больница №3» (п. Снежногорск)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</si>
  <si>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r>
      <t xml:space="preserve"> - КГБУЗ «Норильский межрайонный родильный дом» (Центральный р-н)</t>
    </r>
    <r>
      <rPr>
        <vertAlign val="superscript"/>
        <sz val="13"/>
        <color rgb="FF0070C0"/>
        <rFont val="Times New Roman"/>
        <family val="1"/>
        <charset val="204"/>
      </rPr>
      <t>3</t>
    </r>
  </si>
  <si>
    <t>936 / 28 559</t>
  </si>
  <si>
    <t>861 / 21 570</t>
  </si>
  <si>
    <t>т. 48-34-04 Татьяна Борисовна / кол-во пользователей 29921, а записанных и посетивших 120659</t>
  </si>
  <si>
    <t>т.2830 Настенко</t>
  </si>
  <si>
    <t>ск-ко приобретено экспонатов</t>
  </si>
  <si>
    <t>общая цифра</t>
  </si>
  <si>
    <t>2 643*</t>
  </si>
  <si>
    <t>Юматова Н.Е. сказала что данные по квартально не считаются, только в конце года</t>
  </si>
  <si>
    <t>т.3007 Юматова Наталья Евгеньевна (25.05 - сказала что по всем отчетам 5754 чел)</t>
  </si>
  <si>
    <t>спрашивать у Шабуниной Валерии Валерьевны т.46-06-99</t>
  </si>
  <si>
    <t xml:space="preserve"> т.46-01-75 Мельникова Анастасия Борисовна (в отпуске, данные сказала Анжелика Андреевна 45-22-55,89135082524) приемная МЦ 46-01-78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</si>
  <si>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МБДОУ «Детский сад №49 «Белочка» присоединен к МАДОУ «Детский сад №5 «Норильчонок»
     МБДОУ «Детский сад №50 «Огонек» присоединен к МАДОУ «Детский сад №2 «Умка»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</si>
  <si>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</si>
  <si>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</si>
  <si>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t>СОНКО, получившие гранты</t>
  </si>
  <si>
    <r>
      <t xml:space="preserve">Грант, полученный в </t>
    </r>
    <r>
      <rPr>
        <b/>
        <sz val="12"/>
        <color theme="1"/>
        <rFont val="Times New Roman"/>
        <family val="1"/>
        <charset val="204"/>
      </rPr>
      <t>2018 году</t>
    </r>
  </si>
  <si>
    <t>средства ЗФ ПАО "ГМК "НН"</t>
  </si>
  <si>
    <t xml:space="preserve">Проект "Сад камней", направленный на организацию комфортной зоны отдыха на открытом воздухе для жителей города. Результатом реализации проекта будет получение эстетически качественного пространства и площадки для проведения ярмарок, выставок и других городских праздников </t>
  </si>
  <si>
    <t>март 2018</t>
  </si>
  <si>
    <t>Проект "Заполярный цирк", направленный на привлечение детей и подростков в возрасте от 6 до 18 лет к занятиям в цирковой студии в городе Норильске,
с целью организации пространства для развития личности обучающихся через синтез хореографии, оригинального жанра, акробатики, общей физической подготовки</t>
  </si>
  <si>
    <t>Проект "Зал единоборст бокса", направленный на создание условий для занятий спортом детей и молодежи, а также организацию активного и массового досуга широких слоев населения города Норильска</t>
  </si>
  <si>
    <t>Проект "Полярный совенок", направленный на создание пространства досуга и занятий для детей, постоянно находящихся в центре с родителями, где бы дети могли играть, общаться, заниматься, развиваться</t>
  </si>
  <si>
    <t>Проект "Станция "Добросердия", направленный на организацию станции помощи, которая будет оказывать первичную социальную помощь людям в трудной жизненной ситуации: для нуждающихся будут предложены горячие обеды, материальная помощь (одежда и обувь), консультации психолога, информирование о видах социальной помощи, оказываемой на территории, содействие реабилитации, адаптации и социализации лиц, оказавшихся в трудной жизненной ситуации</t>
  </si>
  <si>
    <t>Проект "Мы можем все", который позволит инвалидам не чувствовать себя оторванными от всего мира, сообща преодолевать физические недуги, завести новых друзей, максимально полно и эффективно реализовать себя в доступных для них видах спорта</t>
  </si>
  <si>
    <t>Проект Творческая мастерская для людей с ограниченными возможностями здоровья "Живое сердце", направленный на создание условий для развития творческого потенциала, социальной адаптации и интеграции людей с ограниченными возможностями здоровья</t>
  </si>
  <si>
    <t>Проект PoLArt, направленный на обеспечение доступа к информации о созданных и новых арт-проектах с помощью технологии VR (виртуальная реальность, эффект присутствия), поскольку одна из ключевых проблем норильской арт-резиденции – невозможность широкой публике познакомиться с художественными произведениями в отдаленном городе</t>
  </si>
  <si>
    <t>Проект "Вещеворот", направленный на расширение работы Благотворительной программы Фонда "Сундук" в районе Кайеркан, путем открытия и функционирования пункта приема, сортировки и выдачи вещей и предметов быта, налаживания транспортного сообщения для отправки вещей и продуктов, организации сбора благотворительных пожертвований для жителей города, нуждающихся в помощи</t>
  </si>
  <si>
    <t xml:space="preserve">Проект "Кулинарный семейный фестиваль"FAMILY FEST", направленный на привлечение внимания молодежи к семейным ценностям и традициям, на популяризацию семейных ценностей, на повышение престижа материнства и отцовства, укрепление авторитета института семьи </t>
  </si>
  <si>
    <t xml:space="preserve">Проект "Краеведческо-археологическая экспедиция "Голубыми дорогами Таймыра", направленный на организацию рекогносцировочных и более масштабных археолого-краеведческих экспедиций с участием представителей подрастающего поколения норильчан в районе Больших норильских озёр </t>
  </si>
  <si>
    <t xml:space="preserve">Проект "Открытая мастерская "Фреза и Чай", направленный на организацию  креативного пространства, куда может прийти любой и смастерить что-нибудь для себя, не приобретая дорогостоящее оборудование, не пачкая домашнее пространство  </t>
  </si>
  <si>
    <t>Проект "Семейный клуб настольных игр "НастолкоМания", направленный на создание условий для проведения интеллектуального детского и семейного досуга в районе Талнах, объединение любителей настольных игр, проведение турниров и игротек</t>
  </si>
  <si>
    <t>Проект "Школа доктора Айболита", направленный на просветительскую и информационную работу с жителями города по отношению к братьям нашим меньшим, в которой принимают участие волонтеры, ветеринарные врачи и неравнодушные к проблемам бездомных животных жители Большого Норильска</t>
  </si>
  <si>
    <t xml:space="preserve">Справочно: в 2017 году на реализацию социально-значимых проектов 14 СОНКО получили финансовую поддержку в общей сумме 8 229,4 тыс. руб. (МБ, КБ, ФБ) </t>
  </si>
  <si>
    <r>
      <t xml:space="preserve"> -</t>
    </r>
    <r>
      <rPr>
        <vertAlign val="superscript"/>
        <sz val="13"/>
        <rFont val="Times New Roman Cyr"/>
        <charset val="204"/>
      </rPr>
      <t xml:space="preserve"> *</t>
    </r>
  </si>
  <si>
    <r>
      <t xml:space="preserve">* </t>
    </r>
    <r>
      <rPr>
        <sz val="11"/>
        <rFont val="Times New Roman Cyr"/>
        <charset val="204"/>
      </rPr>
      <t>С 01.01.2018 г. в соответствии с приказом Росстата от 31.08.2017 (ред. 13.12.2017) "Об утверждении статистического инструментария для организации федерального статистического наблюдения за деятельностью предприятий" форма федерального статистического наблюдения № П-1 "Сведения о производстве и отгрузке товаров и услуг" была заменена на форму №П (услуги) "Сведения об объеме платных услуг населению по видам" (в который не включаются: жилищные кооперативы (ЖК), жилищно-строительные кооперативы (ЖСК), товарищества собственников жилья (ТСЖ), товарищества собственников недвижимости (ТСН), в связи с этим данные за 1 квартал 2018 г. несопоставимы с данными за 1 квартал 2017 г.</t>
    </r>
  </si>
  <si>
    <t>На 01.05.2017 г.</t>
  </si>
  <si>
    <t>На 01.05.2018 г.</t>
  </si>
  <si>
    <t>6) Ежеквартальная информация</t>
  </si>
  <si>
    <t>5) Данные Красноярскстата</t>
  </si>
  <si>
    <t>4) По данным ЗАГС</t>
  </si>
  <si>
    <r>
      <t>На 01.04.18 г.</t>
    </r>
    <r>
      <rPr>
        <b/>
        <vertAlign val="superscript"/>
        <sz val="13"/>
        <rFont val="Times New Roman Cyr"/>
        <charset val="204"/>
      </rPr>
      <t>6)</t>
    </r>
  </si>
  <si>
    <r>
      <t>На 01.01.18 г.</t>
    </r>
    <r>
      <rPr>
        <b/>
        <vertAlign val="superscript"/>
        <sz val="13"/>
        <rFont val="Times New Roman Cyr"/>
        <charset val="204"/>
      </rPr>
      <t>5)</t>
    </r>
  </si>
  <si>
    <t>3) По данным МО г. Дудинка на 01.01.2018 г.</t>
  </si>
  <si>
    <r>
      <t xml:space="preserve">На 01.04.18 г. </t>
    </r>
    <r>
      <rPr>
        <b/>
        <vertAlign val="superscript"/>
        <sz val="13"/>
        <color indexed="8"/>
        <rFont val="Times New Roman Cyr"/>
        <charset val="204"/>
      </rPr>
      <t>3)</t>
    </r>
  </si>
  <si>
    <t>на 01.04.17 г.</t>
  </si>
  <si>
    <t>Апрель
 2017</t>
  </si>
  <si>
    <t>Апрель
 2018</t>
  </si>
  <si>
    <t>Отклонение                                        апрель 2018 / апрель 2017</t>
  </si>
  <si>
    <t>Апрель 2018</t>
  </si>
  <si>
    <t>на 01.05.2018</t>
  </si>
  <si>
    <t xml:space="preserve">Перечень социально ориентированных некоммерческих организаций (СОНКО), осуществляющих деятельность на территории МО город Норильск </t>
  </si>
  <si>
    <t>Письмо от 26.04.2018:+ 1 СОНКО (81.ед.)</t>
  </si>
  <si>
    <t>Автономная некоммерческая организация "Служба социальной адаптации "Вектор"</t>
  </si>
  <si>
    <t>4.16.</t>
  </si>
  <si>
    <t>Проект "Привет Сосед", направленный на улучшение городской среды посредством благоустройства и озеленения дворовой территории в рамках развития добрососедства</t>
  </si>
  <si>
    <t>На 01.05.17 г.</t>
  </si>
  <si>
    <t>На 01.05.18 г.</t>
  </si>
  <si>
    <t>Отклонение 
01.05.18 / 01.05.17, 
+, -</t>
  </si>
  <si>
    <r>
      <t>Средние цены в городах РФ и МО г. Норильск в апреле 2018 года</t>
    </r>
    <r>
      <rPr>
        <vertAlign val="superscript"/>
        <sz val="14"/>
        <rFont val="Times New Roman"/>
        <family val="1"/>
        <charset val="204"/>
      </rPr>
      <t>1)</t>
    </r>
  </si>
  <si>
    <t>На 01.05.15 г.</t>
  </si>
  <si>
    <t>На 01.05.16 г.</t>
  </si>
  <si>
    <t>39,5 / 40</t>
  </si>
  <si>
    <t>41,6 / 43</t>
  </si>
  <si>
    <t>43,5 / 45</t>
  </si>
  <si>
    <t>41,5 / 43</t>
  </si>
  <si>
    <t>43,9 / 46</t>
  </si>
  <si>
    <t>45,7 / 48</t>
  </si>
  <si>
    <t>47,3 / 47,5</t>
  </si>
  <si>
    <t>Темп роста, %
(01.05.2018 / 01.05.2017)</t>
  </si>
  <si>
    <t>в 1,8 раз</t>
  </si>
  <si>
    <t>Факт на 01.05.2017 г.</t>
  </si>
  <si>
    <t>Факт на 01.05.2018 г.</t>
  </si>
  <si>
    <t>Темп роста 01.05.18/
01.05.17, 
%</t>
  </si>
  <si>
    <t>Итого 
за 4 месяца</t>
  </si>
  <si>
    <t>59,44 / 62,66</t>
  </si>
  <si>
    <t>73,15 / 76,75</t>
  </si>
  <si>
    <t>58,46 / 63,28</t>
  </si>
  <si>
    <t>72,52 / 77,44</t>
  </si>
  <si>
    <t>56,94 / 57,90</t>
  </si>
  <si>
    <t>70,09 / 71,05</t>
  </si>
  <si>
    <t>За апрель 2018 г.</t>
  </si>
  <si>
    <t>За апрель 2017 г.</t>
  </si>
  <si>
    <t>Апрель
2017</t>
  </si>
  <si>
    <t>Апрель
2018</t>
  </si>
  <si>
    <r>
      <t>На 01.05.17 г.</t>
    </r>
    <r>
      <rPr>
        <b/>
        <vertAlign val="superscript"/>
        <sz val="13"/>
        <rFont val="Times New Roman Cyr"/>
        <charset val="204"/>
      </rPr>
      <t>4)</t>
    </r>
  </si>
  <si>
    <r>
      <t>На 01.05.18 г.</t>
    </r>
    <r>
      <rPr>
        <b/>
        <vertAlign val="superscript"/>
        <sz val="13"/>
        <rFont val="Times New Roman Cyr"/>
        <charset val="204"/>
      </rPr>
      <t>4)</t>
    </r>
  </si>
  <si>
    <t>Отклонение 
01.05.18 г./ 01.05.17 г., +, -</t>
  </si>
  <si>
    <t>Отклонение                                          апрель 2018 / 2017</t>
  </si>
  <si>
    <t>* Снижение численности в 2018 году по отношению к 2017 году обусловлено переводом младшего обслуживающего персонала в МКУ "Обеспечивающий комплекс учреждений культуры"</t>
  </si>
  <si>
    <t xml:space="preserve">                - Управление по делам культуры и искусства*</t>
  </si>
  <si>
    <t>На 
01.05.17 г.</t>
  </si>
  <si>
    <t>На 
01.05.18 г.</t>
  </si>
  <si>
    <t>Отклонение                                    01.05.18 г. / 01.05.17 г.</t>
  </si>
  <si>
    <t>Начальник Управления экономики</t>
  </si>
  <si>
    <t>Администрации города Норильска</t>
  </si>
  <si>
    <t>О.Н. Попсуевич</t>
  </si>
  <si>
    <t>43-70-90 доб. 1620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</si>
</sst>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0.0"/>
    <numFmt numFmtId="168" formatCode="#,##0.000"/>
    <numFmt numFmtId="169" formatCode="#,##0.0000"/>
    <numFmt numFmtId="170" formatCode="#,##0.0_ ;\-#,##0.0\ "/>
    <numFmt numFmtId="171" formatCode="0.0000"/>
    <numFmt numFmtId="172" formatCode="#,##0.00000"/>
    <numFmt numFmtId="173" formatCode="[$-F800]dddd\,\ mmmm\ dd\,\ yyyy"/>
  </numFmts>
  <fonts count="2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3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charset val="204"/>
    </font>
    <font>
      <i/>
      <sz val="11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11"/>
      <name val="Arial Cyr"/>
      <charset val="204"/>
    </font>
    <font>
      <b/>
      <sz val="24"/>
      <color indexed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3"/>
      <color rgb="FFFF0000"/>
      <name val="Times New Roman CYR"/>
      <family val="1"/>
      <charset val="204"/>
    </font>
    <font>
      <b/>
      <i/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b/>
      <sz val="10"/>
      <color indexed="10"/>
      <name val="Times New Roman Cyr"/>
      <charset val="204"/>
    </font>
    <font>
      <sz val="20"/>
      <name val="Times New Roman CYR"/>
      <family val="1"/>
      <charset val="204"/>
    </font>
    <font>
      <vertAlign val="superscript"/>
      <sz val="16"/>
      <name val="Times New Roman Cyr"/>
      <charset val="204"/>
    </font>
    <font>
      <sz val="13"/>
      <color theme="0"/>
      <name val="Times New Roman Cyr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22"/>
      <color rgb="FFFF0000"/>
      <name val="Times New Roman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b/>
      <sz val="16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sz val="10"/>
      <color rgb="FFFF0000"/>
      <name val="Arial Cyr"/>
      <charset val="204"/>
    </font>
    <font>
      <vertAlign val="superscript"/>
      <sz val="13"/>
      <color rgb="FF00B05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scheme val="minor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sz val="12.5"/>
      <color indexed="8"/>
      <name val="Times New Roman Cyr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Calibri"/>
      <family val="2"/>
      <charset val="204"/>
    </font>
    <font>
      <vertAlign val="superscript"/>
      <sz val="14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 Cyr"/>
      <family val="1"/>
      <charset val="204"/>
    </font>
    <font>
      <sz val="16"/>
      <name val="Times New Roman"/>
      <family val="1"/>
      <charset val="204"/>
    </font>
    <font>
      <b/>
      <sz val="12.5"/>
      <name val="Times New Roman Cyr"/>
      <family val="1"/>
      <charset val="204"/>
    </font>
    <font>
      <sz val="12.5"/>
      <name val="Arial Cyr"/>
      <charset val="204"/>
    </font>
    <font>
      <b/>
      <sz val="30"/>
      <color rgb="FFFF0000"/>
      <name val="Times New Roman Cyr"/>
      <charset val="204"/>
    </font>
    <font>
      <b/>
      <sz val="13"/>
      <color theme="1"/>
      <name val="Times New Roman"/>
      <family val="1"/>
      <charset val="204"/>
    </font>
    <font>
      <b/>
      <sz val="25"/>
      <color indexed="10"/>
      <name val="Times New Roman Cyr"/>
      <charset val="204"/>
    </font>
    <font>
      <b/>
      <sz val="2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1"/>
      <color rgb="FFC0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i/>
      <sz val="11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1"/>
      <name val="Times New Roman Cyr"/>
      <charset val="204"/>
    </font>
    <font>
      <b/>
      <vertAlign val="superscript"/>
      <sz val="13"/>
      <color indexed="8"/>
      <name val="Times New Roman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04">
    <xf numFmtId="0" fontId="0" fillId="0" borderId="0"/>
    <xf numFmtId="164" fontId="38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165" fontId="38" fillId="0" borderId="0" applyFont="0" applyFill="0" applyBorder="0" applyAlignment="0" applyProtection="0"/>
    <xf numFmtId="0" fontId="37" fillId="0" borderId="0"/>
    <xf numFmtId="0" fontId="38" fillId="0" borderId="0"/>
    <xf numFmtId="9" fontId="38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7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4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37" fillId="30" borderId="81" applyNumberFormat="0" applyAlignment="0" applyProtection="0"/>
    <xf numFmtId="0" fontId="136" fillId="31" borderId="82" applyNumberFormat="0" applyAlignment="0" applyProtection="0"/>
    <xf numFmtId="0" fontId="135" fillId="31" borderId="8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134" fillId="0" borderId="79" applyNumberFormat="0" applyFill="0" applyAlignment="0" applyProtection="0"/>
    <xf numFmtId="0" fontId="133" fillId="0" borderId="87" applyNumberFormat="0" applyFill="0" applyAlignment="0" applyProtection="0"/>
    <xf numFmtId="0" fontId="132" fillId="0" borderId="80" applyNumberFormat="0" applyFill="0" applyAlignment="0" applyProtection="0"/>
    <xf numFmtId="0" fontId="132" fillId="0" borderId="0" applyNumberFormat="0" applyFill="0" applyBorder="0" applyAlignment="0" applyProtection="0"/>
    <xf numFmtId="0" fontId="123" fillId="0" borderId="86" applyNumberFormat="0" applyFill="0" applyAlignment="0" applyProtection="0"/>
    <xf numFmtId="0" fontId="124" fillId="32" borderId="84" applyNumberFormat="0" applyAlignment="0" applyProtection="0"/>
    <xf numFmtId="0" fontId="131" fillId="0" borderId="0" applyNumberFormat="0" applyFill="0" applyBorder="0" applyAlignment="0" applyProtection="0"/>
    <xf numFmtId="0" fontId="130" fillId="33" borderId="0" applyNumberFormat="0" applyBorder="0" applyAlignment="0" applyProtection="0"/>
    <xf numFmtId="0" fontId="129" fillId="34" borderId="0" applyNumberFormat="0" applyBorder="0" applyAlignment="0" applyProtection="0"/>
    <xf numFmtId="0" fontId="128" fillId="0" borderId="0" applyNumberFormat="0" applyFill="0" applyBorder="0" applyAlignment="0" applyProtection="0"/>
    <xf numFmtId="0" fontId="38" fillId="35" borderId="85" applyNumberFormat="0" applyFont="0" applyAlignment="0" applyProtection="0"/>
    <xf numFmtId="9" fontId="38" fillId="0" borderId="0" applyFont="0" applyFill="0" applyBorder="0" applyAlignment="0" applyProtection="0"/>
    <xf numFmtId="0" fontId="127" fillId="0" borderId="83" applyNumberFormat="0" applyFill="0" applyAlignment="0" applyProtection="0"/>
    <xf numFmtId="0" fontId="12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126" fillId="36" borderId="0" applyNumberFormat="0" applyBorder="0" applyAlignment="0" applyProtection="0"/>
    <xf numFmtId="0" fontId="38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51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31">
    <xf numFmtId="0" fontId="0" fillId="0" borderId="0" xfId="0"/>
    <xf numFmtId="166" fontId="44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/>
    <xf numFmtId="166" fontId="44" fillId="0" borderId="0" xfId="0" applyNumberFormat="1" applyFont="1" applyFill="1" applyBorder="1" applyAlignment="1">
      <alignment horizontal="center"/>
    </xf>
    <xf numFmtId="0" fontId="39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40" fillId="0" borderId="0" xfId="0" applyFont="1" applyFill="1"/>
    <xf numFmtId="167" fontId="39" fillId="0" borderId="0" xfId="0" applyNumberFormat="1" applyFont="1" applyFill="1"/>
    <xf numFmtId="0" fontId="40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/>
    <xf numFmtId="0" fontId="3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0" fillId="0" borderId="0" xfId="0" applyFont="1" applyFill="1" applyBorder="1" applyAlignment="1">
      <alignment horizontal="center"/>
    </xf>
    <xf numFmtId="0" fontId="79" fillId="0" borderId="0" xfId="0" applyFont="1" applyFill="1" applyBorder="1"/>
    <xf numFmtId="0" fontId="44" fillId="0" borderId="0" xfId="0" applyFont="1" applyFill="1" applyAlignment="1">
      <alignment wrapText="1"/>
    </xf>
    <xf numFmtId="0" fontId="75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wrapText="1"/>
    </xf>
    <xf numFmtId="0" fontId="80" fillId="0" borderId="0" xfId="0" applyFont="1" applyFill="1" applyBorder="1" applyAlignment="1">
      <alignment wrapText="1"/>
    </xf>
    <xf numFmtId="0" fontId="40" fillId="0" borderId="0" xfId="0" applyFont="1" applyFill="1" applyBorder="1"/>
    <xf numFmtId="0" fontId="76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left"/>
    </xf>
    <xf numFmtId="2" fontId="39" fillId="0" borderId="0" xfId="0" applyNumberFormat="1" applyFont="1" applyFill="1"/>
    <xf numFmtId="1" fontId="39" fillId="0" borderId="0" xfId="0" applyNumberFormat="1" applyFont="1" applyFill="1"/>
    <xf numFmtId="0" fontId="62" fillId="0" borderId="0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/>
    </xf>
    <xf numFmtId="166" fontId="44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3" fillId="0" borderId="0" xfId="0" applyFont="1" applyFill="1"/>
    <xf numFmtId="0" fontId="48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vertical="center" wrapText="1"/>
    </xf>
    <xf numFmtId="166" fontId="39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wrapText="1"/>
    </xf>
    <xf numFmtId="166" fontId="40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66" fontId="44" fillId="0" borderId="0" xfId="0" applyNumberFormat="1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2" fillId="0" borderId="0" xfId="0" applyFont="1" applyFill="1" applyBorder="1"/>
    <xf numFmtId="0" fontId="39" fillId="0" borderId="15" xfId="0" applyFont="1" applyFill="1" applyBorder="1"/>
    <xf numFmtId="0" fontId="47" fillId="0" borderId="0" xfId="0" applyFont="1" applyFill="1" applyBorder="1"/>
    <xf numFmtId="166" fontId="39" fillId="0" borderId="0" xfId="0" applyNumberFormat="1" applyFont="1" applyFill="1"/>
    <xf numFmtId="168" fontId="39" fillId="0" borderId="0" xfId="0" applyNumberFormat="1" applyFont="1" applyFill="1"/>
    <xf numFmtId="166" fontId="55" fillId="0" borderId="0" xfId="0" applyNumberFormat="1" applyFont="1" applyFill="1"/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vertical="center"/>
    </xf>
    <xf numFmtId="168" fontId="55" fillId="0" borderId="0" xfId="0" applyNumberFormat="1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94" fillId="0" borderId="0" xfId="0" applyFont="1" applyFill="1"/>
    <xf numFmtId="0" fontId="39" fillId="0" borderId="0" xfId="0" applyFont="1" applyFill="1" applyBorder="1" applyAlignment="1">
      <alignment vertical="center"/>
    </xf>
    <xf numFmtId="0" fontId="80" fillId="0" borderId="0" xfId="0" applyFont="1" applyFill="1" applyBorder="1"/>
    <xf numFmtId="3" fontId="39" fillId="0" borderId="0" xfId="0" applyNumberFormat="1" applyFont="1" applyFill="1"/>
    <xf numFmtId="0" fontId="97" fillId="0" borderId="0" xfId="0" applyFont="1" applyFill="1"/>
    <xf numFmtId="0" fontId="53" fillId="0" borderId="0" xfId="0" applyFont="1" applyFill="1"/>
    <xf numFmtId="166" fontId="44" fillId="0" borderId="0" xfId="0" applyNumberFormat="1" applyFont="1" applyFill="1"/>
    <xf numFmtId="166" fontId="40" fillId="0" borderId="0" xfId="0" applyNumberFormat="1" applyFont="1" applyFill="1"/>
    <xf numFmtId="0" fontId="90" fillId="0" borderId="0" xfId="0" applyFont="1" applyFill="1"/>
    <xf numFmtId="167" fontId="40" fillId="0" borderId="0" xfId="0" applyNumberFormat="1" applyFont="1" applyFill="1" applyBorder="1" applyAlignment="1">
      <alignment horizontal="center"/>
    </xf>
    <xf numFmtId="166" fontId="111" fillId="0" borderId="0" xfId="0" applyNumberFormat="1" applyFont="1" applyFill="1"/>
    <xf numFmtId="166" fontId="112" fillId="0" borderId="0" xfId="0" applyNumberFormat="1" applyFont="1" applyFill="1" applyAlignment="1">
      <alignment horizontal="center"/>
    </xf>
    <xf numFmtId="2" fontId="40" fillId="0" borderId="0" xfId="0" applyNumberFormat="1" applyFont="1" applyFill="1"/>
    <xf numFmtId="171" fontId="110" fillId="0" borderId="0" xfId="0" applyNumberFormat="1" applyFont="1" applyFill="1"/>
    <xf numFmtId="171" fontId="40" fillId="0" borderId="0" xfId="0" applyNumberFormat="1" applyFont="1" applyFill="1"/>
    <xf numFmtId="168" fontId="110" fillId="3" borderId="28" xfId="18" applyNumberFormat="1" applyFont="1" applyFill="1" applyBorder="1" applyAlignment="1">
      <alignment horizontal="center" vertical="center"/>
    </xf>
    <xf numFmtId="168" fontId="110" fillId="3" borderId="52" xfId="18" applyNumberFormat="1" applyFont="1" applyFill="1" applyBorder="1" applyAlignment="1">
      <alignment horizontal="center" vertical="center"/>
    </xf>
    <xf numFmtId="168" fontId="109" fillId="0" borderId="41" xfId="0" applyNumberFormat="1" applyFont="1" applyFill="1" applyBorder="1" applyAlignment="1">
      <alignment horizontal="center" vertical="center"/>
    </xf>
    <xf numFmtId="168" fontId="109" fillId="0" borderId="43" xfId="0" applyNumberFormat="1" applyFont="1" applyFill="1" applyBorder="1" applyAlignment="1">
      <alignment horizontal="center" vertical="center"/>
    </xf>
    <xf numFmtId="168" fontId="110" fillId="0" borderId="18" xfId="0" applyNumberFormat="1" applyFont="1" applyFill="1" applyBorder="1" applyAlignment="1">
      <alignment horizontal="center" vertical="center"/>
    </xf>
    <xf numFmtId="168" fontId="109" fillId="0" borderId="18" xfId="0" applyNumberFormat="1" applyFont="1" applyFill="1" applyBorder="1" applyAlignment="1">
      <alignment horizontal="center" vertical="center"/>
    </xf>
    <xf numFmtId="169" fontId="110" fillId="3" borderId="52" xfId="18" applyNumberFormat="1" applyFont="1" applyFill="1" applyBorder="1" applyAlignment="1">
      <alignment horizontal="center" vertical="center"/>
    </xf>
    <xf numFmtId="168" fontId="110" fillId="0" borderId="47" xfId="0" applyNumberFormat="1" applyFont="1" applyFill="1" applyBorder="1" applyAlignment="1">
      <alignment horizontal="center"/>
    </xf>
    <xf numFmtId="168" fontId="109" fillId="0" borderId="34" xfId="0" applyNumberFormat="1" applyFont="1" applyFill="1" applyBorder="1" applyAlignment="1">
      <alignment horizontal="center" vertical="center"/>
    </xf>
    <xf numFmtId="168" fontId="109" fillId="0" borderId="39" xfId="0" applyNumberFormat="1" applyFont="1" applyFill="1" applyBorder="1" applyAlignment="1">
      <alignment horizontal="center" vertical="center"/>
    </xf>
    <xf numFmtId="168" fontId="110" fillId="0" borderId="18" xfId="0" applyNumberFormat="1" applyFont="1" applyFill="1" applyBorder="1" applyAlignment="1">
      <alignment horizontal="center"/>
    </xf>
    <xf numFmtId="168" fontId="109" fillId="0" borderId="48" xfId="0" applyNumberFormat="1" applyFont="1" applyFill="1" applyBorder="1" applyAlignment="1">
      <alignment horizontal="center" vertical="center"/>
    </xf>
    <xf numFmtId="168" fontId="109" fillId="0" borderId="4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/>
    <xf numFmtId="166" fontId="39" fillId="0" borderId="0" xfId="0" applyNumberFormat="1" applyFont="1" applyFill="1" applyBorder="1"/>
    <xf numFmtId="0" fontId="80" fillId="0" borderId="0" xfId="0" applyFont="1" applyFill="1" applyBorder="1" applyAlignment="1">
      <alignment vertical="top" wrapText="1"/>
    </xf>
    <xf numFmtId="0" fontId="81" fillId="0" borderId="0" xfId="0" applyFont="1" applyFill="1" applyBorder="1" applyAlignment="1">
      <alignment vertical="top" wrapText="1"/>
    </xf>
    <xf numFmtId="0" fontId="82" fillId="0" borderId="0" xfId="0" applyFont="1" applyFill="1" applyBorder="1"/>
    <xf numFmtId="0" fontId="83" fillId="0" borderId="0" xfId="0" applyFont="1" applyFill="1" applyBorder="1" applyAlignment="1">
      <alignment horizontal="right"/>
    </xf>
    <xf numFmtId="0" fontId="84" fillId="0" borderId="0" xfId="0" applyFont="1" applyFill="1" applyBorder="1" applyAlignment="1">
      <alignment horizontal="justify"/>
    </xf>
    <xf numFmtId="0" fontId="79" fillId="0" borderId="0" xfId="0" applyFont="1" applyFill="1"/>
    <xf numFmtId="0" fontId="60" fillId="0" borderId="0" xfId="0" applyFont="1" applyFill="1" applyAlignment="1"/>
    <xf numFmtId="166" fontId="109" fillId="0" borderId="6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" fontId="39" fillId="0" borderId="0" xfId="0" applyNumberFormat="1" applyFont="1" applyFill="1"/>
    <xf numFmtId="166" fontId="109" fillId="3" borderId="73" xfId="0" applyNumberFormat="1" applyFont="1" applyFill="1" applyBorder="1" applyAlignment="1">
      <alignment horizontal="center" vertical="center"/>
    </xf>
    <xf numFmtId="166" fontId="109" fillId="0" borderId="61" xfId="0" applyNumberFormat="1" applyFont="1" applyFill="1" applyBorder="1" applyAlignment="1">
      <alignment horizontal="center" vertical="center"/>
    </xf>
    <xf numFmtId="166" fontId="109" fillId="0" borderId="19" xfId="0" applyNumberFormat="1" applyFont="1" applyFill="1" applyBorder="1" applyAlignment="1">
      <alignment horizontal="center" vertical="center"/>
    </xf>
    <xf numFmtId="166" fontId="109" fillId="0" borderId="35" xfId="0" applyNumberFormat="1" applyFont="1" applyFill="1" applyBorder="1" applyAlignment="1">
      <alignment horizontal="center" vertical="center"/>
    </xf>
    <xf numFmtId="166" fontId="109" fillId="0" borderId="63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2" fontId="56" fillId="0" borderId="0" xfId="0" applyNumberFormat="1" applyFont="1" applyFill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0" fontId="115" fillId="0" borderId="0" xfId="0" applyFont="1" applyFill="1" applyAlignment="1">
      <alignment vertical="center"/>
    </xf>
    <xf numFmtId="0" fontId="116" fillId="0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 vertical="center"/>
    </xf>
    <xf numFmtId="2" fontId="56" fillId="0" borderId="0" xfId="0" applyNumberFormat="1" applyFont="1" applyFill="1" applyAlignment="1"/>
    <xf numFmtId="167" fontId="44" fillId="0" borderId="0" xfId="0" applyNumberFormat="1" applyFont="1" applyFill="1"/>
    <xf numFmtId="0" fontId="44" fillId="0" borderId="0" xfId="0" applyFont="1" applyFill="1" applyAlignment="1">
      <alignment horizontal="center"/>
    </xf>
    <xf numFmtId="0" fontId="48" fillId="0" borderId="0" xfId="0" applyFont="1" applyFill="1"/>
    <xf numFmtId="0" fontId="48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167" fontId="51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" fontId="60" fillId="0" borderId="0" xfId="0" applyNumberFormat="1" applyFont="1" applyFill="1" applyAlignment="1"/>
    <xf numFmtId="0" fontId="42" fillId="0" borderId="0" xfId="0" applyFont="1" applyFill="1" applyBorder="1"/>
    <xf numFmtId="0" fontId="43" fillId="0" borderId="0" xfId="0" applyFont="1" applyFill="1" applyBorder="1" applyAlignment="1">
      <alignment wrapText="1"/>
    </xf>
    <xf numFmtId="0" fontId="42" fillId="0" borderId="0" xfId="0" applyFont="1" applyFill="1" applyAlignment="1">
      <alignment horizontal="left"/>
    </xf>
    <xf numFmtId="3" fontId="39" fillId="0" borderId="0" xfId="0" applyNumberFormat="1" applyFont="1" applyFill="1" applyBorder="1"/>
    <xf numFmtId="0" fontId="40" fillId="0" borderId="1" xfId="0" applyFont="1" applyFill="1" applyBorder="1" applyAlignment="1">
      <alignment horizontal="center" vertical="center"/>
    </xf>
    <xf numFmtId="4" fontId="43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left" vertical="center"/>
    </xf>
    <xf numFmtId="4" fontId="44" fillId="0" borderId="2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/>
    </xf>
    <xf numFmtId="4" fontId="39" fillId="0" borderId="0" xfId="0" applyNumberFormat="1" applyFont="1" applyFill="1" applyAlignment="1">
      <alignment vertical="center"/>
    </xf>
    <xf numFmtId="166" fontId="43" fillId="0" borderId="10" xfId="0" applyNumberFormat="1" applyFont="1" applyFill="1" applyBorder="1" applyAlignment="1">
      <alignment horizontal="center" vertical="center"/>
    </xf>
    <xf numFmtId="166" fontId="43" fillId="0" borderId="2" xfId="0" applyNumberFormat="1" applyFont="1" applyFill="1" applyBorder="1" applyAlignment="1">
      <alignment horizontal="center" vertical="center"/>
    </xf>
    <xf numFmtId="166" fontId="43" fillId="0" borderId="5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/>
    <xf numFmtId="0" fontId="79" fillId="0" borderId="0" xfId="0" applyFont="1" applyFill="1" applyBorder="1"/>
    <xf numFmtId="0" fontId="86" fillId="0" borderId="0" xfId="0" applyFont="1" applyFill="1" applyAlignment="1">
      <alignment horizontal="center"/>
    </xf>
    <xf numFmtId="0" fontId="79" fillId="0" borderId="0" xfId="0" applyFont="1" applyFill="1" applyBorder="1" applyAlignment="1">
      <alignment vertical="center"/>
    </xf>
    <xf numFmtId="1" fontId="111" fillId="0" borderId="0" xfId="0" applyNumberFormat="1" applyFont="1" applyFill="1"/>
    <xf numFmtId="0" fontId="111" fillId="0" borderId="0" xfId="0" applyFont="1" applyFill="1"/>
    <xf numFmtId="4" fontId="111" fillId="0" borderId="0" xfId="0" applyNumberFormat="1" applyFont="1" applyFill="1"/>
    <xf numFmtId="0" fontId="41" fillId="0" borderId="0" xfId="0" applyFont="1" applyFill="1" applyBorder="1" applyAlignment="1">
      <alignment horizontal="center" vertical="center" wrapText="1"/>
    </xf>
    <xf numFmtId="2" fontId="73" fillId="0" borderId="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" fontId="97" fillId="0" borderId="0" xfId="0" applyNumberFormat="1" applyFont="1" applyFill="1"/>
    <xf numFmtId="167" fontId="39" fillId="0" borderId="0" xfId="0" applyNumberFormat="1" applyFont="1" applyFill="1" applyBorder="1"/>
    <xf numFmtId="0" fontId="39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vertical="center"/>
    </xf>
    <xf numFmtId="167" fontId="40" fillId="0" borderId="0" xfId="0" applyNumberFormat="1" applyFont="1" applyFill="1" applyBorder="1" applyAlignment="1">
      <alignment vertical="center" wrapText="1"/>
    </xf>
    <xf numFmtId="0" fontId="39" fillId="0" borderId="0" xfId="0" applyFont="1" applyFill="1"/>
    <xf numFmtId="0" fontId="40" fillId="0" borderId="0" xfId="0" applyFont="1" applyFill="1" applyAlignment="1">
      <alignment horizontal="center"/>
    </xf>
    <xf numFmtId="0" fontId="79" fillId="0" borderId="0" xfId="0" applyFont="1" applyFill="1" applyBorder="1"/>
    <xf numFmtId="0" fontId="79" fillId="0" borderId="0" xfId="0" applyFont="1" applyFill="1" applyBorder="1" applyAlignment="1"/>
    <xf numFmtId="0" fontId="79" fillId="0" borderId="0" xfId="0" applyFont="1" applyFill="1" applyBorder="1" applyAlignment="1">
      <alignment vertical="top"/>
    </xf>
    <xf numFmtId="168" fontId="43" fillId="0" borderId="0" xfId="0" applyNumberFormat="1" applyFont="1" applyFill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166" fontId="55" fillId="0" borderId="0" xfId="0" applyNumberFormat="1" applyFont="1" applyFill="1" applyAlignment="1">
      <alignment vertical="center"/>
    </xf>
    <xf numFmtId="166" fontId="59" fillId="0" borderId="0" xfId="0" applyNumberFormat="1" applyFont="1" applyFill="1" applyBorder="1" applyAlignment="1">
      <alignment horizontal="center" vertical="center"/>
    </xf>
    <xf numFmtId="168" fontId="46" fillId="0" borderId="0" xfId="0" applyNumberFormat="1" applyFont="1" applyFill="1" applyAlignment="1">
      <alignment horizontal="center" vertical="center"/>
    </xf>
    <xf numFmtId="0" fontId="63" fillId="0" borderId="0" xfId="0" applyFont="1" applyFill="1" applyBorder="1" applyAlignment="1">
      <alignment horizontal="left" vertical="justify" wrapText="1"/>
    </xf>
    <xf numFmtId="0" fontId="62" fillId="0" borderId="0" xfId="0" applyFont="1" applyFill="1" applyBorder="1" applyAlignment="1">
      <alignment horizontal="left" vertical="justify" wrapText="1"/>
    </xf>
    <xf numFmtId="0" fontId="44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/>
    <xf numFmtId="168" fontId="57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wrapText="1"/>
    </xf>
    <xf numFmtId="0" fontId="3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/>
    <xf numFmtId="0" fontId="40" fillId="0" borderId="0" xfId="0" applyFont="1" applyFill="1" applyBorder="1" applyAlignment="1">
      <alignment horizontal="left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top" wrapText="1"/>
    </xf>
    <xf numFmtId="0" fontId="39" fillId="2" borderId="0" xfId="0" applyFont="1" applyFill="1" applyBorder="1"/>
    <xf numFmtId="0" fontId="75" fillId="0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/>
    <xf numFmtId="167" fontId="40" fillId="0" borderId="0" xfId="0" applyNumberFormat="1" applyFont="1" applyFill="1" applyBorder="1"/>
    <xf numFmtId="166" fontId="44" fillId="2" borderId="2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 wrapText="1"/>
    </xf>
    <xf numFmtId="0" fontId="44" fillId="2" borderId="5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9" fillId="2" borderId="1" xfId="0" applyFont="1" applyFill="1" applyBorder="1"/>
    <xf numFmtId="0" fontId="44" fillId="2" borderId="3" xfId="0" applyFont="1" applyFill="1" applyBorder="1" applyAlignment="1">
      <alignment vertical="center"/>
    </xf>
    <xf numFmtId="0" fontId="44" fillId="2" borderId="4" xfId="0" applyFont="1" applyFill="1" applyBorder="1" applyAlignment="1">
      <alignment horizontal="center" vertical="center"/>
    </xf>
    <xf numFmtId="166" fontId="44" fillId="2" borderId="3" xfId="0" applyNumberFormat="1" applyFont="1" applyFill="1" applyBorder="1" applyAlignment="1">
      <alignment horizontal="center" vertical="center"/>
    </xf>
    <xf numFmtId="167" fontId="39" fillId="2" borderId="3" xfId="0" applyNumberFormat="1" applyFont="1" applyFill="1" applyBorder="1"/>
    <xf numFmtId="0" fontId="44" fillId="2" borderId="2" xfId="0" applyFont="1" applyFill="1" applyBorder="1" applyAlignment="1">
      <alignment vertical="center" wrapText="1"/>
    </xf>
    <xf numFmtId="0" fontId="44" fillId="2" borderId="31" xfId="0" applyFont="1" applyFill="1" applyBorder="1" applyAlignment="1">
      <alignment horizontal="center" vertical="center"/>
    </xf>
    <xf numFmtId="167" fontId="39" fillId="2" borderId="2" xfId="0" applyNumberFormat="1" applyFont="1" applyFill="1" applyBorder="1"/>
    <xf numFmtId="0" fontId="42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4" fontId="70" fillId="0" borderId="0" xfId="0" applyNumberFormat="1" applyFont="1" applyFill="1" applyBorder="1" applyAlignment="1">
      <alignment horizontal="center" vertical="center"/>
    </xf>
    <xf numFmtId="0" fontId="79" fillId="0" borderId="0" xfId="20" applyFont="1" applyFill="1"/>
    <xf numFmtId="0" fontId="79" fillId="0" borderId="0" xfId="20" applyFont="1" applyFill="1" applyBorder="1"/>
    <xf numFmtId="0" fontId="79" fillId="6" borderId="0" xfId="20" applyFont="1" applyFill="1" applyBorder="1"/>
    <xf numFmtId="0" fontId="79" fillId="6" borderId="0" xfId="20" applyFont="1" applyFill="1"/>
    <xf numFmtId="0" fontId="79" fillId="5" borderId="0" xfId="20" applyFont="1" applyFill="1"/>
    <xf numFmtId="0" fontId="79" fillId="5" borderId="0" xfId="20" applyFont="1" applyFill="1" applyBorder="1"/>
    <xf numFmtId="0" fontId="89" fillId="5" borderId="0" xfId="20" applyFont="1" applyFill="1"/>
    <xf numFmtId="0" fontId="89" fillId="5" borderId="0" xfId="20" applyFont="1" applyFill="1" applyBorder="1"/>
    <xf numFmtId="0" fontId="89" fillId="0" borderId="0" xfId="20" applyFont="1" applyFill="1"/>
    <xf numFmtId="0" fontId="56" fillId="0" borderId="0" xfId="0" applyFont="1" applyFill="1" applyAlignment="1">
      <alignment horizontal="center"/>
    </xf>
    <xf numFmtId="167" fontId="111" fillId="0" borderId="0" xfId="0" applyNumberFormat="1" applyFont="1" applyFill="1"/>
    <xf numFmtId="0" fontId="39" fillId="0" borderId="1" xfId="0" applyFont="1" applyFill="1" applyBorder="1" applyAlignment="1">
      <alignment horizontal="center" vertical="center"/>
    </xf>
    <xf numFmtId="0" fontId="140" fillId="0" borderId="0" xfId="0" applyFont="1" applyFill="1"/>
    <xf numFmtId="0" fontId="141" fillId="0" borderId="0" xfId="0" applyFont="1" applyFill="1" applyBorder="1"/>
    <xf numFmtId="0" fontId="142" fillId="0" borderId="0" xfId="0" applyFont="1" applyFill="1"/>
    <xf numFmtId="167" fontId="144" fillId="0" borderId="0" xfId="0" applyNumberFormat="1" applyFont="1" applyFill="1"/>
    <xf numFmtId="167" fontId="143" fillId="0" borderId="0" xfId="0" applyNumberFormat="1" applyFont="1" applyFill="1"/>
    <xf numFmtId="0" fontId="79" fillId="2" borderId="0" xfId="0" applyFont="1" applyFill="1" applyBorder="1"/>
    <xf numFmtId="3" fontId="63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39" fillId="2" borderId="38" xfId="0" applyFont="1" applyFill="1" applyBorder="1"/>
    <xf numFmtId="167" fontId="39" fillId="2" borderId="39" xfId="0" applyNumberFormat="1" applyFont="1" applyFill="1" applyBorder="1"/>
    <xf numFmtId="167" fontId="39" fillId="2" borderId="40" xfId="0" applyNumberFormat="1" applyFont="1" applyFill="1" applyBorder="1"/>
    <xf numFmtId="167" fontId="39" fillId="0" borderId="0" xfId="0" applyNumberFormat="1" applyFont="1" applyFill="1" applyAlignment="1">
      <alignment horizontal="center" vertical="center"/>
    </xf>
    <xf numFmtId="0" fontId="62" fillId="0" borderId="32" xfId="0" applyFont="1" applyFill="1" applyBorder="1" applyAlignment="1">
      <alignment vertical="center" wrapText="1"/>
    </xf>
    <xf numFmtId="0" fontId="63" fillId="0" borderId="57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top" wrapText="1"/>
    </xf>
    <xf numFmtId="49" fontId="79" fillId="0" borderId="0" xfId="20" applyNumberFormat="1" applyFont="1" applyFill="1" applyBorder="1"/>
    <xf numFmtId="166" fontId="57" fillId="0" borderId="0" xfId="0" applyNumberFormat="1" applyFont="1" applyFill="1" applyBorder="1" applyAlignment="1"/>
    <xf numFmtId="0" fontId="49" fillId="0" borderId="9" xfId="0" applyFont="1" applyFill="1" applyBorder="1" applyAlignment="1"/>
    <xf numFmtId="0" fontId="152" fillId="0" borderId="0" xfId="0" applyFont="1" applyFill="1" applyAlignment="1"/>
    <xf numFmtId="166" fontId="57" fillId="0" borderId="39" xfId="0" applyNumberFormat="1" applyFont="1" applyFill="1" applyBorder="1" applyAlignment="1"/>
    <xf numFmtId="166" fontId="107" fillId="0" borderId="52" xfId="0" applyNumberFormat="1" applyFont="1" applyFill="1" applyBorder="1" applyAlignment="1">
      <alignment horizontal="center"/>
    </xf>
    <xf numFmtId="168" fontId="108" fillId="0" borderId="32" xfId="0" applyNumberFormat="1" applyFont="1" applyFill="1" applyBorder="1" applyAlignment="1">
      <alignment horizontal="center"/>
    </xf>
    <xf numFmtId="166" fontId="57" fillId="0" borderId="38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166" fontId="57" fillId="0" borderId="55" xfId="0" applyNumberFormat="1" applyFont="1" applyFill="1" applyBorder="1" applyAlignment="1">
      <alignment horizontal="center"/>
    </xf>
    <xf numFmtId="166" fontId="106" fillId="0" borderId="40" xfId="0" applyNumberFormat="1" applyFont="1" applyFill="1" applyBorder="1" applyAlignment="1">
      <alignment horizontal="center"/>
    </xf>
    <xf numFmtId="166" fontId="106" fillId="0" borderId="31" xfId="0" applyNumberFormat="1" applyFont="1" applyFill="1" applyBorder="1" applyAlignment="1">
      <alignment horizontal="center"/>
    </xf>
    <xf numFmtId="166" fontId="57" fillId="0" borderId="9" xfId="0" applyNumberFormat="1" applyFont="1" applyFill="1" applyBorder="1" applyAlignment="1">
      <alignment vertical="center"/>
    </xf>
    <xf numFmtId="0" fontId="0" fillId="2" borderId="0" xfId="0" applyFill="1" applyBorder="1"/>
    <xf numFmtId="0" fontId="141" fillId="2" borderId="0" xfId="0" applyFont="1" applyFill="1" applyBorder="1"/>
    <xf numFmtId="0" fontId="40" fillId="0" borderId="6" xfId="0" applyFont="1" applyFill="1" applyBorder="1" applyAlignment="1">
      <alignment horizontal="center"/>
    </xf>
    <xf numFmtId="0" fontId="65" fillId="0" borderId="0" xfId="20" applyFont="1" applyFill="1" applyBorder="1" applyAlignment="1">
      <alignment horizontal="center"/>
    </xf>
    <xf numFmtId="166" fontId="62" fillId="0" borderId="14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0" fontId="85" fillId="0" borderId="0" xfId="0" applyFont="1" applyFill="1" applyBorder="1" applyAlignment="1">
      <alignment vertical="center" wrapText="1"/>
    </xf>
    <xf numFmtId="167" fontId="75" fillId="0" borderId="0" xfId="0" applyNumberFormat="1" applyFont="1" applyFill="1" applyBorder="1" applyAlignment="1">
      <alignment vertical="center"/>
    </xf>
    <xf numFmtId="2" fontId="75" fillId="0" borderId="0" xfId="0" applyNumberFormat="1" applyFont="1" applyFill="1" applyBorder="1" applyAlignment="1">
      <alignment vertical="center"/>
    </xf>
    <xf numFmtId="4" fontId="75" fillId="0" borderId="0" xfId="0" applyNumberFormat="1" applyFont="1" applyFill="1" applyBorder="1" applyAlignment="1">
      <alignment vertical="center"/>
    </xf>
    <xf numFmtId="1" fontId="75" fillId="0" borderId="0" xfId="0" applyNumberFormat="1" applyFont="1" applyFill="1" applyBorder="1" applyAlignment="1">
      <alignment vertical="center"/>
    </xf>
    <xf numFmtId="0" fontId="87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/>
    <xf numFmtId="0" fontId="158" fillId="5" borderId="59" xfId="293" applyFont="1" applyFill="1" applyBorder="1" applyAlignment="1">
      <alignment horizontal="center" vertical="center" wrapText="1"/>
    </xf>
    <xf numFmtId="0" fontId="157" fillId="5" borderId="59" xfId="293" applyFont="1" applyFill="1" applyBorder="1" applyAlignment="1">
      <alignment horizontal="center" vertical="center"/>
    </xf>
    <xf numFmtId="1" fontId="158" fillId="5" borderId="59" xfId="293" applyNumberFormat="1" applyFont="1" applyFill="1" applyBorder="1" applyAlignment="1">
      <alignment horizontal="center" vertical="center" wrapText="1"/>
    </xf>
    <xf numFmtId="166" fontId="160" fillId="5" borderId="59" xfId="293" applyNumberFormat="1" applyFont="1" applyFill="1" applyBorder="1" applyAlignment="1">
      <alignment horizontal="center" vertical="center" wrapText="1"/>
    </xf>
    <xf numFmtId="0" fontId="159" fillId="5" borderId="59" xfId="293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74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left" vertical="top" wrapText="1"/>
    </xf>
    <xf numFmtId="166" fontId="158" fillId="5" borderId="59" xfId="293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60" fillId="0" borderId="48" xfId="0" applyNumberFormat="1" applyFont="1" applyFill="1" applyBorder="1" applyAlignment="1">
      <alignment horizontal="center" vertical="center"/>
    </xf>
    <xf numFmtId="3" fontId="62" fillId="0" borderId="22" xfId="0" applyNumberFormat="1" applyFont="1" applyFill="1" applyBorder="1" applyAlignment="1">
      <alignment horizontal="center" vertical="center"/>
    </xf>
    <xf numFmtId="166" fontId="62" fillId="0" borderId="22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3" fontId="62" fillId="0" borderId="14" xfId="0" applyNumberFormat="1" applyFont="1" applyFill="1" applyBorder="1" applyAlignment="1">
      <alignment horizontal="center" vertical="center"/>
    </xf>
    <xf numFmtId="0" fontId="113" fillId="0" borderId="45" xfId="0" applyNumberFormat="1" applyFont="1" applyFill="1" applyBorder="1" applyAlignment="1">
      <alignment horizontal="center" vertical="center"/>
    </xf>
    <xf numFmtId="3" fontId="62" fillId="0" borderId="67" xfId="0" applyNumberFormat="1" applyFont="1" applyFill="1" applyBorder="1" applyAlignment="1">
      <alignment horizontal="center" vertical="center"/>
    </xf>
    <xf numFmtId="3" fontId="62" fillId="0" borderId="2" xfId="0" applyNumberFormat="1" applyFont="1" applyFill="1" applyBorder="1" applyAlignment="1">
      <alignment horizontal="center" vertical="center"/>
    </xf>
    <xf numFmtId="166" fontId="62" fillId="0" borderId="2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1" fontId="39" fillId="0" borderId="0" xfId="0" applyNumberFormat="1" applyFont="1" applyFill="1" applyBorder="1"/>
    <xf numFmtId="166" fontId="44" fillId="0" borderId="1" xfId="0" applyNumberFormat="1" applyFont="1" applyFill="1" applyBorder="1" applyAlignment="1">
      <alignment horizontal="center" vertical="center"/>
    </xf>
    <xf numFmtId="166" fontId="44" fillId="0" borderId="31" xfId="0" applyNumberFormat="1" applyFont="1" applyFill="1" applyBorder="1" applyAlignment="1">
      <alignment horizontal="center" vertical="center"/>
    </xf>
    <xf numFmtId="166" fontId="44" fillId="0" borderId="40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151" fillId="0" borderId="0" xfId="293" applyFill="1"/>
    <xf numFmtId="2" fontId="39" fillId="0" borderId="0" xfId="0" applyNumberFormat="1" applyFont="1" applyFill="1" applyAlignment="1">
      <alignment horizontal="left"/>
    </xf>
    <xf numFmtId="0" fontId="39" fillId="0" borderId="10" xfId="0" applyFont="1" applyFill="1" applyBorder="1" applyAlignment="1">
      <alignment horizontal="center" vertical="center"/>
    </xf>
    <xf numFmtId="166" fontId="44" fillId="0" borderId="9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top" wrapText="1"/>
    </xf>
    <xf numFmtId="0" fontId="79" fillId="2" borderId="0" xfId="0" applyFont="1" applyFill="1" applyBorder="1" applyAlignment="1">
      <alignment horizontal="center"/>
    </xf>
    <xf numFmtId="0" fontId="114" fillId="0" borderId="0" xfId="0" applyFont="1" applyFill="1" applyBorder="1" applyAlignment="1">
      <alignment horizontal="left" vertical="top" wrapText="1"/>
    </xf>
    <xf numFmtId="0" fontId="165" fillId="0" borderId="0" xfId="0" applyFont="1" applyFill="1" applyBorder="1"/>
    <xf numFmtId="0" fontId="165" fillId="0" borderId="0" xfId="0" applyFont="1" applyFill="1"/>
    <xf numFmtId="167" fontId="110" fillId="0" borderId="0" xfId="0" applyNumberFormat="1" applyFont="1" applyFill="1"/>
    <xf numFmtId="166" fontId="16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79" fillId="2" borderId="0" xfId="0" applyFont="1" applyFill="1" applyBorder="1" applyAlignment="1">
      <alignment horizontal="center"/>
    </xf>
    <xf numFmtId="166" fontId="44" fillId="0" borderId="3" xfId="0" applyNumberFormat="1" applyFont="1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/>
    </xf>
    <xf numFmtId="0" fontId="39" fillId="0" borderId="59" xfId="0" applyFont="1" applyFill="1" applyBorder="1"/>
    <xf numFmtId="0" fontId="167" fillId="0" borderId="0" xfId="0" applyFont="1" applyFill="1" applyAlignment="1">
      <alignment vertical="center" wrapText="1"/>
    </xf>
    <xf numFmtId="0" fontId="167" fillId="0" borderId="0" xfId="0" applyFont="1" applyFill="1"/>
    <xf numFmtId="0" fontId="173" fillId="5" borderId="59" xfId="293" applyFont="1" applyFill="1" applyBorder="1" applyAlignment="1">
      <alignment horizontal="center" vertical="center"/>
    </xf>
    <xf numFmtId="0" fontId="158" fillId="5" borderId="59" xfId="293" applyFont="1" applyFill="1" applyBorder="1" applyAlignment="1">
      <alignment horizontal="left" vertical="center" wrapText="1"/>
    </xf>
    <xf numFmtId="16" fontId="157" fillId="5" borderId="59" xfId="293" applyNumberFormat="1" applyFont="1" applyFill="1" applyBorder="1" applyAlignment="1">
      <alignment horizontal="center" vertical="center"/>
    </xf>
    <xf numFmtId="0" fontId="158" fillId="5" borderId="0" xfId="293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vertical="center" wrapText="1"/>
    </xf>
    <xf numFmtId="0" fontId="62" fillId="0" borderId="66" xfId="0" applyFont="1" applyFill="1" applyBorder="1" applyAlignment="1">
      <alignment vertical="center" wrapText="1"/>
    </xf>
    <xf numFmtId="0" fontId="62" fillId="0" borderId="29" xfId="0" applyFont="1" applyFill="1" applyBorder="1" applyAlignment="1">
      <alignment vertical="center" wrapText="1"/>
    </xf>
    <xf numFmtId="0" fontId="95" fillId="0" borderId="32" xfId="0" applyFont="1" applyFill="1" applyBorder="1" applyAlignment="1">
      <alignment horizontal="center" vertical="center" wrapText="1"/>
    </xf>
    <xf numFmtId="166" fontId="191" fillId="0" borderId="12" xfId="0" applyNumberFormat="1" applyFont="1" applyFill="1" applyBorder="1" applyAlignment="1">
      <alignment horizontal="center" vertical="center" wrapText="1"/>
    </xf>
    <xf numFmtId="166" fontId="191" fillId="0" borderId="13" xfId="0" applyNumberFormat="1" applyFont="1" applyFill="1" applyBorder="1" applyAlignment="1">
      <alignment horizontal="center" vertical="center" wrapText="1"/>
    </xf>
    <xf numFmtId="166" fontId="191" fillId="0" borderId="41" xfId="0" applyNumberFormat="1" applyFont="1" applyFill="1" applyBorder="1" applyAlignment="1">
      <alignment horizontal="center" vertical="center" wrapText="1"/>
    </xf>
    <xf numFmtId="166" fontId="191" fillId="0" borderId="14" xfId="0" applyNumberFormat="1" applyFont="1" applyFill="1" applyBorder="1" applyAlignment="1">
      <alignment horizontal="center" vertical="center" wrapText="1"/>
    </xf>
    <xf numFmtId="166" fontId="191" fillId="0" borderId="16" xfId="0" applyNumberFormat="1" applyFont="1" applyFill="1" applyBorder="1" applyAlignment="1">
      <alignment horizontal="center" vertical="center" wrapText="1"/>
    </xf>
    <xf numFmtId="166" fontId="191" fillId="0" borderId="43" xfId="0" applyNumberFormat="1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166" fontId="191" fillId="0" borderId="23" xfId="0" applyNumberFormat="1" applyFont="1" applyFill="1" applyBorder="1" applyAlignment="1">
      <alignment horizontal="center" vertical="center" wrapText="1"/>
    </xf>
    <xf numFmtId="166" fontId="191" fillId="0" borderId="49" xfId="0" applyNumberFormat="1" applyFont="1" applyFill="1" applyBorder="1" applyAlignment="1">
      <alignment horizontal="center" vertical="center" wrapText="1"/>
    </xf>
    <xf numFmtId="166" fontId="191" fillId="0" borderId="15" xfId="0" applyNumberFormat="1" applyFont="1" applyFill="1" applyBorder="1" applyAlignment="1">
      <alignment horizontal="center" vertical="center" wrapText="1"/>
    </xf>
    <xf numFmtId="166" fontId="191" fillId="0" borderId="22" xfId="0" applyNumberFormat="1" applyFont="1" applyFill="1" applyBorder="1" applyAlignment="1">
      <alignment horizontal="center" vertical="center" wrapText="1"/>
    </xf>
    <xf numFmtId="166" fontId="191" fillId="0" borderId="21" xfId="0" applyNumberFormat="1" applyFont="1" applyFill="1" applyBorder="1" applyAlignment="1">
      <alignment horizontal="center" vertical="center" wrapText="1"/>
    </xf>
    <xf numFmtId="166" fontId="191" fillId="0" borderId="48" xfId="0" applyNumberFormat="1" applyFont="1" applyFill="1" applyBorder="1" applyAlignment="1">
      <alignment horizontal="center" vertical="center" wrapText="1"/>
    </xf>
    <xf numFmtId="166" fontId="191" fillId="0" borderId="67" xfId="0" applyNumberFormat="1" applyFont="1" applyFill="1" applyBorder="1" applyAlignment="1">
      <alignment horizontal="center" vertical="center" wrapText="1"/>
    </xf>
    <xf numFmtId="166" fontId="95" fillId="0" borderId="27" xfId="0" applyNumberFormat="1" applyFont="1" applyFill="1" applyBorder="1" applyAlignment="1">
      <alignment horizontal="center" vertical="center" wrapText="1"/>
    </xf>
    <xf numFmtId="166" fontId="95" fillId="0" borderId="32" xfId="0" applyNumberFormat="1" applyFont="1" applyFill="1" applyBorder="1" applyAlignment="1">
      <alignment horizontal="center" vertical="center" wrapText="1"/>
    </xf>
    <xf numFmtId="49" fontId="44" fillId="2" borderId="14" xfId="0" applyNumberFormat="1" applyFont="1" applyFill="1" applyBorder="1" applyAlignment="1">
      <alignment horizontal="center" vertical="center"/>
    </xf>
    <xf numFmtId="0" fontId="44" fillId="2" borderId="29" xfId="0" applyFont="1" applyFill="1" applyBorder="1" applyAlignment="1">
      <alignment vertical="center" wrapText="1"/>
    </xf>
    <xf numFmtId="49" fontId="51" fillId="2" borderId="14" xfId="0" applyNumberFormat="1" applyFont="1" applyFill="1" applyBorder="1" applyAlignment="1">
      <alignment horizontal="center" vertical="center"/>
    </xf>
    <xf numFmtId="49" fontId="44" fillId="2" borderId="23" xfId="0" applyNumberFormat="1" applyFont="1" applyFill="1" applyBorder="1" applyAlignment="1">
      <alignment horizontal="center" vertical="center"/>
    </xf>
    <xf numFmtId="49" fontId="51" fillId="2" borderId="15" xfId="0" applyNumberFormat="1" applyFont="1" applyFill="1" applyBorder="1" applyAlignment="1">
      <alignment horizontal="left" vertical="center" wrapText="1" indent="1"/>
    </xf>
    <xf numFmtId="49" fontId="44" fillId="2" borderId="3" xfId="0" applyNumberFormat="1" applyFont="1" applyFill="1" applyBorder="1" applyAlignment="1">
      <alignment horizontal="center" vertical="center"/>
    </xf>
    <xf numFmtId="49" fontId="51" fillId="2" borderId="16" xfId="0" applyNumberFormat="1" applyFont="1" applyFill="1" applyBorder="1" applyAlignment="1">
      <alignment horizontal="left" vertical="center" wrapText="1" indent="1"/>
    </xf>
    <xf numFmtId="49" fontId="51" fillId="2" borderId="14" xfId="0" applyNumberFormat="1" applyFont="1" applyFill="1" applyBorder="1" applyAlignment="1">
      <alignment horizontal="center" vertical="center" wrapText="1"/>
    </xf>
    <xf numFmtId="49" fontId="51" fillId="2" borderId="21" xfId="0" applyNumberFormat="1" applyFont="1" applyFill="1" applyBorder="1" applyAlignment="1">
      <alignment horizontal="left" vertical="center" wrapText="1" indent="1"/>
    </xf>
    <xf numFmtId="49" fontId="51" fillId="2" borderId="21" xfId="0" applyNumberFormat="1" applyFont="1" applyFill="1" applyBorder="1" applyAlignment="1">
      <alignment horizontal="left" vertical="center" indent="1"/>
    </xf>
    <xf numFmtId="49" fontId="51" fillId="2" borderId="16" xfId="0" applyNumberFormat="1" applyFont="1" applyFill="1" applyBorder="1" applyAlignment="1">
      <alignment horizontal="left" vertical="center" indent="1"/>
    </xf>
    <xf numFmtId="49" fontId="51" fillId="2" borderId="23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Alignment="1"/>
    <xf numFmtId="0" fontId="58" fillId="0" borderId="0" xfId="0" applyFont="1" applyFill="1" applyAlignment="1"/>
    <xf numFmtId="0" fontId="88" fillId="0" borderId="0" xfId="0" applyFont="1" applyFill="1"/>
    <xf numFmtId="0" fontId="43" fillId="0" borderId="0" xfId="0" applyFont="1" applyFill="1" applyBorder="1"/>
    <xf numFmtId="167" fontId="39" fillId="0" borderId="0" xfId="0" applyNumberFormat="1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166" fontId="40" fillId="0" borderId="7" xfId="0" applyNumberFormat="1" applyFont="1" applyFill="1" applyBorder="1" applyAlignment="1">
      <alignment horizontal="center" vertical="center"/>
    </xf>
    <xf numFmtId="0" fontId="40" fillId="0" borderId="8" xfId="0" applyFont="1" applyFill="1" applyBorder="1"/>
    <xf numFmtId="166" fontId="40" fillId="0" borderId="0" xfId="0" applyNumberFormat="1" applyFont="1" applyFill="1" applyBorder="1"/>
    <xf numFmtId="166" fontId="46" fillId="0" borderId="0" xfId="0" applyNumberFormat="1" applyFont="1" applyFill="1" applyBorder="1" applyAlignment="1">
      <alignment horizontal="center"/>
    </xf>
    <xf numFmtId="0" fontId="99" fillId="0" borderId="0" xfId="10" applyFont="1" applyFill="1"/>
    <xf numFmtId="0" fontId="99" fillId="0" borderId="0" xfId="7" applyFont="1" applyFill="1"/>
    <xf numFmtId="167" fontId="99" fillId="0" borderId="0" xfId="10" applyNumberFormat="1" applyFont="1" applyFill="1" applyBorder="1"/>
    <xf numFmtId="0" fontId="75" fillId="0" borderId="0" xfId="0" applyFont="1" applyFill="1" applyAlignment="1">
      <alignment horizontal="left"/>
    </xf>
    <xf numFmtId="0" fontId="99" fillId="0" borderId="0" xfId="11" applyFont="1" applyFill="1"/>
    <xf numFmtId="0" fontId="99" fillId="0" borderId="0" xfId="12" applyFont="1" applyFill="1"/>
    <xf numFmtId="0" fontId="99" fillId="0" borderId="0" xfId="13" applyFont="1" applyFill="1"/>
    <xf numFmtId="0" fontId="75" fillId="0" borderId="0" xfId="0" applyFont="1" applyFill="1" applyBorder="1" applyAlignment="1">
      <alignment horizontal="left" wrapText="1"/>
    </xf>
    <xf numFmtId="0" fontId="102" fillId="0" borderId="0" xfId="3" applyFont="1" applyFill="1" applyBorder="1" applyAlignment="1">
      <alignment horizontal="right" wrapText="1"/>
    </xf>
    <xf numFmtId="0" fontId="100" fillId="0" borderId="0" xfId="2" applyFont="1" applyFill="1" applyBorder="1" applyAlignment="1">
      <alignment horizontal="right" wrapText="1"/>
    </xf>
    <xf numFmtId="0" fontId="98" fillId="0" borderId="0" xfId="14" applyFill="1"/>
    <xf numFmtId="0" fontId="98" fillId="0" borderId="0" xfId="15" applyFill="1"/>
    <xf numFmtId="167" fontId="104" fillId="0" borderId="0" xfId="17" applyNumberFormat="1" applyFont="1" applyFill="1" applyBorder="1" applyAlignment="1">
      <alignment horizontal="center" wrapText="1"/>
    </xf>
    <xf numFmtId="0" fontId="102" fillId="0" borderId="0" xfId="4" applyFont="1" applyFill="1" applyBorder="1" applyAlignment="1">
      <alignment horizontal="right" wrapText="1"/>
    </xf>
    <xf numFmtId="0" fontId="99" fillId="0" borderId="0" xfId="16" applyFont="1" applyFill="1"/>
    <xf numFmtId="0" fontId="99" fillId="0" borderId="0" xfId="8" applyFont="1" applyFill="1"/>
    <xf numFmtId="0" fontId="75" fillId="0" borderId="0" xfId="17" applyFont="1" applyFill="1" applyBorder="1" applyAlignment="1">
      <alignment horizontal="left" wrapText="1"/>
    </xf>
    <xf numFmtId="0" fontId="99" fillId="0" borderId="0" xfId="9" applyFont="1" applyFill="1"/>
    <xf numFmtId="167" fontId="75" fillId="0" borderId="0" xfId="0" applyNumberFormat="1" applyFont="1" applyFill="1" applyBorder="1" applyAlignment="1">
      <alignment horizontal="center" vertical="center" wrapText="1"/>
    </xf>
    <xf numFmtId="0" fontId="103" fillId="0" borderId="0" xfId="5" applyFont="1" applyFill="1" applyBorder="1" applyAlignment="1">
      <alignment horizontal="right" wrapText="1"/>
    </xf>
    <xf numFmtId="0" fontId="101" fillId="0" borderId="0" xfId="8" applyFont="1" applyFill="1"/>
    <xf numFmtId="0" fontId="41" fillId="0" borderId="0" xfId="0" applyFont="1" applyFill="1" applyBorder="1"/>
    <xf numFmtId="0" fontId="101" fillId="0" borderId="0" xfId="10" applyFont="1" applyFill="1"/>
    <xf numFmtId="0" fontId="101" fillId="0" borderId="0" xfId="9" applyFont="1" applyFill="1"/>
    <xf numFmtId="0" fontId="41" fillId="0" borderId="0" xfId="0" applyFont="1" applyFill="1"/>
    <xf numFmtId="0" fontId="42" fillId="0" borderId="0" xfId="0" applyFont="1" applyFill="1" applyBorder="1" applyAlignment="1">
      <alignment vertical="center"/>
    </xf>
    <xf numFmtId="2" fontId="73" fillId="0" borderId="0" xfId="0" applyNumberFormat="1" applyFont="1" applyFill="1" applyBorder="1" applyAlignment="1">
      <alignment vertical="center"/>
    </xf>
    <xf numFmtId="0" fontId="39" fillId="2" borderId="0" xfId="0" applyFont="1" applyFill="1"/>
    <xf numFmtId="0" fontId="39" fillId="2" borderId="12" xfId="0" applyFont="1" applyFill="1" applyBorder="1"/>
    <xf numFmtId="0" fontId="39" fillId="2" borderId="11" xfId="0" applyFont="1" applyFill="1" applyBorder="1" applyAlignment="1">
      <alignment horizontal="center"/>
    </xf>
    <xf numFmtId="0" fontId="39" fillId="2" borderId="53" xfId="0" applyFont="1" applyFill="1" applyBorder="1" applyAlignment="1">
      <alignment horizontal="center"/>
    </xf>
    <xf numFmtId="0" fontId="39" fillId="2" borderId="58" xfId="0" applyFont="1" applyFill="1" applyBorder="1" applyAlignment="1">
      <alignment horizontal="center"/>
    </xf>
    <xf numFmtId="0" fontId="39" fillId="2" borderId="22" xfId="0" applyFont="1" applyFill="1" applyBorder="1"/>
    <xf numFmtId="0" fontId="39" fillId="2" borderId="42" xfId="0" applyFont="1" applyFill="1" applyBorder="1" applyAlignment="1">
      <alignment horizontal="center"/>
    </xf>
    <xf numFmtId="0" fontId="39" fillId="2" borderId="25" xfId="0" applyFont="1" applyFill="1" applyBorder="1" applyAlignment="1">
      <alignment horizontal="center"/>
    </xf>
    <xf numFmtId="0" fontId="39" fillId="2" borderId="34" xfId="0" applyFont="1" applyFill="1" applyBorder="1" applyAlignment="1">
      <alignment horizontal="center"/>
    </xf>
    <xf numFmtId="0" fontId="95" fillId="0" borderId="57" xfId="0" applyFont="1" applyFill="1" applyBorder="1" applyAlignment="1">
      <alignment horizontal="center" vertical="center" wrapText="1"/>
    </xf>
    <xf numFmtId="0" fontId="95" fillId="0" borderId="36" xfId="0" applyFont="1" applyFill="1" applyBorder="1" applyAlignment="1">
      <alignment horizontal="center" vertical="center" wrapText="1"/>
    </xf>
    <xf numFmtId="0" fontId="95" fillId="0" borderId="55" xfId="0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/>
    </xf>
    <xf numFmtId="166" fontId="44" fillId="2" borderId="38" xfId="0" applyNumberFormat="1" applyFont="1" applyFill="1" applyBorder="1" applyAlignment="1">
      <alignment horizontal="center" vertical="center" wrapText="1"/>
    </xf>
    <xf numFmtId="0" fontId="85" fillId="2" borderId="0" xfId="0" applyFont="1" applyFill="1" applyBorder="1" applyAlignment="1">
      <alignment vertical="center"/>
    </xf>
    <xf numFmtId="0" fontId="85" fillId="2" borderId="0" xfId="0" applyFont="1" applyFill="1" applyBorder="1" applyAlignment="1">
      <alignment vertical="center" wrapText="1"/>
    </xf>
    <xf numFmtId="167" fontId="75" fillId="2" borderId="0" xfId="0" applyNumberFormat="1" applyFont="1" applyFill="1" applyBorder="1" applyAlignment="1">
      <alignment vertical="center"/>
    </xf>
    <xf numFmtId="2" fontId="75" fillId="2" borderId="0" xfId="0" applyNumberFormat="1" applyFont="1" applyFill="1" applyBorder="1" applyAlignment="1">
      <alignment vertical="center"/>
    </xf>
    <xf numFmtId="4" fontId="75" fillId="2" borderId="0" xfId="0" applyNumberFormat="1" applyFont="1" applyFill="1" applyBorder="1" applyAlignment="1">
      <alignment vertical="center"/>
    </xf>
    <xf numFmtId="1" fontId="75" fillId="2" borderId="0" xfId="0" applyNumberFormat="1" applyFont="1" applyFill="1" applyBorder="1" applyAlignment="1">
      <alignment vertical="center"/>
    </xf>
    <xf numFmtId="0" fontId="75" fillId="2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 horizontal="left" vertical="top" wrapText="1"/>
    </xf>
    <xf numFmtId="0" fontId="44" fillId="2" borderId="1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horizontal="left" vertical="center" wrapText="1"/>
    </xf>
    <xf numFmtId="166" fontId="44" fillId="2" borderId="55" xfId="0" applyNumberFormat="1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 vertical="center"/>
    </xf>
    <xf numFmtId="3" fontId="44" fillId="2" borderId="0" xfId="0" applyNumberFormat="1" applyFont="1" applyFill="1" applyBorder="1" applyAlignment="1">
      <alignment horizontal="center" vertical="center"/>
    </xf>
    <xf numFmtId="2" fontId="43" fillId="2" borderId="50" xfId="0" applyNumberFormat="1" applyFont="1" applyFill="1" applyBorder="1" applyAlignment="1">
      <alignment horizontal="center" vertical="top"/>
    </xf>
    <xf numFmtId="49" fontId="43" fillId="2" borderId="50" xfId="0" applyNumberFormat="1" applyFont="1" applyFill="1" applyBorder="1" applyAlignment="1">
      <alignment horizontal="center" vertical="center" wrapText="1"/>
    </xf>
    <xf numFmtId="3" fontId="43" fillId="2" borderId="10" xfId="0" applyNumberFormat="1" applyFont="1" applyFill="1" applyBorder="1" applyAlignment="1">
      <alignment horizontal="center" vertical="center"/>
    </xf>
    <xf numFmtId="3" fontId="63" fillId="2" borderId="0" xfId="0" applyNumberFormat="1" applyFont="1" applyFill="1" applyBorder="1" applyAlignment="1">
      <alignment horizontal="center" vertical="center" wrapText="1"/>
    </xf>
    <xf numFmtId="0" fontId="43" fillId="5" borderId="32" xfId="0" applyFont="1" applyFill="1" applyBorder="1" applyAlignment="1">
      <alignment horizontal="center" vertical="center"/>
    </xf>
    <xf numFmtId="0" fontId="43" fillId="5" borderId="55" xfId="0" applyFont="1" applyFill="1" applyBorder="1" applyAlignment="1">
      <alignment horizontal="center" vertical="center"/>
    </xf>
    <xf numFmtId="0" fontId="44" fillId="5" borderId="55" xfId="0" applyNumberFormat="1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left"/>
    </xf>
    <xf numFmtId="0" fontId="44" fillId="5" borderId="0" xfId="0" applyNumberFormat="1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left"/>
    </xf>
    <xf numFmtId="0" fontId="44" fillId="5" borderId="5" xfId="0" applyFont="1" applyFill="1" applyBorder="1" applyAlignment="1">
      <alignment horizontal="left" vertical="center" wrapText="1"/>
    </xf>
    <xf numFmtId="0" fontId="44" fillId="5" borderId="4" xfId="0" applyNumberFormat="1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left" vertical="center" wrapText="1"/>
    </xf>
    <xf numFmtId="0" fontId="44" fillId="5" borderId="31" xfId="0" applyFont="1" applyFill="1" applyBorder="1" applyAlignment="1">
      <alignment horizontal="left" vertical="center" wrapText="1"/>
    </xf>
    <xf numFmtId="0" fontId="44" fillId="5" borderId="31" xfId="0" applyNumberFormat="1" applyFont="1" applyFill="1" applyBorder="1" applyAlignment="1">
      <alignment horizontal="center" vertical="center" wrapText="1"/>
    </xf>
    <xf numFmtId="0" fontId="44" fillId="5" borderId="55" xfId="0" applyFont="1" applyFill="1" applyBorder="1" applyAlignment="1">
      <alignment horizontal="left" vertical="center"/>
    </xf>
    <xf numFmtId="0" fontId="44" fillId="5" borderId="55" xfId="0" applyFont="1" applyFill="1" applyBorder="1" applyAlignment="1">
      <alignment horizontal="left" wrapText="1"/>
    </xf>
    <xf numFmtId="0" fontId="44" fillId="5" borderId="55" xfId="0" applyFont="1" applyFill="1" applyBorder="1" applyAlignment="1">
      <alignment horizontal="left" vertical="center" wrapText="1"/>
    </xf>
    <xf numFmtId="166" fontId="45" fillId="0" borderId="32" xfId="0" applyNumberFormat="1" applyFont="1" applyFill="1" applyBorder="1" applyAlignment="1">
      <alignment horizontal="center" vertical="center" wrapText="1"/>
    </xf>
    <xf numFmtId="166" fontId="43" fillId="0" borderId="50" xfId="0" applyNumberFormat="1" applyFont="1" applyFill="1" applyBorder="1" applyAlignment="1">
      <alignment horizontal="center" vertical="center"/>
    </xf>
    <xf numFmtId="166" fontId="43" fillId="0" borderId="32" xfId="0" applyNumberFormat="1" applyFont="1" applyFill="1" applyBorder="1" applyAlignment="1">
      <alignment horizontal="center" vertical="center"/>
    </xf>
    <xf numFmtId="167" fontId="51" fillId="0" borderId="17" xfId="0" applyNumberFormat="1" applyFont="1" applyFill="1" applyBorder="1" applyAlignment="1">
      <alignment horizontal="center" vertical="center"/>
    </xf>
    <xf numFmtId="4" fontId="44" fillId="0" borderId="18" xfId="0" applyNumberFormat="1" applyFont="1" applyFill="1" applyBorder="1" applyAlignment="1">
      <alignment horizontal="center" vertical="center"/>
    </xf>
    <xf numFmtId="4" fontId="44" fillId="0" borderId="37" xfId="0" applyNumberFormat="1" applyFont="1" applyFill="1" applyBorder="1" applyAlignment="1">
      <alignment horizontal="center" vertical="center"/>
    </xf>
    <xf numFmtId="4" fontId="44" fillId="0" borderId="34" xfId="0" applyNumberFormat="1" applyFont="1" applyFill="1" applyBorder="1" applyAlignment="1">
      <alignment horizontal="center" vertical="center"/>
    </xf>
    <xf numFmtId="4" fontId="44" fillId="0" borderId="58" xfId="0" applyNumberFormat="1" applyFont="1" applyFill="1" applyBorder="1" applyAlignment="1">
      <alignment horizontal="center" vertical="center"/>
    </xf>
    <xf numFmtId="167" fontId="51" fillId="0" borderId="35" xfId="0" applyNumberFormat="1" applyFont="1" applyFill="1" applyBorder="1" applyAlignment="1">
      <alignment horizontal="center" vertical="center"/>
    </xf>
    <xf numFmtId="167" fontId="51" fillId="0" borderId="19" xfId="0" applyNumberFormat="1" applyFont="1" applyFill="1" applyBorder="1" applyAlignment="1">
      <alignment horizontal="center" vertical="center"/>
    </xf>
    <xf numFmtId="167" fontId="51" fillId="0" borderId="63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center"/>
    </xf>
    <xf numFmtId="49" fontId="51" fillId="0" borderId="14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center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left" vertical="center" wrapText="1" indent="1"/>
    </xf>
    <xf numFmtId="49" fontId="51" fillId="0" borderId="16" xfId="0" applyNumberFormat="1" applyFont="1" applyFill="1" applyBorder="1" applyAlignment="1">
      <alignment horizontal="left" vertical="center" indent="1"/>
    </xf>
    <xf numFmtId="49" fontId="51" fillId="0" borderId="14" xfId="0" applyNumberFormat="1" applyFont="1" applyFill="1" applyBorder="1" applyAlignment="1">
      <alignment horizontal="left" vertical="center" indent="1"/>
    </xf>
    <xf numFmtId="0" fontId="44" fillId="0" borderId="16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9" fontId="44" fillId="0" borderId="3" xfId="0" applyNumberFormat="1" applyFont="1" applyFill="1" applyBorder="1" applyAlignment="1">
      <alignment horizontal="center" vertical="center"/>
    </xf>
    <xf numFmtId="16" fontId="44" fillId="0" borderId="14" xfId="0" applyNumberFormat="1" applyFont="1" applyFill="1" applyBorder="1" applyAlignment="1">
      <alignment horizont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16" fontId="44" fillId="0" borderId="12" xfId="0" applyNumberFormat="1" applyFont="1" applyFill="1" applyBorder="1" applyAlignment="1">
      <alignment horizontal="center"/>
    </xf>
    <xf numFmtId="49" fontId="51" fillId="0" borderId="22" xfId="0" applyNumberFormat="1" applyFont="1" applyFill="1" applyBorder="1" applyAlignment="1">
      <alignment horizontal="center"/>
    </xf>
    <xf numFmtId="16" fontId="44" fillId="0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/>
    </xf>
    <xf numFmtId="49" fontId="44" fillId="0" borderId="16" xfId="0" applyNumberFormat="1" applyFont="1" applyFill="1" applyBorder="1" applyAlignment="1">
      <alignment horizontal="left" vertical="center"/>
    </xf>
    <xf numFmtId="49" fontId="51" fillId="0" borderId="23" xfId="0" applyNumberFormat="1" applyFont="1" applyFill="1" applyBorder="1" applyAlignment="1">
      <alignment horizontal="center"/>
    </xf>
    <xf numFmtId="49" fontId="43" fillId="0" borderId="32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vertical="center"/>
    </xf>
    <xf numFmtId="49" fontId="51" fillId="0" borderId="5" xfId="0" applyNumberFormat="1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vertical="center" wrapText="1"/>
    </xf>
    <xf numFmtId="49" fontId="51" fillId="0" borderId="29" xfId="0" applyNumberFormat="1" applyFont="1" applyFill="1" applyBorder="1" applyAlignment="1">
      <alignment vertical="center"/>
    </xf>
    <xf numFmtId="49" fontId="44" fillId="0" borderId="14" xfId="0" applyNumberFormat="1" applyFont="1" applyFill="1" applyBorder="1" applyAlignment="1">
      <alignment vertical="center"/>
    </xf>
    <xf numFmtId="49" fontId="51" fillId="0" borderId="29" xfId="0" applyNumberFormat="1" applyFont="1" applyFill="1" applyBorder="1" applyAlignment="1">
      <alignment horizontal="center"/>
    </xf>
    <xf numFmtId="49" fontId="43" fillId="0" borderId="23" xfId="0" applyNumberFormat="1" applyFont="1" applyFill="1" applyBorder="1" applyAlignment="1">
      <alignment horizontal="center" vertical="center"/>
    </xf>
    <xf numFmtId="49" fontId="44" fillId="0" borderId="3" xfId="0" applyNumberFormat="1" applyFont="1" applyFill="1" applyBorder="1" applyAlignment="1">
      <alignment vertical="center"/>
    </xf>
    <xf numFmtId="49" fontId="51" fillId="0" borderId="36" xfId="0" applyNumberFormat="1" applyFont="1" applyFill="1" applyBorder="1" applyAlignment="1">
      <alignment vertical="center"/>
    </xf>
    <xf numFmtId="0" fontId="43" fillId="0" borderId="55" xfId="0" applyFont="1" applyFill="1" applyBorder="1" applyAlignment="1">
      <alignment vertical="center"/>
    </xf>
    <xf numFmtId="0" fontId="43" fillId="0" borderId="32" xfId="0" applyFont="1" applyFill="1" applyBorder="1" applyAlignment="1">
      <alignment horizontal="center"/>
    </xf>
    <xf numFmtId="166" fontId="43" fillId="0" borderId="9" xfId="0" applyNumberFormat="1" applyFont="1" applyFill="1" applyBorder="1" applyAlignment="1">
      <alignment horizontal="center" vertical="center"/>
    </xf>
    <xf numFmtId="4" fontId="43" fillId="0" borderId="32" xfId="0" applyNumberFormat="1" applyFont="1" applyFill="1" applyBorder="1" applyAlignment="1">
      <alignment horizontal="center" vertical="center"/>
    </xf>
    <xf numFmtId="166" fontId="43" fillId="0" borderId="10" xfId="0" applyNumberFormat="1" applyFont="1" applyFill="1" applyBorder="1" applyAlignment="1">
      <alignment horizontal="center"/>
    </xf>
    <xf numFmtId="166" fontId="43" fillId="0" borderId="31" xfId="0" applyNumberFormat="1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/>
    </xf>
    <xf numFmtId="0" fontId="43" fillId="0" borderId="32" xfId="0" applyFont="1" applyFill="1" applyBorder="1" applyAlignment="1">
      <alignment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66" fontId="72" fillId="0" borderId="14" xfId="0" applyNumberFormat="1" applyFont="1" applyFill="1" applyBorder="1" applyAlignment="1">
      <alignment horizontal="center" vertical="center"/>
    </xf>
    <xf numFmtId="49" fontId="44" fillId="0" borderId="29" xfId="0" applyNumberFormat="1" applyFont="1" applyFill="1" applyBorder="1" applyAlignment="1">
      <alignment horizontal="center" vertical="center"/>
    </xf>
    <xf numFmtId="16" fontId="44" fillId="0" borderId="29" xfId="0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 vertical="center" wrapText="1"/>
    </xf>
    <xf numFmtId="49" fontId="51" fillId="0" borderId="14" xfId="0" applyNumberFormat="1" applyFont="1" applyFill="1" applyBorder="1" applyAlignment="1">
      <alignment horizontal="left" vertical="center" wrapText="1" indent="1"/>
    </xf>
    <xf numFmtId="0" fontId="51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center"/>
    </xf>
    <xf numFmtId="49" fontId="44" fillId="0" borderId="36" xfId="0" applyNumberFormat="1" applyFont="1" applyFill="1" applyBorder="1" applyAlignment="1">
      <alignment horizontal="center" vertical="center"/>
    </xf>
    <xf numFmtId="49" fontId="51" fillId="0" borderId="23" xfId="0" applyNumberFormat="1" applyFont="1" applyFill="1" applyBorder="1" applyAlignment="1">
      <alignment horizontal="left" vertical="center" wrapText="1" indent="1"/>
    </xf>
    <xf numFmtId="16" fontId="44" fillId="0" borderId="33" xfId="0" applyNumberFormat="1" applyFont="1" applyFill="1" applyBorder="1" applyAlignment="1">
      <alignment horizontal="center" vertical="center"/>
    </xf>
    <xf numFmtId="16" fontId="44" fillId="0" borderId="29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left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vertical="center"/>
    </xf>
    <xf numFmtId="49" fontId="43" fillId="0" borderId="67" xfId="0" applyNumberFormat="1" applyFont="1" applyFill="1" applyBorder="1" applyAlignment="1">
      <alignment horizontal="center" vertical="center"/>
    </xf>
    <xf numFmtId="49" fontId="44" fillId="0" borderId="67" xfId="0" applyNumberFormat="1" applyFont="1" applyFill="1" applyBorder="1" applyAlignment="1">
      <alignment vertical="center"/>
    </xf>
    <xf numFmtId="49" fontId="43" fillId="0" borderId="31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center"/>
    </xf>
    <xf numFmtId="0" fontId="62" fillId="0" borderId="32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166" fontId="62" fillId="0" borderId="32" xfId="0" applyNumberFormat="1" applyFont="1" applyFill="1" applyBorder="1" applyAlignment="1">
      <alignment horizontal="center" vertical="center" wrapText="1"/>
    </xf>
    <xf numFmtId="0" fontId="79" fillId="2" borderId="0" xfId="0" applyFont="1" applyFill="1" applyBorder="1" applyAlignment="1">
      <alignment horizontal="center"/>
    </xf>
    <xf numFmtId="49" fontId="63" fillId="0" borderId="23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left" vertical="center" wrapText="1" indent="2"/>
    </xf>
    <xf numFmtId="49" fontId="63" fillId="0" borderId="14" xfId="0" applyNumberFormat="1" applyFont="1" applyFill="1" applyBorder="1" applyAlignment="1">
      <alignment horizontal="center" vertical="center"/>
    </xf>
    <xf numFmtId="49" fontId="51" fillId="0" borderId="23" xfId="0" applyNumberFormat="1" applyFont="1" applyFill="1" applyBorder="1" applyAlignment="1">
      <alignment horizontal="left" vertical="center" wrapText="1" indent="2"/>
    </xf>
    <xf numFmtId="0" fontId="44" fillId="0" borderId="23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wrapText="1" indent="2"/>
    </xf>
    <xf numFmtId="0" fontId="44" fillId="0" borderId="67" xfId="0" applyFont="1" applyFill="1" applyBorder="1" applyAlignment="1">
      <alignment vertical="center"/>
    </xf>
    <xf numFmtId="0" fontId="54" fillId="0" borderId="55" xfId="0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left" vertical="center" wrapText="1"/>
    </xf>
    <xf numFmtId="0" fontId="65" fillId="0" borderId="29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left" vertical="center"/>
    </xf>
    <xf numFmtId="0" fontId="63" fillId="0" borderId="36" xfId="0" applyFont="1" applyFill="1" applyBorder="1" applyAlignment="1">
      <alignment horizontal="left" vertical="center" wrapText="1"/>
    </xf>
    <xf numFmtId="0" fontId="65" fillId="0" borderId="66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179" fillId="0" borderId="32" xfId="0" applyFont="1" applyFill="1" applyBorder="1" applyAlignment="1"/>
    <xf numFmtId="0" fontId="62" fillId="0" borderId="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49" fontId="63" fillId="0" borderId="1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left" vertical="center" wrapText="1" indent="2"/>
    </xf>
    <xf numFmtId="0" fontId="62" fillId="0" borderId="55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right" vertical="center" wrapText="1"/>
    </xf>
    <xf numFmtId="0" fontId="63" fillId="0" borderId="3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left" wrapText="1"/>
    </xf>
    <xf numFmtId="0" fontId="44" fillId="0" borderId="3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right" vertical="center" wrapText="1"/>
    </xf>
    <xf numFmtId="0" fontId="63" fillId="0" borderId="2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right" vertical="center" wrapText="1"/>
    </xf>
    <xf numFmtId="0" fontId="43" fillId="0" borderId="3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/>
    </xf>
    <xf numFmtId="0" fontId="43" fillId="0" borderId="5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right" vertical="center" wrapText="1"/>
    </xf>
    <xf numFmtId="0" fontId="51" fillId="0" borderId="43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vertical="center" wrapText="1"/>
    </xf>
    <xf numFmtId="0" fontId="44" fillId="0" borderId="49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horizontal="center" vertical="center"/>
    </xf>
    <xf numFmtId="0" fontId="197" fillId="0" borderId="0" xfId="0" applyFont="1" applyFill="1"/>
    <xf numFmtId="0" fontId="65" fillId="0" borderId="11" xfId="0" applyFont="1" applyFill="1" applyBorder="1" applyAlignment="1">
      <alignment horizontal="center" wrapText="1"/>
    </xf>
    <xf numFmtId="0" fontId="65" fillId="0" borderId="60" xfId="0" applyFont="1" applyFill="1" applyBorder="1" applyAlignment="1">
      <alignment horizontal="center" wrapText="1"/>
    </xf>
    <xf numFmtId="0" fontId="65" fillId="0" borderId="58" xfId="0" applyFont="1" applyFill="1" applyBorder="1" applyAlignment="1">
      <alignment horizontal="center" wrapText="1"/>
    </xf>
    <xf numFmtId="167" fontId="65" fillId="0" borderId="60" xfId="0" applyNumberFormat="1" applyFont="1" applyFill="1" applyBorder="1" applyAlignment="1">
      <alignment horizontal="center" wrapText="1"/>
    </xf>
    <xf numFmtId="167" fontId="65" fillId="0" borderId="58" xfId="0" applyNumberFormat="1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wrapText="1"/>
    </xf>
    <xf numFmtId="0" fontId="65" fillId="0" borderId="59" xfId="0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center" wrapText="1"/>
    </xf>
    <xf numFmtId="167" fontId="65" fillId="0" borderId="59" xfId="0" applyNumberFormat="1" applyFont="1" applyFill="1" applyBorder="1" applyAlignment="1">
      <alignment horizontal="center" wrapText="1"/>
    </xf>
    <xf numFmtId="167" fontId="65" fillId="0" borderId="18" xfId="0" applyNumberFormat="1" applyFont="1" applyFill="1" applyBorder="1" applyAlignment="1">
      <alignment horizontal="center" wrapText="1"/>
    </xf>
    <xf numFmtId="2" fontId="65" fillId="0" borderId="18" xfId="0" applyNumberFormat="1" applyFont="1" applyFill="1" applyBorder="1" applyAlignment="1">
      <alignment horizontal="center" wrapText="1"/>
    </xf>
    <xf numFmtId="0" fontId="65" fillId="0" borderId="36" xfId="0" applyFont="1" applyFill="1" applyBorder="1" applyAlignment="1">
      <alignment horizontal="center" vertical="top" wrapText="1"/>
    </xf>
    <xf numFmtId="0" fontId="65" fillId="0" borderId="46" xfId="0" applyFont="1" applyFill="1" applyBorder="1" applyAlignment="1">
      <alignment horizontal="center" wrapText="1"/>
    </xf>
    <xf numFmtId="167" fontId="65" fillId="0" borderId="62" xfId="0" applyNumberFormat="1" applyFont="1" applyFill="1" applyBorder="1" applyAlignment="1">
      <alignment horizontal="center" wrapText="1"/>
    </xf>
    <xf numFmtId="2" fontId="65" fillId="0" borderId="37" xfId="0" applyNumberFormat="1" applyFont="1" applyFill="1" applyBorder="1" applyAlignment="1">
      <alignment horizontal="center" wrapText="1"/>
    </xf>
    <xf numFmtId="167" fontId="65" fillId="0" borderId="37" xfId="0" applyNumberFormat="1" applyFont="1" applyFill="1" applyBorder="1" applyAlignment="1">
      <alignment horizontal="center" wrapText="1"/>
    </xf>
    <xf numFmtId="49" fontId="65" fillId="0" borderId="12" xfId="0" applyNumberFormat="1" applyFont="1" applyFill="1" applyBorder="1" applyAlignment="1">
      <alignment horizontal="center" vertical="top" wrapText="1"/>
    </xf>
    <xf numFmtId="2" fontId="65" fillId="0" borderId="58" xfId="0" applyNumberFormat="1" applyFont="1" applyFill="1" applyBorder="1" applyAlignment="1">
      <alignment horizontal="center" wrapText="1"/>
    </xf>
    <xf numFmtId="167" fontId="65" fillId="0" borderId="11" xfId="0" applyNumberFormat="1" applyFont="1" applyFill="1" applyBorder="1" applyAlignment="1">
      <alignment horizontal="center" wrapText="1"/>
    </xf>
    <xf numFmtId="49" fontId="65" fillId="0" borderId="23" xfId="0" applyNumberFormat="1" applyFont="1" applyFill="1" applyBorder="1" applyAlignment="1">
      <alignment horizontal="center" vertical="top" wrapText="1"/>
    </xf>
    <xf numFmtId="167" fontId="65" fillId="0" borderId="46" xfId="0" applyNumberFormat="1" applyFont="1" applyFill="1" applyBorder="1" applyAlignment="1">
      <alignment horizontal="center" wrapText="1"/>
    </xf>
    <xf numFmtId="0" fontId="65" fillId="0" borderId="23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167" fontId="65" fillId="0" borderId="17" xfId="0" applyNumberFormat="1" applyFont="1" applyFill="1" applyBorder="1" applyAlignment="1">
      <alignment horizontal="center" wrapText="1"/>
    </xf>
    <xf numFmtId="49" fontId="65" fillId="0" borderId="57" xfId="0" applyNumberFormat="1" applyFont="1" applyFill="1" applyBorder="1" applyAlignment="1">
      <alignment horizontal="center" vertical="top" wrapText="1"/>
    </xf>
    <xf numFmtId="167" fontId="65" fillId="0" borderId="61" xfId="0" applyNumberFormat="1" applyFont="1" applyFill="1" applyBorder="1" applyAlignment="1">
      <alignment horizontal="center" wrapText="1"/>
    </xf>
    <xf numFmtId="167" fontId="65" fillId="0" borderId="53" xfId="0" applyNumberFormat="1" applyFont="1" applyFill="1" applyBorder="1" applyAlignment="1">
      <alignment horizontal="center" wrapText="1"/>
    </xf>
    <xf numFmtId="2" fontId="65" fillId="0" borderId="11" xfId="0" applyNumberFormat="1" applyFont="1" applyFill="1" applyBorder="1" applyAlignment="1">
      <alignment horizontal="center" wrapText="1"/>
    </xf>
    <xf numFmtId="49" fontId="65" fillId="0" borderId="29" xfId="0" applyNumberFormat="1" applyFont="1" applyFill="1" applyBorder="1" applyAlignment="1">
      <alignment horizontal="center" vertical="top" wrapText="1"/>
    </xf>
    <xf numFmtId="167" fontId="65" fillId="0" borderId="19" xfId="0" applyNumberFormat="1" applyFont="1" applyFill="1" applyBorder="1" applyAlignment="1">
      <alignment horizontal="center" wrapText="1"/>
    </xf>
    <xf numFmtId="167" fontId="65" fillId="0" borderId="20" xfId="0" applyNumberFormat="1" applyFont="1" applyFill="1" applyBorder="1" applyAlignment="1">
      <alignment horizontal="center" wrapText="1"/>
    </xf>
    <xf numFmtId="49" fontId="65" fillId="0" borderId="36" xfId="0" applyNumberFormat="1" applyFont="1" applyFill="1" applyBorder="1" applyAlignment="1">
      <alignment horizontal="center" vertical="top" wrapText="1"/>
    </xf>
    <xf numFmtId="167" fontId="65" fillId="0" borderId="63" xfId="0" applyNumberFormat="1" applyFont="1" applyFill="1" applyBorder="1" applyAlignment="1">
      <alignment horizontal="center" wrapText="1"/>
    </xf>
    <xf numFmtId="2" fontId="65" fillId="0" borderId="62" xfId="0" applyNumberFormat="1" applyFont="1" applyFill="1" applyBorder="1" applyAlignment="1">
      <alignment horizontal="center" wrapText="1"/>
    </xf>
    <xf numFmtId="167" fontId="65" fillId="0" borderId="26" xfId="0" applyNumberFormat="1" applyFont="1" applyFill="1" applyBorder="1" applyAlignment="1">
      <alignment horizontal="center" wrapText="1"/>
    </xf>
    <xf numFmtId="2" fontId="65" fillId="0" borderId="46" xfId="0" applyNumberFormat="1" applyFont="1" applyFill="1" applyBorder="1" applyAlignment="1">
      <alignment horizontal="center" wrapText="1"/>
    </xf>
    <xf numFmtId="2" fontId="65" fillId="0" borderId="59" xfId="0" applyNumberFormat="1" applyFont="1" applyFill="1" applyBorder="1" applyAlignment="1">
      <alignment horizontal="center" wrapText="1"/>
    </xf>
    <xf numFmtId="2" fontId="65" fillId="0" borderId="17" xfId="0" applyNumberFormat="1" applyFont="1" applyFill="1" applyBorder="1" applyAlignment="1">
      <alignment horizontal="center" wrapText="1"/>
    </xf>
    <xf numFmtId="49" fontId="65" fillId="0" borderId="14" xfId="0" applyNumberFormat="1" applyFont="1" applyFill="1" applyBorder="1" applyAlignment="1">
      <alignment horizontal="center" vertical="top" wrapText="1"/>
    </xf>
    <xf numFmtId="49" fontId="65" fillId="0" borderId="67" xfId="0" applyNumberFormat="1" applyFont="1" applyFill="1" applyBorder="1" applyAlignment="1">
      <alignment horizontal="center" vertical="top" wrapText="1"/>
    </xf>
    <xf numFmtId="167" fontId="65" fillId="0" borderId="44" xfId="0" applyNumberFormat="1" applyFont="1" applyFill="1" applyBorder="1" applyAlignment="1">
      <alignment horizontal="center" wrapText="1"/>
    </xf>
    <xf numFmtId="167" fontId="65" fillId="0" borderId="65" xfId="0" applyNumberFormat="1" applyFont="1" applyFill="1" applyBorder="1" applyAlignment="1">
      <alignment horizontal="center" wrapText="1"/>
    </xf>
    <xf numFmtId="167" fontId="65" fillId="0" borderId="68" xfId="0" applyNumberFormat="1" applyFont="1" applyFill="1" applyBorder="1" applyAlignment="1">
      <alignment horizontal="center" wrapText="1"/>
    </xf>
    <xf numFmtId="167" fontId="65" fillId="0" borderId="69" xfId="0" applyNumberFormat="1" applyFont="1" applyFill="1" applyBorder="1" applyAlignment="1">
      <alignment horizontal="center" wrapText="1"/>
    </xf>
    <xf numFmtId="167" fontId="65" fillId="0" borderId="11" xfId="0" applyNumberFormat="1" applyFont="1" applyFill="1" applyBorder="1" applyAlignment="1">
      <alignment horizontal="center" vertical="center" wrapText="1"/>
    </xf>
    <xf numFmtId="167" fontId="65" fillId="0" borderId="60" xfId="0" applyNumberFormat="1" applyFont="1" applyFill="1" applyBorder="1" applyAlignment="1">
      <alignment horizontal="center" vertical="center" wrapText="1"/>
    </xf>
    <xf numFmtId="167" fontId="65" fillId="0" borderId="58" xfId="0" applyNumberFormat="1" applyFont="1" applyFill="1" applyBorder="1" applyAlignment="1">
      <alignment horizontal="center" vertical="center" wrapText="1"/>
    </xf>
    <xf numFmtId="167" fontId="65" fillId="0" borderId="61" xfId="0" applyNumberFormat="1" applyFont="1" applyFill="1" applyBorder="1" applyAlignment="1">
      <alignment horizontal="center" vertical="center" wrapText="1"/>
    </xf>
    <xf numFmtId="167" fontId="65" fillId="0" borderId="53" xfId="0" applyNumberFormat="1" applyFont="1" applyFill="1" applyBorder="1" applyAlignment="1">
      <alignment horizontal="center" vertical="center" wrapText="1"/>
    </xf>
    <xf numFmtId="167" fontId="65" fillId="0" borderId="18" xfId="0" applyNumberFormat="1" applyFont="1" applyFill="1" applyBorder="1" applyAlignment="1">
      <alignment horizontal="center" vertical="center" wrapText="1"/>
    </xf>
    <xf numFmtId="167" fontId="65" fillId="0" borderId="20" xfId="0" applyNumberFormat="1" applyFont="1" applyFill="1" applyBorder="1" applyAlignment="1">
      <alignment horizontal="center" vertical="center" wrapText="1"/>
    </xf>
    <xf numFmtId="167" fontId="65" fillId="0" borderId="17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 wrapText="1"/>
    </xf>
    <xf numFmtId="167" fontId="65" fillId="0" borderId="59" xfId="0" applyNumberFormat="1" applyFont="1" applyFill="1" applyBorder="1" applyAlignment="1">
      <alignment horizontal="center" vertical="center" wrapText="1"/>
    </xf>
    <xf numFmtId="167" fontId="65" fillId="0" borderId="19" xfId="0" applyNumberFormat="1" applyFont="1" applyFill="1" applyBorder="1" applyAlignment="1">
      <alignment horizontal="center" vertical="center" wrapText="1"/>
    </xf>
    <xf numFmtId="49" fontId="65" fillId="0" borderId="36" xfId="0" applyNumberFormat="1" applyFont="1" applyFill="1" applyBorder="1" applyAlignment="1">
      <alignment horizontal="center" vertical="center" wrapText="1"/>
    </xf>
    <xf numFmtId="167" fontId="65" fillId="0" borderId="46" xfId="0" applyNumberFormat="1" applyFont="1" applyFill="1" applyBorder="1" applyAlignment="1">
      <alignment horizontal="center" vertical="center" wrapText="1"/>
    </xf>
    <xf numFmtId="167" fontId="65" fillId="0" borderId="62" xfId="0" applyNumberFormat="1" applyFont="1" applyFill="1" applyBorder="1" applyAlignment="1">
      <alignment horizontal="center" vertical="center" wrapText="1"/>
    </xf>
    <xf numFmtId="167" fontId="65" fillId="0" borderId="37" xfId="0" applyNumberFormat="1" applyFont="1" applyFill="1" applyBorder="1" applyAlignment="1">
      <alignment horizontal="center" vertical="center" wrapText="1"/>
    </xf>
    <xf numFmtId="167" fontId="65" fillId="0" borderId="63" xfId="0" applyNumberFormat="1" applyFont="1" applyFill="1" applyBorder="1" applyAlignment="1">
      <alignment horizontal="center" vertical="center" wrapText="1"/>
    </xf>
    <xf numFmtId="167" fontId="65" fillId="0" borderId="26" xfId="0" applyNumberFormat="1" applyFont="1" applyFill="1" applyBorder="1" applyAlignment="1">
      <alignment horizontal="center" vertical="center" wrapText="1"/>
    </xf>
    <xf numFmtId="49" fontId="65" fillId="0" borderId="67" xfId="0" applyNumberFormat="1" applyFont="1" applyFill="1" applyBorder="1" applyAlignment="1">
      <alignment horizontal="center" vertical="center" wrapText="1"/>
    </xf>
    <xf numFmtId="166" fontId="65" fillId="0" borderId="44" xfId="0" applyNumberFormat="1" applyFont="1" applyFill="1" applyBorder="1" applyAlignment="1">
      <alignment horizontal="center" vertical="center" wrapText="1"/>
    </xf>
    <xf numFmtId="167" fontId="65" fillId="0" borderId="65" xfId="0" applyNumberFormat="1" applyFont="1" applyFill="1" applyBorder="1" applyAlignment="1">
      <alignment horizontal="center" vertical="center" wrapText="1"/>
    </xf>
    <xf numFmtId="167" fontId="65" fillId="0" borderId="68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166" fontId="65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166" fontId="65" fillId="0" borderId="17" xfId="0" applyNumberFormat="1" applyFont="1" applyFill="1" applyBorder="1" applyAlignment="1">
      <alignment horizontal="center" vertical="center" wrapText="1"/>
    </xf>
    <xf numFmtId="49" fontId="65" fillId="0" borderId="23" xfId="0" applyNumberFormat="1" applyFont="1" applyFill="1" applyBorder="1" applyAlignment="1">
      <alignment horizontal="center" vertical="center" wrapText="1"/>
    </xf>
    <xf numFmtId="166" fontId="65" fillId="0" borderId="46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166" fontId="65" fillId="0" borderId="78" xfId="0" applyNumberFormat="1" applyFont="1" applyFill="1" applyBorder="1" applyAlignment="1">
      <alignment horizontal="center" vertical="center" wrapText="1"/>
    </xf>
    <xf numFmtId="167" fontId="65" fillId="0" borderId="7" xfId="0" applyNumberFormat="1" applyFont="1" applyFill="1" applyBorder="1" applyAlignment="1">
      <alignment horizontal="center" vertical="center" wrapText="1"/>
    </xf>
    <xf numFmtId="167" fontId="65" fillId="0" borderId="47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166" fontId="65" fillId="0" borderId="71" xfId="0" applyNumberFormat="1" applyFont="1" applyFill="1" applyBorder="1" applyAlignment="1">
      <alignment horizontal="center" vertical="center" wrapText="1"/>
    </xf>
    <xf numFmtId="167" fontId="65" fillId="0" borderId="76" xfId="0" applyNumberFormat="1" applyFont="1" applyFill="1" applyBorder="1" applyAlignment="1">
      <alignment horizontal="center" vertical="center" wrapText="1"/>
    </xf>
    <xf numFmtId="167" fontId="65" fillId="0" borderId="72" xfId="0" applyNumberFormat="1" applyFont="1" applyFill="1" applyBorder="1" applyAlignment="1">
      <alignment horizontal="center" vertical="center" wrapText="1"/>
    </xf>
    <xf numFmtId="49" fontId="65" fillId="0" borderId="3" xfId="20" applyNumberFormat="1" applyFont="1" applyFill="1" applyBorder="1" applyAlignment="1">
      <alignment horizontal="center" vertical="center" wrapText="1"/>
    </xf>
    <xf numFmtId="166" fontId="65" fillId="0" borderId="78" xfId="20" applyNumberFormat="1" applyFont="1" applyFill="1" applyBorder="1" applyAlignment="1">
      <alignment horizontal="center" vertical="center" wrapText="1"/>
    </xf>
    <xf numFmtId="167" fontId="65" fillId="0" borderId="7" xfId="20" applyNumberFormat="1" applyFont="1" applyFill="1" applyBorder="1" applyAlignment="1">
      <alignment horizontal="center" vertical="center" wrapText="1"/>
    </xf>
    <xf numFmtId="167" fontId="65" fillId="0" borderId="47" xfId="20" applyNumberFormat="1" applyFont="1" applyFill="1" applyBorder="1" applyAlignment="1">
      <alignment horizontal="center" vertical="center" wrapText="1"/>
    </xf>
    <xf numFmtId="49" fontId="65" fillId="0" borderId="14" xfId="20" applyNumberFormat="1" applyFont="1" applyFill="1" applyBorder="1" applyAlignment="1">
      <alignment horizontal="center" vertical="center" wrapText="1"/>
    </xf>
    <xf numFmtId="166" fontId="65" fillId="0" borderId="17" xfId="20" applyNumberFormat="1" applyFont="1" applyFill="1" applyBorder="1" applyAlignment="1">
      <alignment horizontal="center" vertical="center" wrapText="1"/>
    </xf>
    <xf numFmtId="167" fontId="65" fillId="0" borderId="59" xfId="20" applyNumberFormat="1" applyFont="1" applyFill="1" applyBorder="1" applyAlignment="1">
      <alignment horizontal="center" vertical="center" wrapText="1"/>
    </xf>
    <xf numFmtId="167" fontId="65" fillId="0" borderId="18" xfId="20" applyNumberFormat="1" applyFont="1" applyFill="1" applyBorder="1" applyAlignment="1">
      <alignment horizontal="center" vertical="center" wrapText="1"/>
    </xf>
    <xf numFmtId="49" fontId="65" fillId="0" borderId="2" xfId="20" applyNumberFormat="1" applyFont="1" applyFill="1" applyBorder="1" applyAlignment="1">
      <alignment horizontal="center" vertical="center" wrapText="1"/>
    </xf>
    <xf numFmtId="166" fontId="65" fillId="0" borderId="24" xfId="20" applyNumberFormat="1" applyFont="1" applyFill="1" applyBorder="1" applyAlignment="1">
      <alignment horizontal="center" vertical="center" wrapText="1"/>
    </xf>
    <xf numFmtId="167" fontId="65" fillId="0" borderId="77" xfId="20" applyNumberFormat="1" applyFont="1" applyFill="1" applyBorder="1" applyAlignment="1">
      <alignment horizontal="center" vertical="center" wrapText="1"/>
    </xf>
    <xf numFmtId="167" fontId="65" fillId="0" borderId="30" xfId="20" applyNumberFormat="1" applyFont="1" applyFill="1" applyBorder="1" applyAlignment="1">
      <alignment horizontal="center" vertical="center" wrapText="1"/>
    </xf>
    <xf numFmtId="49" fontId="65" fillId="0" borderId="32" xfId="0" applyNumberFormat="1" applyFont="1" applyFill="1" applyBorder="1" applyAlignment="1">
      <alignment horizontal="center" vertical="center" wrapText="1"/>
    </xf>
    <xf numFmtId="166" fontId="65" fillId="0" borderId="27" xfId="0" applyNumberFormat="1" applyFont="1" applyFill="1" applyBorder="1" applyAlignment="1">
      <alignment horizontal="center" vertical="center" wrapText="1"/>
    </xf>
    <xf numFmtId="167" fontId="65" fillId="0" borderId="64" xfId="0" applyNumberFormat="1" applyFont="1" applyFill="1" applyBorder="1" applyAlignment="1">
      <alignment horizontal="center" vertical="center" wrapText="1"/>
    </xf>
    <xf numFmtId="167" fontId="65" fillId="0" borderId="28" xfId="0" applyNumberFormat="1" applyFont="1" applyFill="1" applyBorder="1" applyAlignment="1">
      <alignment horizontal="center" vertical="center" wrapText="1"/>
    </xf>
    <xf numFmtId="49" fontId="65" fillId="0" borderId="55" xfId="0" applyNumberFormat="1" applyFont="1" applyFill="1" applyBorder="1" applyAlignment="1">
      <alignment horizontal="center" vertical="center" wrapText="1"/>
    </xf>
    <xf numFmtId="166" fontId="65" fillId="0" borderId="73" xfId="0" applyNumberFormat="1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wrapText="1"/>
    </xf>
    <xf numFmtId="0" fontId="39" fillId="0" borderId="5" xfId="0" applyFont="1" applyFill="1" applyBorder="1"/>
    <xf numFmtId="0" fontId="75" fillId="0" borderId="14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5" fillId="0" borderId="67" xfId="0" applyFont="1" applyFill="1" applyBorder="1" applyAlignment="1">
      <alignment horizontal="left" wrapText="1"/>
    </xf>
    <xf numFmtId="3" fontId="198" fillId="0" borderId="0" xfId="0" applyNumberFormat="1" applyFont="1" applyFill="1" applyBorder="1" applyAlignment="1">
      <alignment horizontal="center"/>
    </xf>
    <xf numFmtId="0" fontId="59" fillId="0" borderId="0" xfId="0" applyFont="1" applyFill="1" applyBorder="1"/>
    <xf numFmtId="0" fontId="43" fillId="0" borderId="2" xfId="0" applyFont="1" applyFill="1" applyBorder="1" applyAlignment="1">
      <alignment horizontal="left"/>
    </xf>
    <xf numFmtId="0" fontId="43" fillId="0" borderId="32" xfId="0" applyFont="1" applyFill="1" applyBorder="1" applyAlignment="1">
      <alignment horizontal="left"/>
    </xf>
    <xf numFmtId="0" fontId="44" fillId="0" borderId="32" xfId="0" applyNumberFormat="1" applyFont="1" applyFill="1" applyBorder="1" applyAlignment="1">
      <alignment horizontal="center" vertical="center"/>
    </xf>
    <xf numFmtId="0" fontId="43" fillId="0" borderId="1" xfId="0" applyFont="1" applyFill="1" applyBorder="1"/>
    <xf numFmtId="0" fontId="44" fillId="0" borderId="2" xfId="0" applyFont="1" applyFill="1" applyBorder="1" applyAlignment="1">
      <alignment horizontal="left"/>
    </xf>
    <xf numFmtId="0" fontId="43" fillId="0" borderId="2" xfId="0" applyFont="1" applyFill="1" applyBorder="1"/>
    <xf numFmtId="0" fontId="43" fillId="0" borderId="32" xfId="0" applyFont="1" applyFill="1" applyBorder="1"/>
    <xf numFmtId="2" fontId="43" fillId="0" borderId="32" xfId="0" applyNumberFormat="1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vertical="center" wrapText="1"/>
    </xf>
    <xf numFmtId="0" fontId="44" fillId="0" borderId="5" xfId="0" applyNumberFormat="1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vertical="center"/>
    </xf>
    <xf numFmtId="0" fontId="44" fillId="0" borderId="31" xfId="0" applyNumberFormat="1" applyFont="1" applyFill="1" applyBorder="1" applyAlignment="1">
      <alignment horizontal="center" vertical="center"/>
    </xf>
    <xf numFmtId="0" fontId="44" fillId="0" borderId="55" xfId="0" applyNumberFormat="1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left" vertical="center" wrapText="1"/>
    </xf>
    <xf numFmtId="0" fontId="43" fillId="0" borderId="55" xfId="0" applyFont="1" applyFill="1" applyBorder="1" applyAlignment="1">
      <alignment vertical="center" wrapText="1"/>
    </xf>
    <xf numFmtId="0" fontId="43" fillId="0" borderId="11" xfId="0" applyFont="1" applyFill="1" applyBorder="1"/>
    <xf numFmtId="0" fontId="39" fillId="0" borderId="17" xfId="0" applyFont="1" applyFill="1" applyBorder="1"/>
    <xf numFmtId="0" fontId="44" fillId="0" borderId="17" xfId="0" applyFont="1" applyFill="1" applyBorder="1"/>
    <xf numFmtId="0" fontId="44" fillId="0" borderId="44" xfId="0" applyFont="1" applyFill="1" applyBorder="1"/>
    <xf numFmtId="0" fontId="43" fillId="0" borderId="57" xfId="0" applyFont="1" applyFill="1" applyBorder="1"/>
    <xf numFmtId="0" fontId="44" fillId="0" borderId="29" xfId="0" applyFont="1" applyFill="1" applyBorder="1"/>
    <xf numFmtId="0" fontId="44" fillId="0" borderId="36" xfId="0" applyFont="1" applyFill="1" applyBorder="1"/>
    <xf numFmtId="0" fontId="39" fillId="0" borderId="57" xfId="0" applyFont="1" applyFill="1" applyBorder="1"/>
    <xf numFmtId="0" fontId="40" fillId="0" borderId="17" xfId="0" applyFont="1" applyFill="1" applyBorder="1"/>
    <xf numFmtId="0" fontId="40" fillId="0" borderId="24" xfId="0" applyFont="1" applyFill="1" applyBorder="1"/>
    <xf numFmtId="167" fontId="40" fillId="0" borderId="59" xfId="0" applyNumberFormat="1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left"/>
    </xf>
    <xf numFmtId="0" fontId="44" fillId="0" borderId="4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left"/>
    </xf>
    <xf numFmtId="0" fontId="51" fillId="0" borderId="4" xfId="0" applyFont="1" applyFill="1" applyBorder="1" applyAlignment="1">
      <alignment horizontal="right"/>
    </xf>
    <xf numFmtId="0" fontId="51" fillId="0" borderId="4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right"/>
    </xf>
    <xf numFmtId="0" fontId="51" fillId="0" borderId="31" xfId="0" applyFont="1" applyFill="1" applyBorder="1" applyAlignment="1">
      <alignment horizontal="center"/>
    </xf>
    <xf numFmtId="166" fontId="65" fillId="0" borderId="11" xfId="0" applyNumberFormat="1" applyFont="1" applyFill="1" applyBorder="1" applyAlignment="1">
      <alignment horizontal="center" vertical="center"/>
    </xf>
    <xf numFmtId="166" fontId="65" fillId="0" borderId="60" xfId="0" applyNumberFormat="1" applyFont="1" applyFill="1" applyBorder="1" applyAlignment="1">
      <alignment horizontal="center" vertical="center"/>
    </xf>
    <xf numFmtId="166" fontId="65" fillId="0" borderId="53" xfId="0" applyNumberFormat="1" applyFont="1" applyFill="1" applyBorder="1" applyAlignment="1">
      <alignment horizontal="center" vertical="center"/>
    </xf>
    <xf numFmtId="4" fontId="65" fillId="0" borderId="17" xfId="0" applyNumberFormat="1" applyFont="1" applyFill="1" applyBorder="1" applyAlignment="1">
      <alignment horizontal="center"/>
    </xf>
    <xf numFmtId="4" fontId="65" fillId="0" borderId="59" xfId="0" applyNumberFormat="1" applyFont="1" applyFill="1" applyBorder="1" applyAlignment="1">
      <alignment horizontal="center"/>
    </xf>
    <xf numFmtId="4" fontId="65" fillId="0" borderId="20" xfId="0" applyNumberFormat="1" applyFont="1" applyFill="1" applyBorder="1" applyAlignment="1">
      <alignment horizontal="center"/>
    </xf>
    <xf numFmtId="166" fontId="65" fillId="0" borderId="44" xfId="0" applyNumberFormat="1" applyFont="1" applyFill="1" applyBorder="1" applyAlignment="1">
      <alignment horizontal="center" vertical="center"/>
    </xf>
    <xf numFmtId="166" fontId="65" fillId="0" borderId="65" xfId="0" applyNumberFormat="1" applyFont="1" applyFill="1" applyBorder="1" applyAlignment="1">
      <alignment horizontal="center" vertical="center"/>
    </xf>
    <xf numFmtId="166" fontId="65" fillId="0" borderId="74" xfId="0" applyNumberFormat="1" applyFont="1" applyFill="1" applyBorder="1" applyAlignment="1">
      <alignment horizontal="center" vertical="center"/>
    </xf>
    <xf numFmtId="167" fontId="65" fillId="0" borderId="44" xfId="0" applyNumberFormat="1" applyFont="1" applyFill="1" applyBorder="1" applyAlignment="1">
      <alignment horizontal="center"/>
    </xf>
    <xf numFmtId="167" fontId="65" fillId="0" borderId="65" xfId="0" applyNumberFormat="1" applyFont="1" applyFill="1" applyBorder="1" applyAlignment="1">
      <alignment horizontal="center"/>
    </xf>
    <xf numFmtId="167" fontId="65" fillId="0" borderId="74" xfId="0" applyNumberFormat="1" applyFont="1" applyFill="1" applyBorder="1" applyAlignment="1">
      <alignment horizontal="center"/>
    </xf>
    <xf numFmtId="166" fontId="65" fillId="0" borderId="17" xfId="0" applyNumberFormat="1" applyFont="1" applyFill="1" applyBorder="1" applyAlignment="1">
      <alignment horizontal="center" vertical="center"/>
    </xf>
    <xf numFmtId="166" fontId="65" fillId="0" borderId="59" xfId="0" applyNumberFormat="1" applyFont="1" applyFill="1" applyBorder="1" applyAlignment="1">
      <alignment horizontal="center" vertical="center"/>
    </xf>
    <xf numFmtId="166" fontId="65" fillId="0" borderId="44" xfId="0" applyNumberFormat="1" applyFont="1" applyFill="1" applyBorder="1" applyAlignment="1">
      <alignment horizontal="center"/>
    </xf>
    <xf numFmtId="166" fontId="65" fillId="0" borderId="65" xfId="0" applyNumberFormat="1" applyFont="1" applyFill="1" applyBorder="1" applyAlignment="1">
      <alignment horizontal="center"/>
    </xf>
    <xf numFmtId="166" fontId="65" fillId="0" borderId="20" xfId="0" applyNumberFormat="1" applyFont="1" applyFill="1" applyBorder="1" applyAlignment="1">
      <alignment horizontal="center" vertical="center"/>
    </xf>
    <xf numFmtId="166" fontId="65" fillId="0" borderId="74" xfId="0" applyNumberFormat="1" applyFont="1" applyFill="1" applyBorder="1" applyAlignment="1">
      <alignment horizontal="center"/>
    </xf>
    <xf numFmtId="4" fontId="65" fillId="0" borderId="11" xfId="0" applyNumberFormat="1" applyFont="1" applyFill="1" applyBorder="1" applyAlignment="1">
      <alignment horizontal="center"/>
    </xf>
    <xf numFmtId="4" fontId="65" fillId="0" borderId="60" xfId="0" applyNumberFormat="1" applyFont="1" applyFill="1" applyBorder="1" applyAlignment="1">
      <alignment horizontal="center"/>
    </xf>
    <xf numFmtId="4" fontId="65" fillId="0" borderId="53" xfId="0" applyNumberFormat="1" applyFont="1" applyFill="1" applyBorder="1" applyAlignment="1">
      <alignment horizontal="center"/>
    </xf>
    <xf numFmtId="167" fontId="65" fillId="0" borderId="74" xfId="0" applyNumberFormat="1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 wrapText="1"/>
    </xf>
    <xf numFmtId="0" fontId="74" fillId="0" borderId="55" xfId="0" applyFont="1" applyFill="1" applyBorder="1" applyAlignment="1">
      <alignment horizontal="center" vertical="center"/>
    </xf>
    <xf numFmtId="1" fontId="74" fillId="0" borderId="55" xfId="0" applyNumberFormat="1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/>
    </xf>
    <xf numFmtId="2" fontId="42" fillId="0" borderId="0" xfId="0" applyNumberFormat="1" applyFont="1" applyFill="1" applyAlignment="1">
      <alignment horizontal="center"/>
    </xf>
    <xf numFmtId="3" fontId="44" fillId="0" borderId="4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left" vertical="center"/>
    </xf>
    <xf numFmtId="0" fontId="44" fillId="0" borderId="3" xfId="0" applyNumberFormat="1" applyFont="1" applyFill="1" applyBorder="1" applyAlignment="1">
      <alignment horizontal="center" vertical="center"/>
    </xf>
    <xf numFmtId="0" fontId="44" fillId="0" borderId="2" xfId="0" applyFont="1" applyFill="1" applyBorder="1"/>
    <xf numFmtId="0" fontId="44" fillId="0" borderId="40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left"/>
    </xf>
    <xf numFmtId="0" fontId="43" fillId="0" borderId="5" xfId="0" applyFont="1" applyFill="1" applyBorder="1"/>
    <xf numFmtId="0" fontId="44" fillId="0" borderId="31" xfId="0" applyFont="1" applyFill="1" applyBorder="1" applyAlignment="1">
      <alignment horizontal="left"/>
    </xf>
    <xf numFmtId="3" fontId="44" fillId="0" borderId="3" xfId="0" applyNumberFormat="1" applyFont="1" applyFill="1" applyBorder="1" applyAlignment="1">
      <alignment horizontal="center" vertical="center"/>
    </xf>
    <xf numFmtId="14" fontId="39" fillId="0" borderId="60" xfId="0" applyNumberFormat="1" applyFont="1" applyFill="1" applyBorder="1" applyAlignment="1">
      <alignment vertical="center"/>
    </xf>
    <xf numFmtId="14" fontId="39" fillId="0" borderId="58" xfId="0" applyNumberFormat="1" applyFont="1" applyFill="1" applyBorder="1" applyAlignment="1">
      <alignment vertical="center"/>
    </xf>
    <xf numFmtId="14" fontId="39" fillId="0" borderId="12" xfId="0" applyNumberFormat="1" applyFont="1" applyFill="1" applyBorder="1" applyAlignment="1">
      <alignment vertical="center"/>
    </xf>
    <xf numFmtId="3" fontId="44" fillId="0" borderId="59" xfId="0" applyNumberFormat="1" applyFont="1" applyFill="1" applyBorder="1" applyAlignment="1">
      <alignment horizontal="center" vertical="center"/>
    </xf>
    <xf numFmtId="3" fontId="44" fillId="0" borderId="18" xfId="0" applyNumberFormat="1" applyFont="1" applyFill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3" fontId="44" fillId="0" borderId="65" xfId="0" applyNumberFormat="1" applyFont="1" applyFill="1" applyBorder="1" applyAlignment="1">
      <alignment horizontal="center" vertical="center"/>
    </xf>
    <xf numFmtId="3" fontId="44" fillId="0" borderId="68" xfId="0" applyNumberFormat="1" applyFont="1" applyFill="1" applyBorder="1" applyAlignment="1">
      <alignment horizontal="center" vertical="center"/>
    </xf>
    <xf numFmtId="3" fontId="44" fillId="0" borderId="67" xfId="0" applyNumberFormat="1" applyFont="1" applyFill="1" applyBorder="1" applyAlignment="1">
      <alignment horizontal="center" vertical="center"/>
    </xf>
    <xf numFmtId="173" fontId="194" fillId="0" borderId="0" xfId="0" applyNumberFormat="1" applyFont="1" applyFill="1"/>
    <xf numFmtId="0" fontId="62" fillId="0" borderId="41" xfId="0" applyNumberFormat="1" applyFont="1" applyFill="1" applyBorder="1" applyAlignment="1">
      <alignment horizontal="center" vertical="center"/>
    </xf>
    <xf numFmtId="0" fontId="44" fillId="0" borderId="48" xfId="0" applyNumberFormat="1" applyFont="1" applyFill="1" applyBorder="1" applyAlignment="1">
      <alignment horizontal="center" vertical="center"/>
    </xf>
    <xf numFmtId="0" fontId="72" fillId="0" borderId="43" xfId="0" applyNumberFormat="1" applyFont="1" applyFill="1" applyBorder="1" applyAlignment="1">
      <alignment horizontal="center" vertical="center"/>
    </xf>
    <xf numFmtId="0" fontId="72" fillId="0" borderId="49" xfId="0" applyNumberFormat="1" applyFont="1" applyFill="1" applyBorder="1" applyAlignment="1">
      <alignment horizontal="center" vertical="center"/>
    </xf>
    <xf numFmtId="3" fontId="44" fillId="0" borderId="45" xfId="0" applyNumberFormat="1" applyFont="1" applyFill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left" vertical="center"/>
    </xf>
    <xf numFmtId="0" fontId="44" fillId="0" borderId="20" xfId="0" applyFont="1" applyFill="1" applyBorder="1" applyAlignment="1">
      <alignment horizontal="left"/>
    </xf>
    <xf numFmtId="0" fontId="44" fillId="0" borderId="14" xfId="0" applyFont="1" applyFill="1" applyBorder="1"/>
    <xf numFmtId="49" fontId="44" fillId="0" borderId="67" xfId="0" applyNumberFormat="1" applyFont="1" applyFill="1" applyBorder="1" applyAlignment="1">
      <alignment horizontal="center" vertical="center"/>
    </xf>
    <xf numFmtId="0" fontId="44" fillId="0" borderId="67" xfId="0" applyNumberFormat="1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left" wrapText="1"/>
    </xf>
    <xf numFmtId="0" fontId="44" fillId="0" borderId="12" xfId="0" applyFont="1" applyFill="1" applyBorder="1"/>
    <xf numFmtId="166" fontId="44" fillId="0" borderId="14" xfId="0" applyNumberFormat="1" applyFont="1" applyFill="1" applyBorder="1" applyAlignment="1">
      <alignment horizontal="center" vertical="center"/>
    </xf>
    <xf numFmtId="0" fontId="72" fillId="0" borderId="29" xfId="0" applyFont="1" applyFill="1" applyBorder="1" applyAlignment="1">
      <alignment horizontal="left" vertical="center"/>
    </xf>
    <xf numFmtId="3" fontId="63" fillId="0" borderId="57" xfId="0" applyNumberFormat="1" applyFont="1" applyFill="1" applyBorder="1" applyAlignment="1">
      <alignment horizontal="center" vertical="center" wrapText="1"/>
    </xf>
    <xf numFmtId="3" fontId="63" fillId="0" borderId="29" xfId="0" applyNumberFormat="1" applyFont="1" applyFill="1" applyBorder="1" applyAlignment="1">
      <alignment horizontal="center" vertical="center" wrapText="1"/>
    </xf>
    <xf numFmtId="3" fontId="63" fillId="0" borderId="66" xfId="0" applyNumberFormat="1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vertical="top" wrapText="1"/>
    </xf>
    <xf numFmtId="0" fontId="44" fillId="0" borderId="57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vertical="top" wrapText="1"/>
    </xf>
    <xf numFmtId="0" fontId="44" fillId="0" borderId="29" xfId="0" applyNumberFormat="1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vertical="top" wrapText="1"/>
    </xf>
    <xf numFmtId="0" fontId="44" fillId="0" borderId="66" xfId="0" applyNumberFormat="1" applyFont="1" applyFill="1" applyBorder="1" applyAlignment="1">
      <alignment horizontal="center" vertical="center"/>
    </xf>
    <xf numFmtId="49" fontId="43" fillId="0" borderId="33" xfId="0" applyNumberFormat="1" applyFont="1" applyFill="1" applyBorder="1" applyAlignment="1">
      <alignment horizontal="left"/>
    </xf>
    <xf numFmtId="0" fontId="62" fillId="0" borderId="36" xfId="0" applyFont="1" applyFill="1" applyBorder="1" applyAlignment="1">
      <alignment horizontal="left" vertical="center" wrapText="1"/>
    </xf>
    <xf numFmtId="0" fontId="44" fillId="0" borderId="23" xfId="0" applyNumberFormat="1" applyFont="1" applyFill="1" applyBorder="1" applyAlignment="1">
      <alignment horizontal="center" vertical="center"/>
    </xf>
    <xf numFmtId="166" fontId="44" fillId="0" borderId="29" xfId="0" applyNumberFormat="1" applyFont="1" applyFill="1" applyBorder="1" applyAlignment="1">
      <alignment horizontal="left" vertical="center"/>
    </xf>
    <xf numFmtId="0" fontId="96" fillId="0" borderId="66" xfId="0" applyFont="1" applyFill="1" applyBorder="1" applyAlignment="1">
      <alignment horizontal="left" vertical="center"/>
    </xf>
    <xf numFmtId="166" fontId="64" fillId="0" borderId="67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top" wrapText="1"/>
    </xf>
    <xf numFmtId="0" fontId="44" fillId="0" borderId="5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vertical="center"/>
    </xf>
    <xf numFmtId="0" fontId="44" fillId="0" borderId="31" xfId="0" applyFont="1" applyFill="1" applyBorder="1" applyAlignment="1">
      <alignment horizontal="left" vertical="center"/>
    </xf>
    <xf numFmtId="0" fontId="43" fillId="0" borderId="5" xfId="0" applyFont="1" applyFill="1" applyBorder="1" applyAlignment="1">
      <alignment horizontal="left"/>
    </xf>
    <xf numFmtId="166" fontId="44" fillId="0" borderId="4" xfId="0" applyNumberFormat="1" applyFont="1" applyFill="1" applyBorder="1" applyAlignment="1">
      <alignment horizontal="left" wrapText="1"/>
    </xf>
    <xf numFmtId="0" fontId="44" fillId="0" borderId="4" xfId="0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left" wrapText="1"/>
    </xf>
    <xf numFmtId="0" fontId="44" fillId="0" borderId="31" xfId="0" applyFont="1" applyFill="1" applyBorder="1" applyAlignment="1">
      <alignment horizontal="left" wrapText="1"/>
    </xf>
    <xf numFmtId="0" fontId="48" fillId="0" borderId="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5" fillId="0" borderId="3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horizontal="center"/>
    </xf>
    <xf numFmtId="0" fontId="43" fillId="0" borderId="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0" fontId="65" fillId="0" borderId="55" xfId="0" applyFont="1" applyFill="1" applyBorder="1" applyAlignment="1">
      <alignment horizontal="center" vertical="center" wrapText="1"/>
    </xf>
    <xf numFmtId="0" fontId="202" fillId="6" borderId="0" xfId="0" applyFont="1" applyFill="1" applyBorder="1"/>
    <xf numFmtId="2" fontId="180" fillId="0" borderId="2" xfId="0" applyNumberFormat="1" applyFont="1" applyFill="1" applyBorder="1" applyAlignment="1">
      <alignment horizontal="center" vertical="center"/>
    </xf>
    <xf numFmtId="2" fontId="181" fillId="0" borderId="55" xfId="0" applyNumberFormat="1" applyFont="1" applyFill="1" applyBorder="1" applyAlignment="1">
      <alignment horizontal="center" vertical="center" wrapText="1"/>
    </xf>
    <xf numFmtId="2" fontId="44" fillId="0" borderId="39" xfId="0" applyNumberFormat="1" applyFont="1" applyFill="1" applyBorder="1" applyAlignment="1">
      <alignment horizontal="center"/>
    </xf>
    <xf numFmtId="166" fontId="44" fillId="0" borderId="5" xfId="0" applyNumberFormat="1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3" fontId="44" fillId="0" borderId="67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>
      <alignment horizontal="center" vertical="center"/>
    </xf>
    <xf numFmtId="3" fontId="63" fillId="0" borderId="2" xfId="0" applyNumberFormat="1" applyFont="1" applyFill="1" applyBorder="1" applyAlignment="1">
      <alignment horizontal="center" vertical="center" wrapText="1"/>
    </xf>
    <xf numFmtId="166" fontId="63" fillId="0" borderId="2" xfId="0" applyNumberFormat="1" applyFont="1" applyFill="1" applyBorder="1" applyAlignment="1">
      <alignment horizontal="center" vertical="center" wrapText="1"/>
    </xf>
    <xf numFmtId="49" fontId="40" fillId="0" borderId="48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/>
    </xf>
    <xf numFmtId="0" fontId="44" fillId="0" borderId="22" xfId="0" applyNumberFormat="1" applyFont="1" applyFill="1" applyBorder="1" applyAlignment="1">
      <alignment horizontal="center" vertical="center"/>
    </xf>
    <xf numFmtId="3" fontId="69" fillId="0" borderId="22" xfId="0" applyNumberFormat="1" applyFont="1" applyFill="1" applyBorder="1" applyAlignment="1">
      <alignment horizontal="center" vertical="center" wrapText="1"/>
    </xf>
    <xf numFmtId="3" fontId="63" fillId="0" borderId="22" xfId="0" applyNumberFormat="1" applyFont="1" applyFill="1" applyBorder="1" applyAlignment="1">
      <alignment horizontal="center" vertical="center" wrapText="1"/>
    </xf>
    <xf numFmtId="166" fontId="63" fillId="0" borderId="22" xfId="0" applyNumberFormat="1" applyFont="1" applyFill="1" applyBorder="1" applyAlignment="1">
      <alignment horizontal="center" vertical="center" wrapText="1"/>
    </xf>
    <xf numFmtId="3" fontId="63" fillId="0" borderId="67" xfId="0" applyNumberFormat="1" applyFont="1" applyFill="1" applyBorder="1" applyAlignment="1">
      <alignment horizontal="center" vertical="center"/>
    </xf>
    <xf numFmtId="3" fontId="63" fillId="0" borderId="14" xfId="0" applyNumberFormat="1" applyFont="1" applyFill="1" applyBorder="1" applyAlignment="1">
      <alignment horizontal="center" vertical="center" wrapText="1"/>
    </xf>
    <xf numFmtId="166" fontId="63" fillId="0" borderId="67" xfId="0" applyNumberFormat="1" applyFont="1" applyFill="1" applyBorder="1" applyAlignment="1">
      <alignment horizontal="center" vertical="center"/>
    </xf>
    <xf numFmtId="167" fontId="44" fillId="0" borderId="32" xfId="0" applyNumberFormat="1" applyFont="1" applyFill="1" applyBorder="1" applyAlignment="1">
      <alignment horizontal="center" vertical="center"/>
    </xf>
    <xf numFmtId="166" fontId="72" fillId="0" borderId="67" xfId="0" applyNumberFormat="1" applyFont="1" applyFill="1" applyBorder="1" applyAlignment="1">
      <alignment horizontal="center" vertical="center"/>
    </xf>
    <xf numFmtId="166" fontId="44" fillId="0" borderId="67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4" fontId="44" fillId="0" borderId="41" xfId="0" applyNumberFormat="1" applyFont="1" applyFill="1" applyBorder="1" applyAlignment="1">
      <alignment horizontal="center" vertical="center"/>
    </xf>
    <xf numFmtId="4" fontId="44" fillId="0" borderId="12" xfId="18" applyNumberFormat="1" applyFont="1" applyFill="1" applyBorder="1" applyAlignment="1">
      <alignment horizontal="center" vertical="center"/>
    </xf>
    <xf numFmtId="167" fontId="51" fillId="0" borderId="42" xfId="0" applyNumberFormat="1" applyFont="1" applyFill="1" applyBorder="1" applyAlignment="1">
      <alignment horizontal="center" vertical="center"/>
    </xf>
    <xf numFmtId="4" fontId="44" fillId="0" borderId="53" xfId="0" applyNumberFormat="1" applyFont="1" applyFill="1" applyBorder="1" applyAlignment="1">
      <alignment horizontal="center" vertical="center"/>
    </xf>
    <xf numFmtId="167" fontId="51" fillId="0" borderId="11" xfId="0" applyNumberFormat="1" applyFont="1" applyFill="1" applyBorder="1" applyAlignment="1">
      <alignment horizontal="center" vertical="center"/>
    </xf>
    <xf numFmtId="4" fontId="44" fillId="0" borderId="14" xfId="0" applyNumberFormat="1" applyFont="1" applyFill="1" applyBorder="1" applyAlignment="1">
      <alignment horizontal="center" vertical="center"/>
    </xf>
    <xf numFmtId="4" fontId="44" fillId="0" borderId="22" xfId="18" applyNumberFormat="1" applyFont="1" applyFill="1" applyBorder="1" applyAlignment="1">
      <alignment horizontal="center" vertical="center"/>
    </xf>
    <xf numFmtId="4" fontId="44" fillId="0" borderId="20" xfId="0" applyNumberFormat="1" applyFont="1" applyFill="1" applyBorder="1" applyAlignment="1">
      <alignment horizontal="center" vertical="center"/>
    </xf>
    <xf numFmtId="4" fontId="44" fillId="0" borderId="43" xfId="0" applyNumberFormat="1" applyFont="1" applyFill="1" applyBorder="1" applyAlignment="1">
      <alignment horizontal="center" vertical="center"/>
    </xf>
    <xf numFmtId="4" fontId="44" fillId="0" borderId="21" xfId="18" applyNumberFormat="1" applyFont="1" applyFill="1" applyBorder="1" applyAlignment="1">
      <alignment horizontal="center" vertical="center"/>
    </xf>
    <xf numFmtId="168" fontId="44" fillId="0" borderId="22" xfId="18" applyNumberFormat="1" applyFont="1" applyFill="1" applyBorder="1" applyAlignment="1">
      <alignment horizontal="center" vertical="center"/>
    </xf>
    <xf numFmtId="168" fontId="44" fillId="0" borderId="18" xfId="0" applyNumberFormat="1" applyFont="1" applyFill="1" applyBorder="1" applyAlignment="1">
      <alignment horizontal="center" vertical="center"/>
    </xf>
    <xf numFmtId="4" fontId="44" fillId="0" borderId="39" xfId="0" applyNumberFormat="1" applyFont="1" applyFill="1" applyBorder="1" applyAlignment="1">
      <alignment horizontal="center" vertical="center"/>
    </xf>
    <xf numFmtId="4" fontId="44" fillId="0" borderId="3" xfId="18" applyNumberFormat="1" applyFont="1" applyFill="1" applyBorder="1" applyAlignment="1">
      <alignment horizontal="center" vertical="center"/>
    </xf>
    <xf numFmtId="4" fontId="44" fillId="0" borderId="49" xfId="0" applyNumberFormat="1" applyFont="1" applyFill="1" applyBorder="1" applyAlignment="1">
      <alignment horizontal="center" vertical="center"/>
    </xf>
    <xf numFmtId="4" fontId="44" fillId="0" borderId="43" xfId="18" applyNumberFormat="1" applyFont="1" applyFill="1" applyBorder="1" applyAlignment="1">
      <alignment horizontal="center" vertical="center"/>
    </xf>
    <xf numFmtId="4" fontId="44" fillId="0" borderId="16" xfId="18" applyNumberFormat="1" applyFont="1" applyFill="1" applyBorder="1" applyAlignment="1">
      <alignment horizontal="center" vertical="center"/>
    </xf>
    <xf numFmtId="4" fontId="44" fillId="0" borderId="20" xfId="0" applyNumberFormat="1" applyFont="1" applyFill="1" applyBorder="1" applyAlignment="1">
      <alignment horizontal="center" vertical="center" wrapText="1"/>
    </xf>
    <xf numFmtId="167" fontId="51" fillId="0" borderId="46" xfId="0" applyNumberFormat="1" applyFont="1" applyFill="1" applyBorder="1" applyAlignment="1">
      <alignment horizontal="center" vertical="center"/>
    </xf>
    <xf numFmtId="4" fontId="44" fillId="0" borderId="26" xfId="0" applyNumberFormat="1" applyFont="1" applyFill="1" applyBorder="1" applyAlignment="1">
      <alignment horizontal="center" vertical="center"/>
    </xf>
    <xf numFmtId="4" fontId="44" fillId="0" borderId="45" xfId="0" applyNumberFormat="1" applyFont="1" applyFill="1" applyBorder="1" applyAlignment="1">
      <alignment horizontal="center" vertical="center"/>
    </xf>
    <xf numFmtId="166" fontId="109" fillId="0" borderId="75" xfId="0" applyNumberFormat="1" applyFont="1" applyFill="1" applyBorder="1" applyAlignment="1">
      <alignment horizontal="center" vertical="center"/>
    </xf>
    <xf numFmtId="168" fontId="109" fillId="0" borderId="40" xfId="0" applyNumberFormat="1" applyFont="1" applyFill="1" applyBorder="1" applyAlignment="1">
      <alignment horizontal="center" vertical="center"/>
    </xf>
    <xf numFmtId="4" fontId="44" fillId="0" borderId="14" xfId="18" applyNumberFormat="1" applyFont="1" applyFill="1" applyBorder="1" applyAlignment="1">
      <alignment horizontal="center" vertical="center"/>
    </xf>
    <xf numFmtId="168" fontId="105" fillId="0" borderId="30" xfId="18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Alignment="1">
      <alignment horizontal="center" vertical="center"/>
    </xf>
    <xf numFmtId="166" fontId="72" fillId="0" borderId="12" xfId="0" applyNumberFormat="1" applyFont="1" applyFill="1" applyBorder="1" applyAlignment="1">
      <alignment horizontal="center" vertical="center"/>
    </xf>
    <xf numFmtId="4" fontId="63" fillId="0" borderId="12" xfId="0" applyNumberFormat="1" applyFont="1" applyFill="1" applyBorder="1" applyAlignment="1">
      <alignment horizontal="center" vertical="center"/>
    </xf>
    <xf numFmtId="166" fontId="72" fillId="0" borderId="18" xfId="0" applyNumberFormat="1" applyFont="1" applyFill="1" applyBorder="1" applyAlignment="1">
      <alignment horizontal="center" vertical="center"/>
    </xf>
    <xf numFmtId="4" fontId="63" fillId="0" borderId="21" xfId="18" applyNumberFormat="1" applyFont="1" applyFill="1" applyBorder="1" applyAlignment="1">
      <alignment horizontal="center" vertical="center"/>
    </xf>
    <xf numFmtId="4" fontId="63" fillId="0" borderId="16" xfId="18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center" vertical="center"/>
    </xf>
    <xf numFmtId="168" fontId="72" fillId="0" borderId="14" xfId="0" applyNumberFormat="1" applyFont="1" applyFill="1" applyBorder="1" applyAlignment="1">
      <alignment horizontal="center" vertical="center"/>
    </xf>
    <xf numFmtId="168" fontId="72" fillId="0" borderId="18" xfId="0" applyNumberFormat="1" applyFont="1" applyFill="1" applyBorder="1" applyAlignment="1">
      <alignment horizontal="center" vertical="center"/>
    </xf>
    <xf numFmtId="169" fontId="72" fillId="0" borderId="18" xfId="0" applyNumberFormat="1" applyFont="1" applyFill="1" applyBorder="1" applyAlignment="1">
      <alignment horizontal="center" vertical="center"/>
    </xf>
    <xf numFmtId="172" fontId="72" fillId="0" borderId="18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 wrapText="1"/>
    </xf>
    <xf numFmtId="4" fontId="63" fillId="0" borderId="15" xfId="18" applyNumberFormat="1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/>
    </xf>
    <xf numFmtId="4" fontId="63" fillId="0" borderId="25" xfId="0" applyNumberFormat="1" applyFont="1" applyFill="1" applyBorder="1" applyAlignment="1">
      <alignment horizontal="center" vertical="center"/>
    </xf>
    <xf numFmtId="168" fontId="72" fillId="0" borderId="67" xfId="0" applyNumberFormat="1" applyFont="1" applyFill="1" applyBorder="1" applyAlignment="1">
      <alignment horizontal="center" vertical="center"/>
    </xf>
    <xf numFmtId="4" fontId="62" fillId="0" borderId="32" xfId="0" applyNumberFormat="1" applyFont="1" applyFill="1" applyBorder="1" applyAlignment="1">
      <alignment horizontal="center" vertical="center"/>
    </xf>
    <xf numFmtId="4" fontId="63" fillId="0" borderId="10" xfId="18" applyNumberFormat="1" applyFont="1" applyFill="1" applyBorder="1" applyAlignment="1">
      <alignment horizontal="center" vertical="center"/>
    </xf>
    <xf numFmtId="4" fontId="63" fillId="0" borderId="23" xfId="0" applyNumberFormat="1" applyFont="1" applyFill="1" applyBorder="1" applyAlignment="1">
      <alignment horizontal="center" vertical="center"/>
    </xf>
    <xf numFmtId="4" fontId="63" fillId="0" borderId="67" xfId="0" applyNumberFormat="1" applyFont="1" applyFill="1" applyBorder="1" applyAlignment="1">
      <alignment horizontal="center" vertical="center"/>
    </xf>
    <xf numFmtId="4" fontId="63" fillId="0" borderId="32" xfId="0" applyNumberFormat="1" applyFont="1" applyFill="1" applyBorder="1" applyAlignment="1">
      <alignment horizontal="center" vertical="center"/>
    </xf>
    <xf numFmtId="166" fontId="72" fillId="0" borderId="32" xfId="0" applyNumberFormat="1" applyFont="1" applyFill="1" applyBorder="1" applyAlignment="1">
      <alignment horizontal="center" vertical="center"/>
    </xf>
    <xf numFmtId="4" fontId="63" fillId="0" borderId="55" xfId="18" applyNumberFormat="1" applyFont="1" applyFill="1" applyBorder="1" applyAlignment="1">
      <alignment horizontal="center" vertical="center"/>
    </xf>
    <xf numFmtId="4" fontId="62" fillId="0" borderId="2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3" fontId="44" fillId="0" borderId="39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 horizontal="right" vertical="center"/>
    </xf>
    <xf numFmtId="166" fontId="44" fillId="0" borderId="1" xfId="0" applyNumberFormat="1" applyFont="1" applyFill="1" applyBorder="1" applyAlignment="1">
      <alignment horizontal="center" vertical="center"/>
    </xf>
    <xf numFmtId="0" fontId="74" fillId="0" borderId="32" xfId="20" applyFont="1" applyFill="1" applyBorder="1" applyAlignment="1">
      <alignment horizontal="center" vertical="center" wrapText="1"/>
    </xf>
    <xf numFmtId="0" fontId="74" fillId="0" borderId="32" xfId="20" applyFont="1" applyFill="1" applyBorder="1" applyAlignment="1">
      <alignment horizontal="center" vertical="center"/>
    </xf>
    <xf numFmtId="14" fontId="74" fillId="0" borderId="32" xfId="20" applyNumberFormat="1" applyFont="1" applyFill="1" applyBorder="1" applyAlignment="1">
      <alignment horizontal="center" vertical="center"/>
    </xf>
    <xf numFmtId="14" fontId="74" fillId="0" borderId="55" xfId="20" applyNumberFormat="1" applyFont="1" applyFill="1" applyBorder="1" applyAlignment="1">
      <alignment horizontal="center" vertical="center"/>
    </xf>
    <xf numFmtId="0" fontId="95" fillId="0" borderId="1" xfId="20" applyFont="1" applyFill="1" applyBorder="1" applyAlignment="1">
      <alignment horizontal="left" vertical="center" wrapText="1"/>
    </xf>
    <xf numFmtId="0" fontId="95" fillId="0" borderId="1" xfId="20" applyFont="1" applyFill="1" applyBorder="1" applyAlignment="1">
      <alignment horizontal="center" vertical="center"/>
    </xf>
    <xf numFmtId="3" fontId="95" fillId="0" borderId="1" xfId="20" applyNumberFormat="1" applyFont="1" applyFill="1" applyBorder="1" applyAlignment="1">
      <alignment horizontal="center" vertical="center"/>
    </xf>
    <xf numFmtId="3" fontId="95" fillId="0" borderId="38" xfId="20" applyNumberFormat="1" applyFont="1" applyFill="1" applyBorder="1" applyAlignment="1">
      <alignment horizontal="center" vertical="center"/>
    </xf>
    <xf numFmtId="0" fontId="204" fillId="0" borderId="3" xfId="20" applyNumberFormat="1" applyFont="1" applyFill="1" applyBorder="1" applyAlignment="1">
      <alignment horizontal="left" vertical="center" indent="2"/>
    </xf>
    <xf numFmtId="0" fontId="204" fillId="0" borderId="3" xfId="20" applyFont="1" applyFill="1" applyBorder="1" applyAlignment="1">
      <alignment horizontal="center" vertical="center"/>
    </xf>
    <xf numFmtId="3" fontId="204" fillId="0" borderId="4" xfId="20" applyNumberFormat="1" applyFont="1" applyFill="1" applyBorder="1" applyAlignment="1">
      <alignment horizontal="center" vertical="center"/>
    </xf>
    <xf numFmtId="3" fontId="95" fillId="0" borderId="3" xfId="20" applyNumberFormat="1" applyFont="1" applyFill="1" applyBorder="1" applyAlignment="1">
      <alignment horizontal="center" vertical="center"/>
    </xf>
    <xf numFmtId="0" fontId="205" fillId="0" borderId="3" xfId="20" applyNumberFormat="1" applyFont="1" applyFill="1" applyBorder="1" applyAlignment="1">
      <alignment horizontal="left" vertical="center" indent="2"/>
    </xf>
    <xf numFmtId="0" fontId="205" fillId="0" borderId="3" xfId="20" applyFont="1" applyFill="1" applyBorder="1" applyAlignment="1">
      <alignment horizontal="center" vertical="center"/>
    </xf>
    <xf numFmtId="3" fontId="205" fillId="0" borderId="4" xfId="20" applyNumberFormat="1" applyFont="1" applyFill="1" applyBorder="1" applyAlignment="1">
      <alignment horizontal="center" vertical="center"/>
    </xf>
    <xf numFmtId="0" fontId="206" fillId="0" borderId="3" xfId="20" applyNumberFormat="1" applyFont="1" applyFill="1" applyBorder="1" applyAlignment="1">
      <alignment horizontal="left" vertical="center" indent="2"/>
    </xf>
    <xf numFmtId="0" fontId="206" fillId="0" borderId="3" xfId="20" applyFont="1" applyFill="1" applyBorder="1" applyAlignment="1">
      <alignment horizontal="center" vertical="center"/>
    </xf>
    <xf numFmtId="3" fontId="206" fillId="0" borderId="4" xfId="20" applyNumberFormat="1" applyFont="1" applyFill="1" applyBorder="1" applyAlignment="1">
      <alignment horizontal="center" vertical="center"/>
    </xf>
    <xf numFmtId="0" fontId="207" fillId="0" borderId="2" xfId="20" applyNumberFormat="1" applyFont="1" applyFill="1" applyBorder="1" applyAlignment="1">
      <alignment horizontal="left" vertical="center" wrapText="1" indent="2"/>
    </xf>
    <xf numFmtId="0" fontId="207" fillId="0" borderId="2" xfId="20" applyFont="1" applyFill="1" applyBorder="1" applyAlignment="1">
      <alignment horizontal="center" vertical="center"/>
    </xf>
    <xf numFmtId="3" fontId="207" fillId="0" borderId="31" xfId="20" applyNumberFormat="1" applyFont="1" applyFill="1" applyBorder="1" applyAlignment="1">
      <alignment horizontal="center" vertical="center"/>
    </xf>
    <xf numFmtId="3" fontId="95" fillId="0" borderId="2" xfId="20" applyNumberFormat="1" applyFont="1" applyFill="1" applyBorder="1" applyAlignment="1">
      <alignment horizontal="center" vertical="center"/>
    </xf>
    <xf numFmtId="0" fontId="74" fillId="0" borderId="5" xfId="20" applyFont="1" applyFill="1" applyBorder="1"/>
    <xf numFmtId="0" fontId="65" fillId="0" borderId="1" xfId="20" applyFont="1" applyFill="1" applyBorder="1" applyAlignment="1">
      <alignment horizontal="center"/>
    </xf>
    <xf numFmtId="49" fontId="74" fillId="4" borderId="1" xfId="20" applyNumberFormat="1" applyFont="1" applyFill="1" applyBorder="1" applyAlignment="1">
      <alignment horizontal="center"/>
    </xf>
    <xf numFmtId="0" fontId="74" fillId="0" borderId="38" xfId="20" applyFont="1" applyFill="1" applyBorder="1" applyAlignment="1">
      <alignment horizontal="center"/>
    </xf>
    <xf numFmtId="0" fontId="146" fillId="0" borderId="4" xfId="20" applyFont="1" applyFill="1" applyBorder="1"/>
    <xf numFmtId="0" fontId="146" fillId="0" borderId="3" xfId="20" applyFont="1" applyFill="1" applyBorder="1" applyAlignment="1">
      <alignment horizontal="center"/>
    </xf>
    <xf numFmtId="0" fontId="74" fillId="0" borderId="39" xfId="20" applyFont="1" applyFill="1" applyBorder="1" applyAlignment="1">
      <alignment horizontal="center"/>
    </xf>
    <xf numFmtId="0" fontId="147" fillId="0" borderId="4" xfId="20" applyFont="1" applyFill="1" applyBorder="1" applyAlignment="1">
      <alignment horizontal="left"/>
    </xf>
    <xf numFmtId="0" fontId="147" fillId="0" borderId="3" xfId="20" applyFont="1" applyFill="1" applyBorder="1" applyAlignment="1">
      <alignment horizontal="center"/>
    </xf>
    <xf numFmtId="3" fontId="146" fillId="0" borderId="3" xfId="20" applyNumberFormat="1" applyFont="1" applyFill="1" applyBorder="1" applyAlignment="1">
      <alignment horizontal="center"/>
    </xf>
    <xf numFmtId="3" fontId="65" fillId="0" borderId="39" xfId="20" applyNumberFormat="1" applyFont="1" applyFill="1" applyBorder="1" applyAlignment="1">
      <alignment horizontal="center"/>
    </xf>
    <xf numFmtId="0" fontId="208" fillId="0" borderId="39" xfId="20" applyFont="1" applyFill="1" applyBorder="1"/>
    <xf numFmtId="0" fontId="147" fillId="0" borderId="3" xfId="20" applyNumberFormat="1" applyFont="1" applyFill="1" applyBorder="1" applyAlignment="1">
      <alignment horizontal="center"/>
    </xf>
    <xf numFmtId="0" fontId="208" fillId="0" borderId="0" xfId="20" applyFont="1" applyFill="1" applyBorder="1"/>
    <xf numFmtId="3" fontId="147" fillId="0" borderId="3" xfId="20" applyNumberFormat="1" applyFont="1" applyFill="1" applyBorder="1" applyAlignment="1">
      <alignment horizontal="center" vertical="center"/>
    </xf>
    <xf numFmtId="3" fontId="65" fillId="0" borderId="0" xfId="20" applyNumberFormat="1" applyFont="1" applyFill="1" applyBorder="1" applyAlignment="1">
      <alignment horizontal="center"/>
    </xf>
    <xf numFmtId="0" fontId="154" fillId="3" borderId="0" xfId="293" applyFont="1" applyFill="1" applyBorder="1"/>
    <xf numFmtId="0" fontId="154" fillId="5" borderId="0" xfId="293" applyFont="1" applyFill="1" applyBorder="1"/>
    <xf numFmtId="0" fontId="148" fillId="0" borderId="4" xfId="20" applyFont="1" applyFill="1" applyBorder="1"/>
    <xf numFmtId="0" fontId="148" fillId="0" borderId="3" xfId="20" applyFont="1" applyFill="1" applyBorder="1" applyAlignment="1">
      <alignment horizontal="center"/>
    </xf>
    <xf numFmtId="0" fontId="149" fillId="0" borderId="4" xfId="20" applyFont="1" applyFill="1" applyBorder="1" applyAlignment="1">
      <alignment horizontal="left"/>
    </xf>
    <xf numFmtId="0" fontId="149" fillId="0" borderId="3" xfId="20" applyFont="1" applyFill="1" applyBorder="1" applyAlignment="1">
      <alignment horizontal="center"/>
    </xf>
    <xf numFmtId="49" fontId="149" fillId="0" borderId="3" xfId="20" applyNumberFormat="1" applyFont="1" applyFill="1" applyBorder="1" applyAlignment="1">
      <alignment horizontal="center" vertical="center"/>
    </xf>
    <xf numFmtId="0" fontId="149" fillId="0" borderId="4" xfId="20" applyFont="1" applyFill="1" applyBorder="1" applyAlignment="1">
      <alignment horizontal="center"/>
    </xf>
    <xf numFmtId="0" fontId="65" fillId="0" borderId="3" xfId="20" applyFont="1" applyFill="1" applyBorder="1" applyAlignment="1">
      <alignment horizontal="center"/>
    </xf>
    <xf numFmtId="0" fontId="148" fillId="5" borderId="4" xfId="20" applyFont="1" applyFill="1" applyBorder="1" applyAlignment="1">
      <alignment horizontal="left"/>
    </xf>
    <xf numFmtId="0" fontId="149" fillId="5" borderId="4" xfId="20" applyFont="1" applyFill="1" applyBorder="1" applyAlignment="1">
      <alignment horizontal="center"/>
    </xf>
    <xf numFmtId="3" fontId="148" fillId="5" borderId="3" xfId="20" applyNumberFormat="1" applyFont="1" applyFill="1" applyBorder="1" applyAlignment="1">
      <alignment horizontal="center"/>
    </xf>
    <xf numFmtId="0" fontId="148" fillId="5" borderId="4" xfId="20" applyFont="1" applyFill="1" applyBorder="1" applyAlignment="1">
      <alignment horizontal="center"/>
    </xf>
    <xf numFmtId="0" fontId="74" fillId="5" borderId="3" xfId="20" applyFont="1" applyFill="1" applyBorder="1" applyAlignment="1">
      <alignment horizontal="center"/>
    </xf>
    <xf numFmtId="0" fontId="138" fillId="0" borderId="4" xfId="20" applyFont="1" applyFill="1" applyBorder="1" applyAlignment="1">
      <alignment horizontal="left"/>
    </xf>
    <xf numFmtId="0" fontId="138" fillId="0" borderId="3" xfId="20" applyFont="1" applyFill="1" applyBorder="1" applyAlignment="1">
      <alignment horizontal="center"/>
    </xf>
    <xf numFmtId="0" fontId="74" fillId="5" borderId="4" xfId="20" applyFont="1" applyFill="1" applyBorder="1"/>
    <xf numFmtId="0" fontId="74" fillId="0" borderId="3" xfId="20" applyFont="1" applyFill="1" applyBorder="1" applyAlignment="1">
      <alignment horizontal="center"/>
    </xf>
    <xf numFmtId="3" fontId="138" fillId="0" borderId="3" xfId="20" applyNumberFormat="1" applyFont="1" applyFill="1" applyBorder="1" applyAlignment="1">
      <alignment horizontal="center" vertical="center"/>
    </xf>
    <xf numFmtId="0" fontId="150" fillId="0" borderId="4" xfId="20" applyFont="1" applyFill="1" applyBorder="1" applyAlignment="1">
      <alignment horizontal="left"/>
    </xf>
    <xf numFmtId="0" fontId="150" fillId="0" borderId="3" xfId="20" applyFont="1" applyFill="1" applyBorder="1" applyAlignment="1">
      <alignment horizontal="center"/>
    </xf>
    <xf numFmtId="0" fontId="150" fillId="0" borderId="3" xfId="20" applyNumberFormat="1" applyFont="1" applyFill="1" applyBorder="1" applyAlignment="1">
      <alignment horizontal="center" vertical="center"/>
    </xf>
    <xf numFmtId="49" fontId="138" fillId="0" borderId="3" xfId="20" applyNumberFormat="1" applyFont="1" applyFill="1" applyBorder="1" applyAlignment="1">
      <alignment horizontal="center" vertical="center"/>
    </xf>
    <xf numFmtId="0" fontId="150" fillId="0" borderId="4" xfId="20" applyFont="1" applyFill="1" applyBorder="1" applyAlignment="1">
      <alignment horizontal="left" wrapText="1"/>
    </xf>
    <xf numFmtId="0" fontId="147" fillId="0" borderId="4" xfId="20" applyFont="1" applyFill="1" applyBorder="1"/>
    <xf numFmtId="0" fontId="148" fillId="0" borderId="5" xfId="20" applyFont="1" applyFill="1" applyBorder="1"/>
    <xf numFmtId="0" fontId="149" fillId="0" borderId="1" xfId="20" applyFont="1" applyFill="1" applyBorder="1" applyAlignment="1">
      <alignment horizontal="center" vertical="center"/>
    </xf>
    <xf numFmtId="0" fontId="65" fillId="4" borderId="1" xfId="20" applyFont="1" applyFill="1" applyBorder="1" applyAlignment="1">
      <alignment horizontal="center"/>
    </xf>
    <xf numFmtId="0" fontId="148" fillId="0" borderId="3" xfId="20" applyFont="1" applyFill="1" applyBorder="1" applyAlignment="1">
      <alignment horizontal="center" vertical="center"/>
    </xf>
    <xf numFmtId="0" fontId="149" fillId="0" borderId="4" xfId="20" applyFont="1" applyFill="1" applyBorder="1"/>
    <xf numFmtId="0" fontId="149" fillId="0" borderId="3" xfId="20" applyFont="1" applyFill="1" applyBorder="1" applyAlignment="1">
      <alignment horizontal="center" vertical="center"/>
    </xf>
    <xf numFmtId="49" fontId="149" fillId="0" borderId="3" xfId="20" applyNumberFormat="1" applyFont="1" applyFill="1" applyBorder="1" applyAlignment="1">
      <alignment horizontal="center"/>
    </xf>
    <xf numFmtId="49" fontId="138" fillId="0" borderId="3" xfId="20" applyNumberFormat="1" applyFont="1" applyFill="1" applyBorder="1" applyAlignment="1">
      <alignment horizontal="center"/>
    </xf>
    <xf numFmtId="0" fontId="139" fillId="0" borderId="3" xfId="20" applyFont="1" applyFill="1" applyBorder="1" applyAlignment="1">
      <alignment horizontal="center"/>
    </xf>
    <xf numFmtId="0" fontId="149" fillId="0" borderId="4" xfId="20" applyFont="1" applyFill="1" applyBorder="1" applyAlignment="1">
      <alignment vertical="center" wrapText="1"/>
    </xf>
    <xf numFmtId="49" fontId="65" fillId="0" borderId="3" xfId="20" applyNumberFormat="1" applyFont="1" applyFill="1" applyBorder="1" applyAlignment="1">
      <alignment horizontal="center" vertical="center"/>
    </xf>
    <xf numFmtId="0" fontId="149" fillId="0" borderId="2" xfId="20" applyFont="1" applyFill="1" applyBorder="1" applyAlignment="1">
      <alignment horizontal="center"/>
    </xf>
    <xf numFmtId="0" fontId="65" fillId="0" borderId="2" xfId="20" applyFont="1" applyFill="1" applyBorder="1" applyAlignment="1">
      <alignment horizontal="center"/>
    </xf>
    <xf numFmtId="0" fontId="74" fillId="0" borderId="5" xfId="20" applyFont="1" applyFill="1" applyBorder="1" applyAlignment="1">
      <alignment vertical="center"/>
    </xf>
    <xf numFmtId="0" fontId="65" fillId="0" borderId="5" xfId="20" applyFont="1" applyFill="1" applyBorder="1" applyAlignment="1">
      <alignment horizontal="center"/>
    </xf>
    <xf numFmtId="3" fontId="65" fillId="4" borderId="1" xfId="20" applyNumberFormat="1" applyFont="1" applyFill="1" applyBorder="1" applyAlignment="1">
      <alignment horizontal="center"/>
    </xf>
    <xf numFmtId="0" fontId="65" fillId="0" borderId="39" xfId="20" applyFont="1" applyFill="1" applyBorder="1" applyAlignment="1">
      <alignment horizontal="center"/>
    </xf>
    <xf numFmtId="0" fontId="146" fillId="0" borderId="4" xfId="20" applyFont="1" applyFill="1" applyBorder="1" applyAlignment="1">
      <alignment horizontal="center"/>
    </xf>
    <xf numFmtId="0" fontId="65" fillId="0" borderId="4" xfId="20" applyFont="1" applyFill="1" applyBorder="1"/>
    <xf numFmtId="0" fontId="65" fillId="0" borderId="4" xfId="20" applyFont="1" applyFill="1" applyBorder="1" applyAlignment="1">
      <alignment horizontal="center"/>
    </xf>
    <xf numFmtId="3" fontId="65" fillId="0" borderId="3" xfId="20" applyNumberFormat="1" applyFont="1" applyFill="1" applyBorder="1" applyAlignment="1">
      <alignment horizontal="center"/>
    </xf>
    <xf numFmtId="0" fontId="74" fillId="0" borderId="4" xfId="20" applyFont="1" applyFill="1" applyBorder="1"/>
    <xf numFmtId="0" fontId="74" fillId="0" borderId="4" xfId="20" applyFont="1" applyFill="1" applyBorder="1" applyAlignment="1">
      <alignment horizontal="center" vertical="center"/>
    </xf>
    <xf numFmtId="0" fontId="147" fillId="0" borderId="4" xfId="20" applyFont="1" applyFill="1" applyBorder="1" applyAlignment="1">
      <alignment horizontal="center" vertical="center"/>
    </xf>
    <xf numFmtId="0" fontId="65" fillId="0" borderId="4" xfId="20" applyFont="1" applyFill="1" applyBorder="1" applyAlignment="1">
      <alignment horizontal="center" vertical="center"/>
    </xf>
    <xf numFmtId="3" fontId="209" fillId="5" borderId="3" xfId="293" applyNumberFormat="1" applyFont="1" applyFill="1" applyBorder="1" applyAlignment="1">
      <alignment horizontal="center" vertical="center"/>
    </xf>
    <xf numFmtId="3" fontId="209" fillId="0" borderId="3" xfId="293" applyNumberFormat="1" applyFont="1" applyFill="1" applyBorder="1" applyAlignment="1">
      <alignment horizontal="center" vertical="center"/>
    </xf>
    <xf numFmtId="0" fontId="65" fillId="0" borderId="31" xfId="20" applyFont="1" applyFill="1" applyBorder="1"/>
    <xf numFmtId="0" fontId="65" fillId="0" borderId="31" xfId="20" applyFont="1" applyFill="1" applyBorder="1" applyAlignment="1">
      <alignment horizontal="center" vertical="center"/>
    </xf>
    <xf numFmtId="0" fontId="65" fillId="0" borderId="40" xfId="20" applyFont="1" applyFill="1" applyBorder="1" applyAlignment="1">
      <alignment horizontal="center"/>
    </xf>
    <xf numFmtId="0" fontId="150" fillId="0" borderId="4" xfId="20" applyFont="1" applyFill="1" applyBorder="1" applyAlignment="1">
      <alignment wrapText="1"/>
    </xf>
    <xf numFmtId="0" fontId="150" fillId="0" borderId="4" xfId="20" applyFont="1" applyFill="1" applyBorder="1" applyAlignment="1">
      <alignment horizontal="center" vertical="center"/>
    </xf>
    <xf numFmtId="0" fontId="150" fillId="0" borderId="3" xfId="20" applyFont="1" applyFill="1" applyBorder="1" applyAlignment="1">
      <alignment horizontal="center" vertical="center"/>
    </xf>
    <xf numFmtId="0" fontId="148" fillId="0" borderId="4" xfId="20" applyFont="1" applyFill="1" applyBorder="1" applyAlignment="1">
      <alignment horizontal="center" vertical="center"/>
    </xf>
    <xf numFmtId="0" fontId="149" fillId="0" borderId="4" xfId="20" applyFont="1" applyFill="1" applyBorder="1" applyAlignment="1">
      <alignment horizontal="center" vertical="center"/>
    </xf>
    <xf numFmtId="0" fontId="146" fillId="0" borderId="4" xfId="20" applyFont="1" applyFill="1" applyBorder="1" applyAlignment="1">
      <alignment horizontal="center" vertical="center"/>
    </xf>
    <xf numFmtId="3" fontId="147" fillId="0" borderId="3" xfId="303" applyNumberFormat="1" applyFont="1" applyFill="1" applyBorder="1" applyAlignment="1">
      <alignment horizontal="center"/>
    </xf>
    <xf numFmtId="0" fontId="146" fillId="0" borderId="3" xfId="20" applyFont="1" applyFill="1" applyBorder="1" applyAlignment="1">
      <alignment horizontal="left"/>
    </xf>
    <xf numFmtId="0" fontId="147" fillId="0" borderId="3" xfId="20" applyFont="1" applyFill="1" applyBorder="1" applyAlignment="1">
      <alignment horizontal="left"/>
    </xf>
    <xf numFmtId="0" fontId="150" fillId="0" borderId="3" xfId="20" applyFont="1" applyFill="1" applyBorder="1" applyAlignment="1">
      <alignment horizontal="left" wrapText="1"/>
    </xf>
    <xf numFmtId="0" fontId="147" fillId="0" borderId="3" xfId="20" applyFont="1" applyFill="1" applyBorder="1" applyAlignment="1">
      <alignment horizontal="left" wrapText="1"/>
    </xf>
    <xf numFmtId="49" fontId="147" fillId="0" borderId="3" xfId="20" applyNumberFormat="1" applyFont="1" applyFill="1" applyBorder="1" applyAlignment="1">
      <alignment horizontal="center"/>
    </xf>
    <xf numFmtId="3" fontId="147" fillId="0" borderId="3" xfId="20" applyNumberFormat="1" applyFont="1" applyFill="1" applyBorder="1" applyAlignment="1">
      <alignment horizontal="center"/>
    </xf>
    <xf numFmtId="0" fontId="89" fillId="0" borderId="0" xfId="20" applyFont="1" applyFill="1" applyBorder="1"/>
    <xf numFmtId="0" fontId="147" fillId="0" borderId="4" xfId="20" applyFont="1" applyFill="1" applyBorder="1" applyAlignment="1">
      <alignment horizontal="center"/>
    </xf>
    <xf numFmtId="0" fontId="147" fillId="0" borderId="2" xfId="20" applyFont="1" applyFill="1" applyBorder="1" applyAlignment="1">
      <alignment horizontal="center"/>
    </xf>
    <xf numFmtId="0" fontId="146" fillId="0" borderId="1" xfId="20" applyFont="1" applyFill="1" applyBorder="1" applyAlignment="1">
      <alignment horizontal="left"/>
    </xf>
    <xf numFmtId="0" fontId="147" fillId="0" borderId="1" xfId="20" applyFont="1" applyFill="1" applyBorder="1" applyAlignment="1">
      <alignment horizontal="center"/>
    </xf>
    <xf numFmtId="0" fontId="74" fillId="4" borderId="1" xfId="20" applyFont="1" applyFill="1" applyBorder="1" applyAlignment="1">
      <alignment horizontal="center"/>
    </xf>
    <xf numFmtId="0" fontId="74" fillId="4" borderId="38" xfId="20" applyFont="1" applyFill="1" applyBorder="1" applyAlignment="1">
      <alignment horizontal="center"/>
    </xf>
    <xf numFmtId="0" fontId="74" fillId="0" borderId="1" xfId="20" applyFont="1" applyFill="1" applyBorder="1" applyAlignment="1">
      <alignment horizontal="center"/>
    </xf>
    <xf numFmtId="0" fontId="146" fillId="0" borderId="39" xfId="20" applyFont="1" applyFill="1" applyBorder="1" applyAlignment="1">
      <alignment horizontal="center"/>
    </xf>
    <xf numFmtId="0" fontId="147" fillId="0" borderId="39" xfId="20" applyFont="1" applyFill="1" applyBorder="1" applyAlignment="1">
      <alignment horizontal="center"/>
    </xf>
    <xf numFmtId="0" fontId="147" fillId="0" borderId="3" xfId="20" applyFont="1" applyFill="1" applyBorder="1"/>
    <xf numFmtId="0" fontId="147" fillId="5" borderId="3" xfId="20" applyFont="1" applyFill="1" applyBorder="1" applyAlignment="1">
      <alignment horizontal="center"/>
    </xf>
    <xf numFmtId="0" fontId="147" fillId="5" borderId="39" xfId="20" applyFont="1" applyFill="1" applyBorder="1" applyAlignment="1">
      <alignment horizontal="center"/>
    </xf>
    <xf numFmtId="0" fontId="147" fillId="0" borderId="3" xfId="20" applyFont="1" applyFill="1" applyBorder="1" applyAlignment="1">
      <alignment vertical="center" wrapText="1"/>
    </xf>
    <xf numFmtId="3" fontId="147" fillId="5" borderId="3" xfId="20" applyNumberFormat="1" applyFont="1" applyFill="1" applyBorder="1" applyAlignment="1">
      <alignment horizontal="center" vertical="center"/>
    </xf>
    <xf numFmtId="3" fontId="147" fillId="0" borderId="39" xfId="20" applyNumberFormat="1" applyFont="1" applyFill="1" applyBorder="1" applyAlignment="1">
      <alignment horizontal="center" vertical="center"/>
    </xf>
    <xf numFmtId="3" fontId="138" fillId="0" borderId="3" xfId="20" applyNumberFormat="1" applyFont="1" applyFill="1" applyBorder="1" applyAlignment="1">
      <alignment horizontal="center"/>
    </xf>
    <xf numFmtId="3" fontId="147" fillId="0" borderId="0" xfId="303" applyNumberFormat="1" applyFont="1" applyFill="1" applyAlignment="1">
      <alignment horizontal="center"/>
    </xf>
    <xf numFmtId="0" fontId="146" fillId="0" borderId="4" xfId="20" applyFont="1" applyFill="1" applyBorder="1" applyAlignment="1">
      <alignment horizontal="left"/>
    </xf>
    <xf numFmtId="0" fontId="146" fillId="5" borderId="3" xfId="20" applyFont="1" applyFill="1" applyBorder="1" applyAlignment="1">
      <alignment horizontal="center"/>
    </xf>
    <xf numFmtId="0" fontId="146" fillId="5" borderId="39" xfId="20" applyFont="1" applyFill="1" applyBorder="1" applyAlignment="1">
      <alignment horizontal="center"/>
    </xf>
    <xf numFmtId="3" fontId="147" fillId="5" borderId="3" xfId="303" applyNumberFormat="1" applyFont="1" applyFill="1" applyBorder="1" applyAlignment="1">
      <alignment horizontal="center"/>
    </xf>
    <xf numFmtId="3" fontId="65" fillId="0" borderId="3" xfId="20" applyNumberFormat="1" applyFont="1" applyFill="1" applyBorder="1" applyAlignment="1">
      <alignment horizontal="center" vertical="center"/>
    </xf>
    <xf numFmtId="3" fontId="147" fillId="0" borderId="0" xfId="303" applyNumberFormat="1" applyFont="1" applyFill="1" applyAlignment="1">
      <alignment horizontal="left"/>
    </xf>
    <xf numFmtId="0" fontId="147" fillId="0" borderId="2" xfId="20" applyFont="1" applyFill="1" applyBorder="1" applyAlignment="1">
      <alignment horizontal="center" vertical="center"/>
    </xf>
    <xf numFmtId="0" fontId="147" fillId="0" borderId="39" xfId="20" applyFont="1" applyFill="1" applyBorder="1" applyAlignment="1">
      <alignment horizontal="center" vertical="center"/>
    </xf>
    <xf numFmtId="0" fontId="146" fillId="0" borderId="5" xfId="20" applyFont="1" applyFill="1" applyBorder="1" applyAlignment="1">
      <alignment horizontal="left"/>
    </xf>
    <xf numFmtId="0" fontId="147" fillId="0" borderId="1" xfId="20" applyFont="1" applyFill="1" applyBorder="1" applyAlignment="1">
      <alignment horizontal="center" vertical="center"/>
    </xf>
    <xf numFmtId="3" fontId="74" fillId="4" borderId="1" xfId="20" applyNumberFormat="1" applyFont="1" applyFill="1" applyBorder="1" applyAlignment="1">
      <alignment horizontal="center" vertical="center"/>
    </xf>
    <xf numFmtId="0" fontId="146" fillId="0" borderId="3" xfId="20" applyFont="1" applyFill="1" applyBorder="1" applyAlignment="1">
      <alignment horizontal="left" wrapText="1"/>
    </xf>
    <xf numFmtId="3" fontId="147" fillId="0" borderId="2" xfId="20" applyNumberFormat="1" applyFont="1" applyFill="1" applyBorder="1" applyAlignment="1">
      <alignment horizontal="center"/>
    </xf>
    <xf numFmtId="0" fontId="146" fillId="0" borderId="1" xfId="20" applyFont="1" applyFill="1" applyBorder="1" applyAlignment="1">
      <alignment horizontal="center"/>
    </xf>
    <xf numFmtId="3" fontId="74" fillId="4" borderId="1" xfId="20" applyNumberFormat="1" applyFont="1" applyFill="1" applyBorder="1" applyAlignment="1">
      <alignment horizontal="center"/>
    </xf>
    <xf numFmtId="3" fontId="74" fillId="0" borderId="3" xfId="20" applyNumberFormat="1" applyFont="1" applyFill="1" applyBorder="1" applyAlignment="1">
      <alignment horizontal="center"/>
    </xf>
    <xf numFmtId="0" fontId="147" fillId="0" borderId="3" xfId="20" applyFont="1" applyFill="1" applyBorder="1" applyAlignment="1">
      <alignment horizontal="left" vertical="distributed"/>
    </xf>
    <xf numFmtId="0" fontId="146" fillId="0" borderId="3" xfId="20" applyFont="1" applyFill="1" applyBorder="1" applyAlignment="1">
      <alignment horizontal="left" vertical="center"/>
    </xf>
    <xf numFmtId="0" fontId="146" fillId="0" borderId="2" xfId="20" applyFont="1" applyFill="1" applyBorder="1" applyAlignment="1">
      <alignment horizontal="left" vertical="center"/>
    </xf>
    <xf numFmtId="0" fontId="146" fillId="0" borderId="2" xfId="20" applyFont="1" applyFill="1" applyBorder="1" applyAlignment="1">
      <alignment horizontal="center"/>
    </xf>
    <xf numFmtId="0" fontId="138" fillId="0" borderId="2" xfId="20" applyFont="1" applyFill="1" applyBorder="1" applyAlignment="1">
      <alignment horizontal="center"/>
    </xf>
    <xf numFmtId="0" fontId="154" fillId="5" borderId="0" xfId="293" applyFont="1" applyFill="1" applyAlignment="1"/>
    <xf numFmtId="0" fontId="151" fillId="5" borderId="0" xfId="293" applyFill="1"/>
    <xf numFmtId="0" fontId="151" fillId="5" borderId="59" xfId="293" applyFill="1" applyBorder="1"/>
    <xf numFmtId="0" fontId="157" fillId="5" borderId="59" xfId="293" applyFont="1" applyFill="1" applyBorder="1" applyAlignment="1">
      <alignment horizontal="center" vertical="center" wrapText="1"/>
    </xf>
    <xf numFmtId="0" fontId="170" fillId="5" borderId="59" xfId="293" applyFont="1" applyFill="1" applyBorder="1" applyAlignment="1">
      <alignment horizontal="left" vertical="center" wrapText="1"/>
    </xf>
    <xf numFmtId="0" fontId="170" fillId="5" borderId="59" xfId="293" applyFont="1" applyFill="1" applyBorder="1" applyAlignment="1">
      <alignment horizontal="center" vertical="center" wrapText="1"/>
    </xf>
    <xf numFmtId="49" fontId="151" fillId="5" borderId="59" xfId="293" applyNumberFormat="1" applyFill="1" applyBorder="1"/>
    <xf numFmtId="166" fontId="155" fillId="5" borderId="59" xfId="293" applyNumberFormat="1" applyFont="1" applyFill="1" applyBorder="1" applyAlignment="1">
      <alignment horizontal="center" vertical="center" wrapText="1"/>
    </xf>
    <xf numFmtId="166" fontId="171" fillId="5" borderId="59" xfId="293" applyNumberFormat="1" applyFont="1" applyFill="1" applyBorder="1" applyAlignment="1">
      <alignment horizontal="center" vertical="center" wrapText="1"/>
    </xf>
    <xf numFmtId="0" fontId="156" fillId="5" borderId="59" xfId="293" applyFont="1" applyFill="1" applyBorder="1" applyAlignment="1">
      <alignment horizontal="center" vertical="center" wrapText="1"/>
    </xf>
    <xf numFmtId="0" fontId="155" fillId="5" borderId="59" xfId="293" applyFont="1" applyFill="1" applyBorder="1" applyAlignment="1">
      <alignment horizontal="left" vertical="center" wrapText="1"/>
    </xf>
    <xf numFmtId="0" fontId="172" fillId="5" borderId="59" xfId="293" applyFont="1" applyFill="1" applyBorder="1" applyAlignment="1">
      <alignment horizontal="center" vertical="center" wrapText="1"/>
    </xf>
    <xf numFmtId="0" fontId="173" fillId="5" borderId="59" xfId="293" applyFont="1" applyFill="1" applyBorder="1" applyAlignment="1">
      <alignment horizontal="left" vertical="center" wrapText="1"/>
    </xf>
    <xf numFmtId="0" fontId="174" fillId="5" borderId="59" xfId="293" applyFont="1" applyFill="1" applyBorder="1"/>
    <xf numFmtId="49" fontId="174" fillId="5" borderId="59" xfId="293" applyNumberFormat="1" applyFont="1" applyFill="1" applyBorder="1"/>
    <xf numFmtId="0" fontId="174" fillId="5" borderId="0" xfId="293" applyFont="1" applyFill="1"/>
    <xf numFmtId="0" fontId="157" fillId="5" borderId="59" xfId="293" applyFont="1" applyFill="1" applyBorder="1" applyAlignment="1">
      <alignment vertical="center"/>
    </xf>
    <xf numFmtId="0" fontId="158" fillId="5" borderId="59" xfId="293" applyFont="1" applyFill="1" applyBorder="1" applyAlignment="1">
      <alignment vertical="center" wrapText="1"/>
    </xf>
    <xf numFmtId="49" fontId="157" fillId="5" borderId="59" xfId="293" applyNumberFormat="1" applyFont="1" applyFill="1" applyBorder="1" applyAlignment="1">
      <alignment horizontal="center" vertical="center" wrapText="1"/>
    </xf>
    <xf numFmtId="0" fontId="157" fillId="5" borderId="59" xfId="293" applyFont="1" applyFill="1" applyBorder="1" applyAlignment="1">
      <alignment vertical="center" wrapText="1"/>
    </xf>
    <xf numFmtId="0" fontId="151" fillId="5" borderId="59" xfId="293" applyFill="1" applyBorder="1" applyAlignment="1">
      <alignment horizontal="center" vertical="center"/>
    </xf>
    <xf numFmtId="0" fontId="161" fillId="5" borderId="59" xfId="293" applyFont="1" applyFill="1" applyBorder="1" applyAlignment="1">
      <alignment horizontal="center" vertical="center"/>
    </xf>
    <xf numFmtId="0" fontId="176" fillId="5" borderId="59" xfId="293" applyFont="1" applyFill="1" applyBorder="1"/>
    <xf numFmtId="0" fontId="176" fillId="5" borderId="0" xfId="293" applyFont="1" applyFill="1"/>
    <xf numFmtId="0" fontId="162" fillId="5" borderId="59" xfId="293" applyFont="1" applyFill="1" applyBorder="1" applyAlignment="1">
      <alignment horizontal="center" vertical="center"/>
    </xf>
    <xf numFmtId="0" fontId="154" fillId="5" borderId="59" xfId="293" applyFont="1" applyFill="1" applyBorder="1" applyAlignment="1">
      <alignment horizontal="center" vertical="center"/>
    </xf>
    <xf numFmtId="0" fontId="177" fillId="5" borderId="59" xfId="293" applyFont="1" applyFill="1" applyBorder="1" applyAlignment="1">
      <alignment horizontal="center" vertical="center" wrapText="1"/>
    </xf>
    <xf numFmtId="0" fontId="178" fillId="5" borderId="59" xfId="293" applyFont="1" applyFill="1" applyBorder="1"/>
    <xf numFmtId="49" fontId="178" fillId="5" borderId="59" xfId="293" applyNumberFormat="1" applyFont="1" applyFill="1" applyBorder="1"/>
    <xf numFmtId="0" fontId="178" fillId="5" borderId="0" xfId="293" applyFont="1" applyFill="1"/>
    <xf numFmtId="0" fontId="174" fillId="5" borderId="0" xfId="293" applyFont="1" applyFill="1" applyBorder="1" applyAlignment="1">
      <alignment horizontal="center" vertical="center" wrapText="1"/>
    </xf>
    <xf numFmtId="0" fontId="175" fillId="5" borderId="0" xfId="293" applyFont="1" applyFill="1" applyBorder="1" applyAlignment="1">
      <alignment horizontal="center" vertical="center" wrapText="1"/>
    </xf>
    <xf numFmtId="0" fontId="156" fillId="5" borderId="70" xfId="293" applyFont="1" applyFill="1" applyBorder="1" applyAlignment="1">
      <alignment horizontal="center" vertical="center" wrapText="1"/>
    </xf>
    <xf numFmtId="0" fontId="157" fillId="5" borderId="70" xfId="293" applyFont="1" applyFill="1" applyBorder="1" applyAlignment="1">
      <alignment horizontal="center" vertical="center"/>
    </xf>
    <xf numFmtId="0" fontId="154" fillId="5" borderId="0" xfId="293" applyFont="1" applyFill="1"/>
    <xf numFmtId="49" fontId="151" fillId="5" borderId="0" xfId="293" applyNumberFormat="1" applyFill="1"/>
    <xf numFmtId="0" fontId="44" fillId="0" borderId="1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3" fontId="44" fillId="0" borderId="38" xfId="0" applyNumberFormat="1" applyFont="1" applyFill="1" applyBorder="1" applyAlignment="1">
      <alignment horizontal="center" vertical="center"/>
    </xf>
    <xf numFmtId="3" fontId="44" fillId="0" borderId="31" xfId="0" applyNumberFormat="1" applyFont="1" applyFill="1" applyBorder="1" applyAlignment="1">
      <alignment horizontal="center" vertical="center"/>
    </xf>
    <xf numFmtId="3" fontId="44" fillId="0" borderId="40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38" xfId="0" applyNumberFormat="1" applyFont="1" applyFill="1" applyBorder="1" applyAlignment="1">
      <alignment horizontal="center"/>
    </xf>
    <xf numFmtId="3" fontId="44" fillId="0" borderId="1" xfId="0" applyNumberFormat="1" applyFont="1" applyFill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top" wrapText="1"/>
    </xf>
    <xf numFmtId="0" fontId="65" fillId="0" borderId="29" xfId="0" applyFont="1" applyFill="1" applyBorder="1" applyAlignment="1">
      <alignment horizontal="center" vertical="top" wrapText="1"/>
    </xf>
    <xf numFmtId="0" fontId="79" fillId="2" borderId="0" xfId="0" applyFont="1" applyFill="1" applyBorder="1" applyAlignment="1">
      <alignment horizontal="center"/>
    </xf>
    <xf numFmtId="0" fontId="164" fillId="5" borderId="0" xfId="293" applyFont="1" applyFill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3" fontId="44" fillId="0" borderId="5" xfId="0" applyNumberFormat="1" applyFont="1" applyFill="1" applyBorder="1" applyAlignment="1">
      <alignment horizontal="center" vertical="center"/>
    </xf>
    <xf numFmtId="3" fontId="44" fillId="0" borderId="31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166" fontId="44" fillId="0" borderId="17" xfId="0" applyNumberFormat="1" applyFont="1" applyFill="1" applyBorder="1" applyAlignment="1">
      <alignment horizontal="center" vertical="center"/>
    </xf>
    <xf numFmtId="166" fontId="44" fillId="0" borderId="18" xfId="0" applyNumberFormat="1" applyFont="1" applyFill="1" applyBorder="1" applyAlignment="1">
      <alignment horizontal="center" vertical="center"/>
    </xf>
    <xf numFmtId="166" fontId="44" fillId="0" borderId="44" xfId="0" applyNumberFormat="1" applyFont="1" applyFill="1" applyBorder="1" applyAlignment="1">
      <alignment horizontal="center" vertical="center"/>
    </xf>
    <xf numFmtId="166" fontId="44" fillId="0" borderId="68" xfId="0" applyNumberFormat="1" applyFont="1" applyFill="1" applyBorder="1" applyAlignment="1">
      <alignment horizontal="center" vertical="center"/>
    </xf>
    <xf numFmtId="3" fontId="44" fillId="2" borderId="16" xfId="0" applyNumberFormat="1" applyFont="1" applyFill="1" applyBorder="1" applyAlignment="1">
      <alignment horizontal="center" vertical="center" wrapText="1"/>
    </xf>
    <xf numFmtId="3" fontId="44" fillId="2" borderId="29" xfId="0" applyNumberFormat="1" applyFont="1" applyFill="1" applyBorder="1" applyAlignment="1">
      <alignment horizontal="center" vertical="center" wrapText="1"/>
    </xf>
    <xf numFmtId="3" fontId="43" fillId="2" borderId="22" xfId="0" applyNumberFormat="1" applyFont="1" applyFill="1" applyBorder="1" applyAlignment="1">
      <alignment horizontal="center" vertical="center" wrapText="1"/>
    </xf>
    <xf numFmtId="166" fontId="44" fillId="2" borderId="14" xfId="0" applyNumberFormat="1" applyFont="1" applyFill="1" applyBorder="1" applyAlignment="1">
      <alignment horizontal="center" vertical="center" wrapText="1"/>
    </xf>
    <xf numFmtId="3" fontId="44" fillId="2" borderId="14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166" fontId="44" fillId="2" borderId="29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" fontId="44" fillId="2" borderId="16" xfId="0" applyNumberFormat="1" applyFont="1" applyFill="1" applyBorder="1" applyAlignment="1">
      <alignment horizontal="center" vertical="center"/>
    </xf>
    <xf numFmtId="4" fontId="44" fillId="2" borderId="21" xfId="0" applyNumberFormat="1" applyFont="1" applyFill="1" applyBorder="1" applyAlignment="1">
      <alignment horizontal="center" vertical="center"/>
    </xf>
    <xf numFmtId="4" fontId="44" fillId="2" borderId="21" xfId="0" applyNumberFormat="1" applyFont="1" applyFill="1" applyBorder="1" applyAlignment="1">
      <alignment horizontal="center" vertical="center" wrapText="1"/>
    </xf>
    <xf numFmtId="4" fontId="44" fillId="2" borderId="0" xfId="0" applyNumberFormat="1" applyFont="1" applyFill="1" applyBorder="1" applyAlignment="1">
      <alignment horizontal="center" vertical="center" wrapText="1"/>
    </xf>
    <xf numFmtId="4" fontId="44" fillId="2" borderId="20" xfId="0" applyNumberFormat="1" applyFont="1" applyFill="1" applyBorder="1" applyAlignment="1">
      <alignment horizontal="center" vertical="center"/>
    </xf>
    <xf numFmtId="4" fontId="44" fillId="2" borderId="18" xfId="0" applyNumberFormat="1" applyFont="1" applyFill="1" applyBorder="1" applyAlignment="1">
      <alignment horizontal="center" vertical="center"/>
    </xf>
    <xf numFmtId="4" fontId="44" fillId="2" borderId="20" xfId="0" applyNumberFormat="1" applyFont="1" applyFill="1" applyBorder="1" applyAlignment="1">
      <alignment horizontal="center" vertical="center" wrapText="1"/>
    </xf>
    <xf numFmtId="4" fontId="44" fillId="2" borderId="26" xfId="0" applyNumberFormat="1" applyFont="1" applyFill="1" applyBorder="1" applyAlignment="1">
      <alignment horizontal="center" vertical="center"/>
    </xf>
    <xf numFmtId="4" fontId="44" fillId="2" borderId="37" xfId="0" applyNumberFormat="1" applyFont="1" applyFill="1" applyBorder="1" applyAlignment="1">
      <alignment horizontal="center" vertical="center"/>
    </xf>
    <xf numFmtId="167" fontId="44" fillId="2" borderId="29" xfId="0" applyNumberFormat="1" applyFont="1" applyFill="1" applyBorder="1" applyAlignment="1">
      <alignment horizontal="center" vertical="center"/>
    </xf>
    <xf numFmtId="0" fontId="164" fillId="5" borderId="0" xfId="293" applyFont="1" applyFill="1" applyAlignment="1">
      <alignment horizontal="right" vertical="center" wrapText="1"/>
    </xf>
    <xf numFmtId="0" fontId="164" fillId="5" borderId="8" xfId="293" applyFont="1" applyFill="1" applyBorder="1" applyAlignment="1">
      <alignment vertical="center" wrapText="1"/>
    </xf>
    <xf numFmtId="166" fontId="213" fillId="5" borderId="59" xfId="293" applyNumberFormat="1" applyFont="1" applyFill="1" applyBorder="1" applyAlignment="1">
      <alignment horizontal="center" vertical="center" wrapText="1"/>
    </xf>
    <xf numFmtId="0" fontId="203" fillId="5" borderId="59" xfId="293" applyFont="1" applyFill="1" applyBorder="1" applyAlignment="1">
      <alignment horizontal="center" vertical="center" wrapText="1"/>
    </xf>
    <xf numFmtId="0" fontId="214" fillId="5" borderId="59" xfId="293" applyFont="1" applyFill="1" applyBorder="1"/>
    <xf numFmtId="49" fontId="157" fillId="5" borderId="59" xfId="293" applyNumberFormat="1" applyFont="1" applyFill="1" applyBorder="1" applyAlignment="1">
      <alignment horizontal="center" vertical="center"/>
    </xf>
    <xf numFmtId="0" fontId="215" fillId="5" borderId="59" xfId="293" applyFont="1" applyFill="1" applyBorder="1"/>
    <xf numFmtId="166" fontId="44" fillId="0" borderId="5" xfId="0" applyNumberFormat="1" applyFont="1" applyFill="1" applyBorder="1" applyAlignment="1">
      <alignment horizontal="center" vertical="center"/>
    </xf>
    <xf numFmtId="2" fontId="65" fillId="0" borderId="55" xfId="0" applyNumberFormat="1" applyFont="1" applyFill="1" applyBorder="1" applyAlignment="1">
      <alignment horizontal="center" vertical="center" wrapText="1"/>
    </xf>
    <xf numFmtId="2" fontId="43" fillId="0" borderId="32" xfId="0" applyNumberFormat="1" applyFont="1" applyFill="1" applyBorder="1" applyAlignment="1">
      <alignment horizontal="center" vertical="center"/>
    </xf>
    <xf numFmtId="3" fontId="44" fillId="0" borderId="32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Fill="1" applyBorder="1" applyAlignment="1">
      <alignment horizontal="center" vertical="center" wrapText="1"/>
    </xf>
    <xf numFmtId="3" fontId="63" fillId="0" borderId="3" xfId="0" applyNumberFormat="1" applyFont="1" applyFill="1" applyBorder="1" applyAlignment="1">
      <alignment horizontal="center" vertical="center" wrapText="1"/>
    </xf>
    <xf numFmtId="167" fontId="44" fillId="0" borderId="32" xfId="0" applyNumberFormat="1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 wrapText="1"/>
    </xf>
    <xf numFmtId="167" fontId="44" fillId="0" borderId="55" xfId="0" applyNumberFormat="1" applyFont="1" applyFill="1" applyBorder="1" applyAlignment="1">
      <alignment horizontal="center" vertical="center"/>
    </xf>
    <xf numFmtId="3" fontId="44" fillId="0" borderId="55" xfId="0" applyNumberFormat="1" applyFont="1" applyFill="1" applyBorder="1" applyAlignment="1">
      <alignment horizontal="center" vertical="center" wrapText="1"/>
    </xf>
    <xf numFmtId="3" fontId="44" fillId="0" borderId="32" xfId="0" applyNumberFormat="1" applyFont="1" applyFill="1" applyBorder="1" applyAlignment="1">
      <alignment horizontal="center" vertical="center"/>
    </xf>
    <xf numFmtId="3" fontId="44" fillId="0" borderId="60" xfId="0" applyNumberFormat="1" applyFont="1" applyFill="1" applyBorder="1" applyAlignment="1">
      <alignment horizontal="center" vertical="center"/>
    </xf>
    <xf numFmtId="167" fontId="44" fillId="0" borderId="58" xfId="0" applyNumberFormat="1" applyFont="1" applyFill="1" applyBorder="1" applyAlignment="1">
      <alignment horizontal="center"/>
    </xf>
    <xf numFmtId="0" fontId="39" fillId="0" borderId="39" xfId="0" applyFont="1" applyFill="1" applyBorder="1"/>
    <xf numFmtId="166" fontId="44" fillId="0" borderId="59" xfId="0" applyNumberFormat="1" applyFont="1" applyFill="1" applyBorder="1" applyAlignment="1">
      <alignment horizontal="center" vertical="center"/>
    </xf>
    <xf numFmtId="166" fontId="44" fillId="0" borderId="65" xfId="0" applyNumberFormat="1" applyFont="1" applyFill="1" applyBorder="1" applyAlignment="1">
      <alignment horizontal="center" vertical="center"/>
    </xf>
    <xf numFmtId="166" fontId="119" fillId="0" borderId="11" xfId="0" applyNumberFormat="1" applyFont="1" applyFill="1" applyBorder="1" applyAlignment="1">
      <alignment horizontal="center" vertical="center"/>
    </xf>
    <xf numFmtId="166" fontId="119" fillId="0" borderId="12" xfId="0" applyNumberFormat="1" applyFont="1" applyFill="1" applyBorder="1" applyAlignment="1">
      <alignment horizontal="center" vertical="center"/>
    </xf>
    <xf numFmtId="0" fontId="44" fillId="0" borderId="11" xfId="0" applyFont="1" applyFill="1" applyBorder="1"/>
    <xf numFmtId="0" fontId="44" fillId="0" borderId="58" xfId="0" applyFont="1" applyFill="1" applyBorder="1"/>
    <xf numFmtId="166" fontId="119" fillId="0" borderId="60" xfId="0" applyNumberFormat="1" applyFont="1" applyFill="1" applyBorder="1" applyAlignment="1">
      <alignment horizontal="center" vertical="center"/>
    </xf>
    <xf numFmtId="166" fontId="119" fillId="0" borderId="41" xfId="0" applyNumberFormat="1" applyFont="1" applyFill="1" applyBorder="1" applyAlignment="1">
      <alignment horizontal="center" vertical="center"/>
    </xf>
    <xf numFmtId="167" fontId="40" fillId="0" borderId="18" xfId="0" applyNumberFormat="1" applyFont="1" applyFill="1" applyBorder="1" applyAlignment="1">
      <alignment horizontal="center"/>
    </xf>
    <xf numFmtId="167" fontId="40" fillId="0" borderId="77" xfId="0" applyNumberFormat="1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166" fontId="44" fillId="0" borderId="4" xfId="0" applyNumberFormat="1" applyFont="1" applyFill="1" applyBorder="1" applyAlignment="1">
      <alignment horizontal="center" vertical="center"/>
    </xf>
    <xf numFmtId="166" fontId="44" fillId="0" borderId="55" xfId="0" applyNumberFormat="1" applyFont="1" applyFill="1" applyBorder="1" applyAlignment="1">
      <alignment horizontal="center" vertical="center"/>
    </xf>
    <xf numFmtId="166" fontId="44" fillId="0" borderId="32" xfId="0" applyNumberFormat="1" applyFont="1" applyFill="1" applyBorder="1" applyAlignment="1">
      <alignment horizontal="center" vertical="center"/>
    </xf>
    <xf numFmtId="166" fontId="44" fillId="0" borderId="32" xfId="0" applyNumberFormat="1" applyFont="1" applyFill="1" applyBorder="1" applyAlignment="1">
      <alignment horizontal="center" vertical="center" wrapText="1"/>
    </xf>
    <xf numFmtId="166" fontId="44" fillId="0" borderId="55" xfId="0" applyNumberFormat="1" applyFont="1" applyFill="1" applyBorder="1" applyAlignment="1">
      <alignment horizontal="center" vertical="center" wrapText="1"/>
    </xf>
    <xf numFmtId="1" fontId="65" fillId="0" borderId="55" xfId="0" applyNumberFormat="1" applyFont="1" applyFill="1" applyBorder="1" applyAlignment="1">
      <alignment horizontal="center" vertical="center"/>
    </xf>
    <xf numFmtId="2" fontId="65" fillId="0" borderId="55" xfId="0" applyNumberFormat="1" applyFont="1" applyFill="1" applyBorder="1" applyAlignment="1">
      <alignment horizontal="center" vertical="center"/>
    </xf>
    <xf numFmtId="4" fontId="65" fillId="0" borderId="55" xfId="0" applyNumberFormat="1" applyFont="1" applyFill="1" applyBorder="1" applyAlignment="1">
      <alignment horizontal="center" vertical="center"/>
    </xf>
    <xf numFmtId="0" fontId="65" fillId="0" borderId="55" xfId="0" applyNumberFormat="1" applyFont="1" applyFill="1" applyBorder="1" applyAlignment="1">
      <alignment horizontal="center" vertical="center"/>
    </xf>
    <xf numFmtId="4" fontId="65" fillId="0" borderId="55" xfId="0" applyNumberFormat="1" applyFont="1" applyFill="1" applyBorder="1" applyAlignment="1">
      <alignment horizontal="center" vertical="center" wrapText="1"/>
    </xf>
    <xf numFmtId="0" fontId="65" fillId="0" borderId="55" xfId="0" applyNumberFormat="1" applyFont="1" applyFill="1" applyBorder="1" applyAlignment="1">
      <alignment horizontal="center" vertical="center" wrapText="1"/>
    </xf>
    <xf numFmtId="2" fontId="65" fillId="0" borderId="32" xfId="0" applyNumberFormat="1" applyFont="1" applyFill="1" applyBorder="1" applyAlignment="1">
      <alignment horizontal="center" vertical="center"/>
    </xf>
    <xf numFmtId="0" fontId="65" fillId="0" borderId="32" xfId="0" applyNumberFormat="1" applyFont="1" applyFill="1" applyBorder="1" applyAlignment="1">
      <alignment horizontal="center" vertical="center" wrapText="1"/>
    </xf>
    <xf numFmtId="167" fontId="65" fillId="0" borderId="55" xfId="0" applyNumberFormat="1" applyFont="1" applyFill="1" applyBorder="1" applyAlignment="1">
      <alignment horizontal="center" vertical="center"/>
    </xf>
    <xf numFmtId="0" fontId="74" fillId="0" borderId="50" xfId="0" applyFont="1" applyFill="1" applyBorder="1" applyAlignment="1">
      <alignment horizontal="center" vertical="center" wrapText="1"/>
    </xf>
    <xf numFmtId="4" fontId="44" fillId="0" borderId="5" xfId="0" applyNumberFormat="1" applyFont="1" applyFill="1" applyBorder="1" applyAlignment="1">
      <alignment horizontal="center" vertical="center"/>
    </xf>
    <xf numFmtId="4" fontId="44" fillId="0" borderId="4" xfId="0" applyNumberFormat="1" applyFont="1" applyFill="1" applyBorder="1" applyAlignment="1">
      <alignment horizontal="center" vertical="center" wrapText="1"/>
    </xf>
    <xf numFmtId="4" fontId="44" fillId="0" borderId="3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166" fontId="43" fillId="0" borderId="55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3" fontId="44" fillId="0" borderId="55" xfId="0" applyNumberFormat="1" applyFont="1" applyFill="1" applyBorder="1" applyAlignment="1">
      <alignment horizontal="center" vertical="center"/>
    </xf>
    <xf numFmtId="3" fontId="44" fillId="0" borderId="31" xfId="0" applyNumberFormat="1" applyFont="1" applyFill="1" applyBorder="1" applyAlignment="1">
      <alignment horizontal="center" vertical="center"/>
    </xf>
    <xf numFmtId="166" fontId="44" fillId="0" borderId="29" xfId="0" applyNumberFormat="1" applyFont="1" applyFill="1" applyBorder="1" applyAlignment="1">
      <alignment horizontal="center" vertical="center"/>
    </xf>
    <xf numFmtId="166" fontId="44" fillId="0" borderId="43" xfId="0" applyNumberFormat="1" applyFont="1" applyFill="1" applyBorder="1" applyAlignment="1">
      <alignment horizontal="center" vertical="center"/>
    </xf>
    <xf numFmtId="4" fontId="51" fillId="0" borderId="49" xfId="0" applyNumberFormat="1" applyFont="1" applyFill="1" applyBorder="1" applyAlignment="1">
      <alignment horizontal="center" vertical="center"/>
    </xf>
    <xf numFmtId="4" fontId="51" fillId="0" borderId="18" xfId="0" applyNumberFormat="1" applyFont="1" applyFill="1" applyBorder="1" applyAlignment="1">
      <alignment horizontal="center" vertical="center"/>
    </xf>
    <xf numFmtId="4" fontId="51" fillId="0" borderId="39" xfId="0" applyNumberFormat="1" applyFont="1" applyFill="1" applyBorder="1" applyAlignment="1">
      <alignment horizontal="center" vertical="center"/>
    </xf>
    <xf numFmtId="4" fontId="51" fillId="0" borderId="43" xfId="0" applyNumberFormat="1" applyFont="1" applyFill="1" applyBorder="1" applyAlignment="1">
      <alignment horizontal="center" vertical="center"/>
    </xf>
    <xf numFmtId="4" fontId="44" fillId="0" borderId="48" xfId="0" applyNumberFormat="1" applyFont="1" applyFill="1" applyBorder="1" applyAlignment="1">
      <alignment horizontal="center" vertical="center"/>
    </xf>
    <xf numFmtId="4" fontId="44" fillId="0" borderId="48" xfId="0" applyNumberFormat="1" applyFont="1" applyFill="1" applyBorder="1" applyAlignment="1">
      <alignment horizontal="center" vertical="center" wrapText="1"/>
    </xf>
    <xf numFmtId="4" fontId="59" fillId="0" borderId="18" xfId="0" applyNumberFormat="1" applyFont="1" applyFill="1" applyBorder="1" applyAlignment="1">
      <alignment horizontal="center"/>
    </xf>
    <xf numFmtId="4" fontId="44" fillId="0" borderId="16" xfId="0" applyNumberFormat="1" applyFont="1" applyFill="1" applyBorder="1" applyAlignment="1">
      <alignment horizontal="center" vertical="center"/>
    </xf>
    <xf numFmtId="4" fontId="44" fillId="0" borderId="21" xfId="0" applyNumberFormat="1" applyFont="1" applyFill="1" applyBorder="1" applyAlignment="1">
      <alignment horizontal="center" vertical="center"/>
    </xf>
    <xf numFmtId="4" fontId="44" fillId="0" borderId="21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166" fontId="51" fillId="0" borderId="11" xfId="0" applyNumberFormat="1" applyFont="1" applyFill="1" applyBorder="1" applyAlignment="1">
      <alignment horizontal="center" vertical="center"/>
    </xf>
    <xf numFmtId="166" fontId="51" fillId="0" borderId="17" xfId="0" applyNumberFormat="1" applyFont="1" applyFill="1" applyBorder="1" applyAlignment="1">
      <alignment horizontal="center" vertical="center"/>
    </xf>
    <xf numFmtId="166" fontId="51" fillId="0" borderId="16" xfId="0" applyNumberFormat="1" applyFont="1" applyFill="1" applyBorder="1" applyAlignment="1">
      <alignment horizontal="center" vertical="center"/>
    </xf>
    <xf numFmtId="166" fontId="51" fillId="0" borderId="21" xfId="0" applyNumberFormat="1" applyFont="1" applyFill="1" applyBorder="1" applyAlignment="1">
      <alignment horizontal="center" vertical="center"/>
    </xf>
    <xf numFmtId="166" fontId="51" fillId="0" borderId="21" xfId="0" applyNumberFormat="1" applyFont="1" applyFill="1" applyBorder="1" applyAlignment="1">
      <alignment horizontal="center" vertical="center" wrapText="1"/>
    </xf>
    <xf numFmtId="166" fontId="51" fillId="0" borderId="0" xfId="0" applyNumberFormat="1" applyFont="1" applyFill="1" applyBorder="1" applyAlignment="1">
      <alignment horizontal="center" vertical="center" wrapText="1"/>
    </xf>
    <xf numFmtId="166" fontId="51" fillId="0" borderId="44" xfId="0" applyNumberFormat="1" applyFont="1" applyFill="1" applyBorder="1" applyAlignment="1">
      <alignment horizontal="center" vertical="center"/>
    </xf>
    <xf numFmtId="166" fontId="51" fillId="0" borderId="71" xfId="0" applyNumberFormat="1" applyFont="1" applyFill="1" applyBorder="1" applyAlignment="1">
      <alignment horizontal="center" vertical="center"/>
    </xf>
    <xf numFmtId="4" fontId="44" fillId="0" borderId="29" xfId="0" applyNumberFormat="1" applyFont="1" applyFill="1" applyBorder="1" applyAlignment="1">
      <alignment horizontal="center" vertical="center"/>
    </xf>
    <xf numFmtId="4" fontId="44" fillId="0" borderId="66" xfId="0" applyNumberFormat="1" applyFont="1" applyFill="1" applyBorder="1" applyAlignment="1">
      <alignment horizontal="center" vertical="center"/>
    </xf>
    <xf numFmtId="4" fontId="44" fillId="0" borderId="57" xfId="0" applyNumberFormat="1" applyFont="1" applyFill="1" applyBorder="1" applyAlignment="1">
      <alignment horizontal="center" vertical="center"/>
    </xf>
    <xf numFmtId="168" fontId="72" fillId="0" borderId="22" xfId="0" applyNumberFormat="1" applyFont="1" applyFill="1" applyBorder="1" applyAlignment="1">
      <alignment horizontal="center" vertical="center"/>
    </xf>
    <xf numFmtId="166" fontId="72" fillId="0" borderId="34" xfId="0" applyNumberFormat="1" applyFont="1" applyFill="1" applyBorder="1" applyAlignment="1">
      <alignment horizontal="center" vertical="center"/>
    </xf>
    <xf numFmtId="166" fontId="72" fillId="0" borderId="22" xfId="0" applyNumberFormat="1" applyFont="1" applyFill="1" applyBorder="1" applyAlignment="1">
      <alignment horizontal="center" vertical="center"/>
    </xf>
    <xf numFmtId="168" fontId="72" fillId="0" borderId="34" xfId="0" applyNumberFormat="1" applyFont="1" applyFill="1" applyBorder="1" applyAlignment="1">
      <alignment horizontal="center" vertical="center"/>
    </xf>
    <xf numFmtId="168" fontId="72" fillId="0" borderId="23" xfId="0" applyNumberFormat="1" applyFont="1" applyFill="1" applyBorder="1" applyAlignment="1">
      <alignment horizontal="center" vertical="center"/>
    </xf>
    <xf numFmtId="4" fontId="63" fillId="0" borderId="5" xfId="18" applyNumberFormat="1" applyFont="1" applyFill="1" applyBorder="1" applyAlignment="1">
      <alignment horizontal="center" vertical="center"/>
    </xf>
    <xf numFmtId="166" fontId="72" fillId="0" borderId="23" xfId="0" applyNumberFormat="1" applyFont="1" applyFill="1" applyBorder="1" applyAlignment="1">
      <alignment horizontal="center" vertical="center"/>
    </xf>
    <xf numFmtId="4" fontId="63" fillId="0" borderId="22" xfId="0" applyNumberFormat="1" applyFont="1" applyFill="1" applyBorder="1" applyAlignment="1">
      <alignment horizontal="center" vertical="center"/>
    </xf>
    <xf numFmtId="4" fontId="63" fillId="0" borderId="20" xfId="0" applyNumberFormat="1" applyFont="1" applyFill="1" applyBorder="1" applyAlignment="1">
      <alignment horizontal="center" vertical="center"/>
    </xf>
    <xf numFmtId="4" fontId="63" fillId="0" borderId="29" xfId="18" applyNumberFormat="1" applyFont="1" applyFill="1" applyBorder="1" applyAlignment="1">
      <alignment horizontal="center" vertical="center"/>
    </xf>
    <xf numFmtId="4" fontId="72" fillId="0" borderId="23" xfId="0" applyNumberFormat="1" applyFont="1" applyFill="1" applyBorder="1" applyAlignment="1">
      <alignment horizontal="center" vertical="center"/>
    </xf>
    <xf numFmtId="166" fontId="63" fillId="0" borderId="16" xfId="18" applyNumberFormat="1" applyFont="1" applyFill="1" applyBorder="1" applyAlignment="1">
      <alignment horizontal="center" vertical="center"/>
    </xf>
    <xf numFmtId="172" fontId="72" fillId="0" borderId="14" xfId="0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center" vertical="center" wrapText="1"/>
    </xf>
    <xf numFmtId="166" fontId="72" fillId="0" borderId="37" xfId="0" applyNumberFormat="1" applyFont="1" applyFill="1" applyBorder="1" applyAlignment="1">
      <alignment horizontal="center" vertical="center"/>
    </xf>
    <xf numFmtId="4" fontId="63" fillId="0" borderId="13" xfId="18" applyNumberFormat="1" applyFont="1" applyFill="1" applyBorder="1" applyAlignment="1">
      <alignment horizontal="center" vertical="center"/>
    </xf>
    <xf numFmtId="166" fontId="72" fillId="0" borderId="48" xfId="0" applyNumberFormat="1" applyFont="1" applyFill="1" applyBorder="1" applyAlignment="1">
      <alignment horizontal="center" vertical="center"/>
    </xf>
    <xf numFmtId="166" fontId="72" fillId="0" borderId="39" xfId="0" applyNumberFormat="1" applyFont="1" applyFill="1" applyBorder="1" applyAlignment="1">
      <alignment horizontal="center" vertical="center"/>
    </xf>
    <xf numFmtId="166" fontId="72" fillId="0" borderId="41" xfId="0" applyNumberFormat="1" applyFont="1" applyFill="1" applyBorder="1" applyAlignment="1">
      <alignment horizontal="center" vertical="center"/>
    </xf>
    <xf numFmtId="166" fontId="72" fillId="0" borderId="43" xfId="0" applyNumberFormat="1" applyFont="1" applyFill="1" applyBorder="1" applyAlignment="1">
      <alignment horizontal="center" vertical="center"/>
    </xf>
    <xf numFmtId="168" fontId="72" fillId="0" borderId="43" xfId="0" applyNumberFormat="1" applyFont="1" applyFill="1" applyBorder="1" applyAlignment="1">
      <alignment horizontal="center" vertical="center"/>
    </xf>
    <xf numFmtId="166" fontId="72" fillId="0" borderId="52" xfId="0" applyNumberFormat="1" applyFont="1" applyFill="1" applyBorder="1" applyAlignment="1">
      <alignment horizontal="center" vertical="center"/>
    </xf>
    <xf numFmtId="4" fontId="118" fillId="0" borderId="14" xfId="0" applyNumberFormat="1" applyFont="1" applyFill="1" applyBorder="1" applyAlignment="1">
      <alignment horizontal="center" vertical="center"/>
    </xf>
    <xf numFmtId="4" fontId="63" fillId="0" borderId="13" xfId="0" applyNumberFormat="1" applyFont="1" applyFill="1" applyBorder="1" applyAlignment="1">
      <alignment horizontal="center" vertical="center"/>
    </xf>
    <xf numFmtId="4" fontId="63" fillId="0" borderId="54" xfId="0" applyNumberFormat="1" applyFont="1" applyFill="1" applyBorder="1" applyAlignment="1">
      <alignment horizontal="center" vertical="center"/>
    </xf>
    <xf numFmtId="4" fontId="63" fillId="0" borderId="21" xfId="0" applyNumberFormat="1" applyFont="1" applyFill="1" applyBorder="1" applyAlignment="1">
      <alignment horizontal="center" vertical="center"/>
    </xf>
    <xf numFmtId="4" fontId="62" fillId="0" borderId="2" xfId="0" applyNumberFormat="1" applyFont="1" applyFill="1" applyBorder="1" applyAlignment="1">
      <alignment horizontal="center" vertical="center"/>
    </xf>
    <xf numFmtId="166" fontId="63" fillId="0" borderId="12" xfId="0" applyNumberFormat="1" applyFont="1" applyFill="1" applyBorder="1" applyAlignment="1">
      <alignment horizontal="center" vertical="center"/>
    </xf>
    <xf numFmtId="166" fontId="63" fillId="0" borderId="22" xfId="0" applyNumberFormat="1" applyFont="1" applyFill="1" applyBorder="1" applyAlignment="1">
      <alignment horizontal="center" vertical="center"/>
    </xf>
    <xf numFmtId="166" fontId="63" fillId="0" borderId="2" xfId="0" applyNumberFormat="1" applyFont="1" applyFill="1" applyBorder="1" applyAlignment="1">
      <alignment horizontal="center" vertical="center"/>
    </xf>
    <xf numFmtId="4" fontId="72" fillId="0" borderId="12" xfId="0" applyNumberFormat="1" applyFont="1" applyFill="1" applyBorder="1" applyAlignment="1">
      <alignment horizontal="center" vertical="center"/>
    </xf>
    <xf numFmtId="166" fontId="63" fillId="0" borderId="1" xfId="0" applyNumberFormat="1" applyFont="1" applyFill="1" applyBorder="1" applyAlignment="1">
      <alignment horizontal="center" vertical="center"/>
    </xf>
    <xf numFmtId="166" fontId="63" fillId="0" borderId="14" xfId="0" applyNumberFormat="1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4" fontId="43" fillId="0" borderId="31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4" fontId="62" fillId="0" borderId="22" xfId="0" applyNumberFormat="1" applyFont="1" applyFill="1" applyBorder="1" applyAlignment="1">
      <alignment horizontal="center"/>
    </xf>
    <xf numFmtId="4" fontId="44" fillId="0" borderId="3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horizontal="center"/>
    </xf>
    <xf numFmtId="4" fontId="43" fillId="0" borderId="5" xfId="0" applyNumberFormat="1" applyFont="1" applyFill="1" applyBorder="1" applyAlignment="1">
      <alignment horizontal="center" vertical="center"/>
    </xf>
    <xf numFmtId="166" fontId="62" fillId="0" borderId="3" xfId="0" applyNumberFormat="1" applyFont="1" applyFill="1" applyBorder="1" applyAlignment="1">
      <alignment horizontal="center"/>
    </xf>
    <xf numFmtId="166" fontId="44" fillId="0" borderId="1" xfId="0" applyNumberFormat="1" applyFont="1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/>
    </xf>
    <xf numFmtId="166" fontId="44" fillId="0" borderId="3" xfId="0" applyNumberFormat="1" applyFont="1" applyFill="1" applyBorder="1" applyAlignment="1">
      <alignment horizontal="center" vertical="center"/>
    </xf>
    <xf numFmtId="166" fontId="44" fillId="0" borderId="12" xfId="0" applyNumberFormat="1" applyFont="1" applyFill="1" applyBorder="1" applyAlignment="1">
      <alignment vertical="center"/>
    </xf>
    <xf numFmtId="166" fontId="63" fillId="0" borderId="12" xfId="0" applyNumberFormat="1" applyFont="1" applyFill="1" applyBorder="1" applyAlignment="1">
      <alignment vertical="center"/>
    </xf>
    <xf numFmtId="167" fontId="44" fillId="0" borderId="29" xfId="0" applyNumberFormat="1" applyFont="1" applyFill="1" applyBorder="1" applyAlignment="1">
      <alignment horizontal="center" vertical="center"/>
    </xf>
    <xf numFmtId="167" fontId="44" fillId="0" borderId="36" xfId="0" applyNumberFormat="1" applyFont="1" applyFill="1" applyBorder="1" applyAlignment="1">
      <alignment horizontal="center" vertical="center"/>
    </xf>
    <xf numFmtId="167" fontId="44" fillId="0" borderId="33" xfId="0" applyNumberFormat="1" applyFont="1" applyFill="1" applyBorder="1" applyAlignment="1">
      <alignment horizontal="center" vertical="center"/>
    </xf>
    <xf numFmtId="167" fontId="44" fillId="0" borderId="2" xfId="0" applyNumberFormat="1" applyFont="1" applyFill="1" applyBorder="1" applyAlignment="1">
      <alignment horizontal="center" vertical="center"/>
    </xf>
    <xf numFmtId="166" fontId="43" fillId="0" borderId="2" xfId="0" applyNumberFormat="1" applyFont="1" applyFill="1" applyBorder="1" applyAlignment="1">
      <alignment horizontal="center"/>
    </xf>
    <xf numFmtId="166" fontId="44" fillId="0" borderId="36" xfId="0" applyNumberFormat="1" applyFont="1" applyFill="1" applyBorder="1" applyAlignment="1">
      <alignment horizontal="center" vertical="center"/>
    </xf>
    <xf numFmtId="166" fontId="63" fillId="0" borderId="3" xfId="0" applyNumberFormat="1" applyFont="1" applyFill="1" applyBorder="1" applyAlignment="1">
      <alignment horizontal="center" vertical="center"/>
    </xf>
    <xf numFmtId="166" fontId="62" fillId="0" borderId="67" xfId="0" applyNumberFormat="1" applyFont="1" applyFill="1" applyBorder="1" applyAlignment="1">
      <alignment horizontal="center" vertical="center"/>
    </xf>
    <xf numFmtId="166" fontId="63" fillId="0" borderId="32" xfId="0" applyNumberFormat="1" applyFont="1" applyFill="1" applyBorder="1" applyAlignment="1">
      <alignment horizontal="center" vertical="center"/>
    </xf>
    <xf numFmtId="166" fontId="44" fillId="0" borderId="1" xfId="0" applyNumberFormat="1" applyFont="1" applyFill="1" applyBorder="1" applyAlignment="1">
      <alignment horizontal="center" vertical="center" wrapText="1"/>
    </xf>
    <xf numFmtId="166" fontId="54" fillId="0" borderId="3" xfId="0" applyNumberFormat="1" applyFont="1" applyFill="1" applyBorder="1" applyAlignment="1">
      <alignment horizontal="center" vertical="center"/>
    </xf>
    <xf numFmtId="166" fontId="51" fillId="0" borderId="3" xfId="0" applyNumberFormat="1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vertical="top" wrapText="1"/>
    </xf>
    <xf numFmtId="167" fontId="75" fillId="0" borderId="14" xfId="0" applyNumberFormat="1" applyFont="1" applyFill="1" applyBorder="1" applyAlignment="1">
      <alignment horizontal="center" wrapText="1"/>
    </xf>
    <xf numFmtId="167" fontId="40" fillId="0" borderId="16" xfId="0" applyNumberFormat="1" applyFont="1" applyFill="1" applyBorder="1" applyAlignment="1">
      <alignment horizontal="center"/>
    </xf>
    <xf numFmtId="167" fontId="40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 wrapText="1"/>
    </xf>
    <xf numFmtId="167" fontId="40" fillId="0" borderId="43" xfId="0" applyNumberFormat="1" applyFont="1" applyFill="1" applyBorder="1" applyAlignment="1">
      <alignment horizontal="center"/>
    </xf>
    <xf numFmtId="167" fontId="75" fillId="0" borderId="16" xfId="0" applyNumberFormat="1" applyFont="1" applyFill="1" applyBorder="1" applyAlignment="1">
      <alignment horizontal="center" wrapText="1"/>
    </xf>
    <xf numFmtId="167" fontId="40" fillId="0" borderId="29" xfId="0" applyNumberFormat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65" fillId="0" borderId="57" xfId="0" applyFont="1" applyFill="1" applyBorder="1" applyAlignment="1">
      <alignment vertical="top" wrapText="1"/>
    </xf>
    <xf numFmtId="167" fontId="75" fillId="0" borderId="12" xfId="0" applyNumberFormat="1" applyFont="1" applyFill="1" applyBorder="1" applyAlignment="1">
      <alignment horizontal="center" wrapText="1"/>
    </xf>
    <xf numFmtId="167" fontId="40" fillId="0" borderId="13" xfId="0" applyNumberFormat="1" applyFont="1" applyFill="1" applyBorder="1" applyAlignment="1">
      <alignment horizontal="center"/>
    </xf>
    <xf numFmtId="167" fontId="40" fillId="0" borderId="12" xfId="0" applyNumberFormat="1" applyFont="1" applyFill="1" applyBorder="1" applyAlignment="1">
      <alignment horizontal="center"/>
    </xf>
    <xf numFmtId="167" fontId="75" fillId="0" borderId="57" xfId="0" applyNumberFormat="1" applyFont="1" applyFill="1" applyBorder="1" applyAlignment="1">
      <alignment horizontal="center" wrapText="1"/>
    </xf>
    <xf numFmtId="167" fontId="40" fillId="0" borderId="41" xfId="0" applyNumberFormat="1" applyFont="1" applyFill="1" applyBorder="1" applyAlignment="1">
      <alignment horizontal="center"/>
    </xf>
    <xf numFmtId="167" fontId="75" fillId="0" borderId="13" xfId="0" applyNumberFormat="1" applyFont="1" applyFill="1" applyBorder="1" applyAlignment="1">
      <alignment horizontal="center" wrapText="1"/>
    </xf>
    <xf numFmtId="167" fontId="40" fillId="0" borderId="57" xfId="0" applyNumberFormat="1" applyFont="1" applyFill="1" applyBorder="1" applyAlignment="1">
      <alignment horizontal="center"/>
    </xf>
    <xf numFmtId="167" fontId="75" fillId="0" borderId="14" xfId="0" applyNumberFormat="1" applyFont="1" applyFill="1" applyBorder="1" applyAlignment="1">
      <alignment horizontal="center" vertical="top" wrapText="1"/>
    </xf>
    <xf numFmtId="167" fontId="75" fillId="0" borderId="29" xfId="0" applyNumberFormat="1" applyFont="1" applyFill="1" applyBorder="1" applyAlignment="1">
      <alignment horizontal="center" vertical="top" wrapText="1"/>
    </xf>
    <xf numFmtId="167" fontId="75" fillId="0" borderId="16" xfId="0" applyNumberFormat="1" applyFont="1" applyFill="1" applyBorder="1" applyAlignment="1">
      <alignment horizontal="center" vertical="top" wrapText="1"/>
    </xf>
    <xf numFmtId="167" fontId="75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/>
    </xf>
    <xf numFmtId="167" fontId="75" fillId="0" borderId="16" xfId="0" applyNumberFormat="1" applyFont="1" applyFill="1" applyBorder="1" applyAlignment="1">
      <alignment horizontal="center"/>
    </xf>
    <xf numFmtId="0" fontId="44" fillId="0" borderId="66" xfId="0" applyFont="1" applyFill="1" applyBorder="1"/>
    <xf numFmtId="167" fontId="75" fillId="0" borderId="67" xfId="0" applyNumberFormat="1" applyFont="1" applyFill="1" applyBorder="1" applyAlignment="1">
      <alignment horizontal="center"/>
    </xf>
    <xf numFmtId="167" fontId="40" fillId="0" borderId="54" xfId="0" applyNumberFormat="1" applyFont="1" applyFill="1" applyBorder="1" applyAlignment="1">
      <alignment horizontal="center"/>
    </xf>
    <xf numFmtId="167" fontId="40" fillId="0" borderId="67" xfId="0" applyNumberFormat="1" applyFont="1" applyFill="1" applyBorder="1" applyAlignment="1">
      <alignment horizontal="center"/>
    </xf>
    <xf numFmtId="167" fontId="75" fillId="0" borderId="66" xfId="0" applyNumberFormat="1" applyFont="1" applyFill="1" applyBorder="1" applyAlignment="1">
      <alignment horizontal="center"/>
    </xf>
    <xf numFmtId="167" fontId="40" fillId="0" borderId="45" xfId="0" applyNumberFormat="1" applyFont="1" applyFill="1" applyBorder="1" applyAlignment="1">
      <alignment horizontal="center"/>
    </xf>
    <xf numFmtId="167" fontId="75" fillId="0" borderId="54" xfId="0" applyNumberFormat="1" applyFont="1" applyFill="1" applyBorder="1" applyAlignment="1">
      <alignment horizontal="center"/>
    </xf>
    <xf numFmtId="167" fontId="40" fillId="0" borderId="66" xfId="0" applyNumberFormat="1" applyFont="1" applyFill="1" applyBorder="1" applyAlignment="1">
      <alignment horizontal="center"/>
    </xf>
    <xf numFmtId="0" fontId="60" fillId="0" borderId="55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/>
    </xf>
    <xf numFmtId="0" fontId="39" fillId="0" borderId="41" xfId="0" applyFont="1" applyFill="1" applyBorder="1"/>
    <xf numFmtId="2" fontId="75" fillId="0" borderId="14" xfId="121" applyNumberFormat="1" applyFont="1" applyFill="1" applyBorder="1" applyAlignment="1">
      <alignment horizontal="center" wrapText="1"/>
    </xf>
    <xf numFmtId="2" fontId="76" fillId="0" borderId="14" xfId="121" applyNumberFormat="1" applyFont="1" applyFill="1" applyBorder="1" applyAlignment="1">
      <alignment horizontal="center" wrapText="1"/>
    </xf>
    <xf numFmtId="2" fontId="75" fillId="0" borderId="67" xfId="121" applyNumberFormat="1" applyFont="1" applyFill="1" applyBorder="1" applyAlignment="1">
      <alignment horizontal="center" wrapText="1"/>
    </xf>
    <xf numFmtId="3" fontId="44" fillId="0" borderId="12" xfId="0" applyNumberFormat="1" applyFont="1" applyFill="1" applyBorder="1" applyAlignment="1">
      <alignment horizontal="center" vertical="center"/>
    </xf>
    <xf numFmtId="3" fontId="44" fillId="0" borderId="41" xfId="0" applyNumberFormat="1" applyFont="1" applyFill="1" applyBorder="1" applyAlignment="1">
      <alignment horizontal="center" vertical="center"/>
    </xf>
    <xf numFmtId="166" fontId="51" fillId="0" borderId="12" xfId="0" applyNumberFormat="1" applyFont="1" applyFill="1" applyBorder="1" applyAlignment="1">
      <alignment horizontal="center" vertical="center"/>
    </xf>
    <xf numFmtId="3" fontId="44" fillId="0" borderId="43" xfId="0" applyNumberFormat="1" applyFont="1" applyFill="1" applyBorder="1" applyAlignment="1">
      <alignment horizontal="center" vertical="center"/>
    </xf>
    <xf numFmtId="166" fontId="51" fillId="0" borderId="14" xfId="0" applyNumberFormat="1" applyFont="1" applyFill="1" applyBorder="1" applyAlignment="1">
      <alignment horizontal="center" vertical="center"/>
    </xf>
    <xf numFmtId="166" fontId="51" fillId="0" borderId="67" xfId="0" applyNumberFormat="1" applyFont="1" applyFill="1" applyBorder="1" applyAlignment="1">
      <alignment horizontal="center" vertical="center"/>
    </xf>
    <xf numFmtId="166" fontId="63" fillId="0" borderId="23" xfId="0" applyNumberFormat="1" applyFont="1" applyFill="1" applyBorder="1" applyAlignment="1">
      <alignment horizontal="center" vertical="center"/>
    </xf>
    <xf numFmtId="166" fontId="44" fillId="0" borderId="23" xfId="0" applyNumberFormat="1" applyFont="1" applyFill="1" applyBorder="1" applyAlignment="1">
      <alignment horizontal="center" vertical="center"/>
    </xf>
    <xf numFmtId="166" fontId="54" fillId="0" borderId="4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 wrapText="1"/>
    </xf>
    <xf numFmtId="3" fontId="62" fillId="0" borderId="32" xfId="0" applyNumberFormat="1" applyFont="1" applyFill="1" applyBorder="1" applyAlignment="1">
      <alignment horizontal="center" vertical="center"/>
    </xf>
    <xf numFmtId="3" fontId="62" fillId="0" borderId="55" xfId="0" applyNumberFormat="1" applyFont="1" applyFill="1" applyBorder="1" applyAlignment="1">
      <alignment horizontal="center" vertical="center" wrapText="1"/>
    </xf>
    <xf numFmtId="167" fontId="140" fillId="0" borderId="0" xfId="0" applyNumberFormat="1" applyFont="1" applyFill="1" applyAlignment="1">
      <alignment wrapText="1"/>
    </xf>
    <xf numFmtId="3" fontId="44" fillId="0" borderId="16" xfId="0" applyNumberFormat="1" applyFont="1" applyFill="1" applyBorder="1" applyAlignment="1">
      <alignment horizontal="center" vertical="center" wrapText="1"/>
    </xf>
    <xf numFmtId="3" fontId="44" fillId="0" borderId="54" xfId="0" applyNumberFormat="1" applyFont="1" applyFill="1" applyBorder="1" applyAlignment="1">
      <alignment horizontal="center" vertical="center" wrapText="1"/>
    </xf>
    <xf numFmtId="3" fontId="44" fillId="0" borderId="66" xfId="0" applyNumberFormat="1" applyFont="1" applyFill="1" applyBorder="1" applyAlignment="1">
      <alignment horizontal="center" vertical="center" wrapText="1"/>
    </xf>
    <xf numFmtId="3" fontId="44" fillId="0" borderId="29" xfId="0" applyNumberFormat="1" applyFont="1" applyFill="1" applyBorder="1" applyAlignment="1">
      <alignment horizontal="center" vertical="center" wrapText="1"/>
    </xf>
    <xf numFmtId="166" fontId="44" fillId="0" borderId="14" xfId="0" applyNumberFormat="1" applyFont="1" applyFill="1" applyBorder="1" applyAlignment="1">
      <alignment horizontal="center" vertical="center" wrapText="1"/>
    </xf>
    <xf numFmtId="166" fontId="44" fillId="0" borderId="67" xfId="0" applyNumberFormat="1" applyFont="1" applyFill="1" applyBorder="1" applyAlignment="1">
      <alignment horizontal="center" vertical="center" wrapText="1"/>
    </xf>
    <xf numFmtId="2" fontId="62" fillId="0" borderId="32" xfId="0" applyNumberFormat="1" applyFont="1" applyFill="1" applyBorder="1" applyAlignment="1">
      <alignment horizontal="center" vertical="center" wrapText="1"/>
    </xf>
    <xf numFmtId="3" fontId="43" fillId="0" borderId="57" xfId="0" applyNumberFormat="1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166" fontId="43" fillId="0" borderId="12" xfId="0" applyNumberFormat="1" applyFont="1" applyFill="1" applyBorder="1" applyAlignment="1">
      <alignment horizontal="center" vertical="center" wrapText="1"/>
    </xf>
    <xf numFmtId="3" fontId="44" fillId="0" borderId="22" xfId="0" applyNumberFormat="1" applyFont="1" applyFill="1" applyBorder="1" applyAlignment="1">
      <alignment horizontal="center" vertical="center"/>
    </xf>
    <xf numFmtId="3" fontId="72" fillId="0" borderId="14" xfId="0" applyNumberFormat="1" applyFont="1" applyFill="1" applyBorder="1" applyAlignment="1">
      <alignment horizontal="center" vertical="center"/>
    </xf>
    <xf numFmtId="3" fontId="72" fillId="0" borderId="23" xfId="0" applyNumberFormat="1" applyFont="1" applyFill="1" applyBorder="1" applyAlignment="1">
      <alignment horizontal="center" vertical="center"/>
    </xf>
    <xf numFmtId="3" fontId="72" fillId="0" borderId="29" xfId="0" applyNumberFormat="1" applyFont="1" applyFill="1" applyBorder="1" applyAlignment="1">
      <alignment horizontal="center" vertical="center"/>
    </xf>
    <xf numFmtId="3" fontId="44" fillId="0" borderId="29" xfId="0" applyNumberFormat="1" applyFont="1" applyFill="1" applyBorder="1" applyAlignment="1">
      <alignment horizontal="center" vertical="center"/>
    </xf>
    <xf numFmtId="3" fontId="44" fillId="0" borderId="66" xfId="0" applyNumberFormat="1" applyFont="1" applyFill="1" applyBorder="1" applyAlignment="1">
      <alignment horizontal="center" vertical="center"/>
    </xf>
    <xf numFmtId="3" fontId="72" fillId="0" borderId="29" xfId="0" applyNumberFormat="1" applyFont="1" applyFill="1" applyBorder="1" applyAlignment="1">
      <alignment vertical="center"/>
    </xf>
    <xf numFmtId="3" fontId="62" fillId="0" borderId="57" xfId="0" applyNumberFormat="1" applyFont="1" applyFill="1" applyBorder="1" applyAlignment="1">
      <alignment horizontal="center" vertical="center"/>
    </xf>
    <xf numFmtId="3" fontId="120" fillId="0" borderId="14" xfId="0" applyNumberFormat="1" applyFont="1" applyFill="1" applyBorder="1" applyAlignment="1">
      <alignment horizontal="center" vertical="center"/>
    </xf>
    <xf numFmtId="3" fontId="63" fillId="0" borderId="14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166" fontId="62" fillId="0" borderId="12" xfId="0" applyNumberFormat="1" applyFont="1" applyFill="1" applyBorder="1" applyAlignment="1">
      <alignment horizontal="center" vertical="center"/>
    </xf>
    <xf numFmtId="166" fontId="44" fillId="0" borderId="22" xfId="0" applyNumberFormat="1" applyFont="1" applyFill="1" applyBorder="1" applyAlignment="1">
      <alignment horizontal="center" vertical="center"/>
    </xf>
    <xf numFmtId="3" fontId="72" fillId="0" borderId="22" xfId="0" applyNumberFormat="1" applyFont="1" applyFill="1" applyBorder="1" applyAlignment="1">
      <alignment horizontal="center" vertical="center"/>
    </xf>
    <xf numFmtId="3" fontId="72" fillId="0" borderId="2" xfId="0" applyNumberFormat="1" applyFont="1" applyFill="1" applyBorder="1" applyAlignment="1">
      <alignment horizontal="center" vertical="center"/>
    </xf>
    <xf numFmtId="166" fontId="72" fillId="0" borderId="2" xfId="0" applyNumberFormat="1" applyFont="1" applyFill="1" applyBorder="1" applyAlignment="1">
      <alignment horizontal="center" vertical="center"/>
    </xf>
    <xf numFmtId="3" fontId="63" fillId="0" borderId="22" xfId="0" applyNumberFormat="1" applyFont="1" applyFill="1" applyBorder="1" applyAlignment="1">
      <alignment horizontal="center" vertical="center"/>
    </xf>
    <xf numFmtId="166" fontId="63" fillId="0" borderId="13" xfId="0" applyNumberFormat="1" applyFont="1" applyFill="1" applyBorder="1" applyAlignment="1">
      <alignment horizontal="center" vertical="center"/>
    </xf>
    <xf numFmtId="166" fontId="72" fillId="0" borderId="13" xfId="0" applyNumberFormat="1" applyFont="1" applyFill="1" applyBorder="1" applyAlignment="1">
      <alignment horizontal="center" vertical="center"/>
    </xf>
    <xf numFmtId="166" fontId="44" fillId="0" borderId="41" xfId="0" applyNumberFormat="1" applyFont="1" applyFill="1" applyBorder="1" applyAlignment="1">
      <alignment vertical="center"/>
    </xf>
    <xf numFmtId="166" fontId="63" fillId="0" borderId="16" xfId="0" applyNumberFormat="1" applyFont="1" applyFill="1" applyBorder="1" applyAlignment="1">
      <alignment horizontal="center" vertical="center"/>
    </xf>
    <xf numFmtId="166" fontId="72" fillId="0" borderId="16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vertical="center"/>
    </xf>
    <xf numFmtId="166" fontId="72" fillId="0" borderId="43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/>
    </xf>
    <xf numFmtId="166" fontId="40" fillId="0" borderId="67" xfId="0" applyNumberFormat="1" applyFont="1" applyFill="1" applyBorder="1" applyAlignment="1">
      <alignment horizontal="center" vertical="center" wrapText="1"/>
    </xf>
    <xf numFmtId="166" fontId="72" fillId="0" borderId="45" xfId="0" applyNumberFormat="1" applyFont="1" applyFill="1" applyBorder="1" applyAlignment="1">
      <alignment horizontal="center" vertical="center" wrapText="1"/>
    </xf>
    <xf numFmtId="166" fontId="44" fillId="0" borderId="12" xfId="0" applyNumberFormat="1" applyFont="1" applyFill="1" applyBorder="1" applyAlignment="1">
      <alignment horizontal="center" vertical="center"/>
    </xf>
    <xf numFmtId="166" fontId="44" fillId="0" borderId="41" xfId="0" applyNumberFormat="1" applyFont="1" applyFill="1" applyBorder="1" applyAlignment="1">
      <alignment horizontal="center" vertical="center"/>
    </xf>
    <xf numFmtId="166" fontId="64" fillId="0" borderId="54" xfId="0" applyNumberFormat="1" applyFont="1" applyFill="1" applyBorder="1" applyAlignment="1">
      <alignment horizontal="center" vertical="center"/>
    </xf>
    <xf numFmtId="166" fontId="63" fillId="0" borderId="12" xfId="20" applyNumberFormat="1" applyFont="1" applyFill="1" applyBorder="1" applyAlignment="1">
      <alignment horizontal="center" vertical="center"/>
    </xf>
    <xf numFmtId="166" fontId="51" fillId="0" borderId="23" xfId="0" applyNumberFormat="1" applyFont="1" applyFill="1" applyBorder="1" applyAlignment="1">
      <alignment horizontal="center" vertical="center"/>
    </xf>
    <xf numFmtId="3" fontId="63" fillId="0" borderId="12" xfId="0" applyNumberFormat="1" applyFont="1" applyFill="1" applyBorder="1" applyAlignment="1">
      <alignment horizontal="center" vertical="center" wrapText="1"/>
    </xf>
    <xf numFmtId="166" fontId="44" fillId="0" borderId="3" xfId="0" applyNumberFormat="1" applyFont="1" applyFill="1" applyBorder="1" applyAlignment="1">
      <alignment horizontal="center" vertical="center" wrapText="1"/>
    </xf>
    <xf numFmtId="166" fontId="51" fillId="0" borderId="22" xfId="0" applyNumberFormat="1" applyFont="1" applyFill="1" applyBorder="1" applyAlignment="1">
      <alignment horizontal="center" vertical="center"/>
    </xf>
    <xf numFmtId="166" fontId="44" fillId="0" borderId="48" xfId="0" applyNumberFormat="1" applyFont="1" applyFill="1" applyBorder="1" applyAlignment="1">
      <alignment horizontal="center" vertical="center"/>
    </xf>
    <xf numFmtId="167" fontId="65" fillId="0" borderId="55" xfId="0" applyNumberFormat="1" applyFont="1" applyFill="1" applyBorder="1" applyAlignment="1">
      <alignment horizontal="center" vertical="center" wrapText="1"/>
    </xf>
    <xf numFmtId="167" fontId="65" fillId="0" borderId="32" xfId="0" applyNumberFormat="1" applyFont="1" applyFill="1" applyBorder="1" applyAlignment="1">
      <alignment horizontal="center" vertical="center"/>
    </xf>
    <xf numFmtId="49" fontId="43" fillId="3" borderId="32" xfId="0" applyNumberFormat="1" applyFont="1" applyFill="1" applyBorder="1" applyAlignment="1">
      <alignment horizontal="center" vertical="center"/>
    </xf>
    <xf numFmtId="0" fontId="43" fillId="3" borderId="50" xfId="0" applyFont="1" applyFill="1" applyBorder="1" applyAlignment="1">
      <alignment vertical="center"/>
    </xf>
    <xf numFmtId="49" fontId="51" fillId="3" borderId="32" xfId="0" applyNumberFormat="1" applyFont="1" applyFill="1" applyBorder="1" applyAlignment="1">
      <alignment vertical="center"/>
    </xf>
    <xf numFmtId="4" fontId="62" fillId="3" borderId="55" xfId="0" applyNumberFormat="1" applyFont="1" applyFill="1" applyBorder="1" applyAlignment="1">
      <alignment horizontal="center" vertical="center"/>
    </xf>
    <xf numFmtId="166" fontId="120" fillId="3" borderId="27" xfId="0" applyNumberFormat="1" applyFont="1" applyFill="1" applyBorder="1" applyAlignment="1">
      <alignment horizontal="center" vertical="center"/>
    </xf>
    <xf numFmtId="4" fontId="62" fillId="3" borderId="52" xfId="0" applyNumberFormat="1" applyFont="1" applyFill="1" applyBorder="1" applyAlignment="1">
      <alignment horizontal="center" vertical="center"/>
    </xf>
    <xf numFmtId="4" fontId="62" fillId="3" borderId="32" xfId="18" applyNumberFormat="1" applyFont="1" applyFill="1" applyBorder="1" applyAlignment="1">
      <alignment horizontal="center" vertical="center"/>
    </xf>
    <xf numFmtId="167" fontId="120" fillId="3" borderId="27" xfId="0" applyNumberFormat="1" applyFont="1" applyFill="1" applyBorder="1" applyAlignment="1">
      <alignment horizontal="center" vertical="center"/>
    </xf>
    <xf numFmtId="4" fontId="62" fillId="3" borderId="51" xfId="0" applyNumberFormat="1" applyFont="1" applyFill="1" applyBorder="1" applyAlignment="1">
      <alignment horizontal="center" vertical="center"/>
    </xf>
    <xf numFmtId="4" fontId="62" fillId="3" borderId="28" xfId="0" applyNumberFormat="1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 vertical="center"/>
    </xf>
    <xf numFmtId="0" fontId="43" fillId="3" borderId="55" xfId="0" applyFont="1" applyFill="1" applyBorder="1" applyAlignment="1">
      <alignment vertical="center"/>
    </xf>
    <xf numFmtId="49" fontId="45" fillId="3" borderId="32" xfId="0" applyNumberFormat="1" applyFont="1" applyFill="1" applyBorder="1" applyAlignment="1">
      <alignment vertical="center"/>
    </xf>
    <xf numFmtId="4" fontId="43" fillId="3" borderId="55" xfId="0" applyNumberFormat="1" applyFont="1" applyFill="1" applyBorder="1" applyAlignment="1">
      <alignment horizontal="center" vertical="center"/>
    </xf>
    <xf numFmtId="166" fontId="45" fillId="3" borderId="27" xfId="0" applyNumberFormat="1" applyFont="1" applyFill="1" applyBorder="1" applyAlignment="1">
      <alignment horizontal="center" vertical="center"/>
    </xf>
    <xf numFmtId="4" fontId="43" fillId="3" borderId="50" xfId="0" applyNumberFormat="1" applyFont="1" applyFill="1" applyBorder="1" applyAlignment="1">
      <alignment horizontal="center" vertical="center"/>
    </xf>
    <xf numFmtId="4" fontId="43" fillId="3" borderId="55" xfId="18" applyNumberFormat="1" applyFont="1" applyFill="1" applyBorder="1" applyAlignment="1">
      <alignment horizontal="center" vertical="center"/>
    </xf>
    <xf numFmtId="167" fontId="51" fillId="3" borderId="27" xfId="0" applyNumberFormat="1" applyFont="1" applyFill="1" applyBorder="1" applyAlignment="1">
      <alignment horizontal="center" vertical="center"/>
    </xf>
    <xf numFmtId="4" fontId="43" fillId="3" borderId="51" xfId="18" applyNumberFormat="1" applyFont="1" applyFill="1" applyBorder="1" applyAlignment="1">
      <alignment horizontal="center" vertical="center"/>
    </xf>
    <xf numFmtId="4" fontId="43" fillId="3" borderId="28" xfId="18" applyNumberFormat="1" applyFont="1" applyFill="1" applyBorder="1" applyAlignment="1">
      <alignment horizontal="center" vertical="center"/>
    </xf>
    <xf numFmtId="49" fontId="44" fillId="3" borderId="32" xfId="0" applyNumberFormat="1" applyFont="1" applyFill="1" applyBorder="1" applyAlignment="1">
      <alignment horizontal="center" vertical="center"/>
    </xf>
    <xf numFmtId="49" fontId="43" fillId="3" borderId="50" xfId="0" applyNumberFormat="1" applyFont="1" applyFill="1" applyBorder="1" applyAlignment="1">
      <alignment horizontal="left" vertical="center" wrapText="1"/>
    </xf>
    <xf numFmtId="49" fontId="51" fillId="3" borderId="32" xfId="0" applyNumberFormat="1" applyFont="1" applyFill="1" applyBorder="1" applyAlignment="1">
      <alignment horizontal="center" vertical="center" wrapText="1"/>
    </xf>
    <xf numFmtId="4" fontId="62" fillId="3" borderId="55" xfId="0" applyNumberFormat="1" applyFont="1" applyFill="1" applyBorder="1" applyAlignment="1">
      <alignment horizontal="center" vertical="center" wrapText="1"/>
    </xf>
    <xf numFmtId="166" fontId="120" fillId="3" borderId="27" xfId="0" applyNumberFormat="1" applyFont="1" applyFill="1" applyBorder="1" applyAlignment="1">
      <alignment horizontal="center" vertical="center" wrapText="1"/>
    </xf>
    <xf numFmtId="4" fontId="62" fillId="3" borderId="52" xfId="0" applyNumberFormat="1" applyFont="1" applyFill="1" applyBorder="1" applyAlignment="1">
      <alignment horizontal="center" vertical="center" wrapText="1"/>
    </xf>
    <xf numFmtId="4" fontId="62" fillId="3" borderId="50" xfId="18" applyNumberFormat="1" applyFont="1" applyFill="1" applyBorder="1" applyAlignment="1">
      <alignment horizontal="center" vertical="center"/>
    </xf>
    <xf numFmtId="4" fontId="62" fillId="3" borderId="28" xfId="18" applyNumberFormat="1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/>
    </xf>
    <xf numFmtId="0" fontId="51" fillId="3" borderId="1" xfId="0" applyFont="1" applyFill="1" applyBorder="1" applyAlignment="1">
      <alignment horizontal="center"/>
    </xf>
    <xf numFmtId="4" fontId="62" fillId="3" borderId="10" xfId="0" applyNumberFormat="1" applyFont="1" applyFill="1" applyBorder="1" applyAlignment="1">
      <alignment horizontal="center" vertical="center"/>
    </xf>
    <xf numFmtId="4" fontId="62" fillId="3" borderId="5" xfId="18" applyNumberFormat="1" applyFont="1" applyFill="1" applyBorder="1" applyAlignment="1">
      <alignment horizontal="center" vertical="center"/>
    </xf>
    <xf numFmtId="167" fontId="120" fillId="3" borderId="11" xfId="0" applyNumberFormat="1" applyFont="1" applyFill="1" applyBorder="1" applyAlignment="1">
      <alignment horizontal="center" vertical="center"/>
    </xf>
    <xf numFmtId="4" fontId="62" fillId="3" borderId="51" xfId="18" applyNumberFormat="1" applyFont="1" applyFill="1" applyBorder="1" applyAlignment="1">
      <alignment horizontal="center" vertical="center"/>
    </xf>
    <xf numFmtId="4" fontId="62" fillId="3" borderId="10" xfId="18" applyNumberFormat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/>
    </xf>
    <xf numFmtId="0" fontId="43" fillId="3" borderId="10" xfId="0" applyFont="1" applyFill="1" applyBorder="1" applyAlignment="1">
      <alignment vertical="center"/>
    </xf>
    <xf numFmtId="0" fontId="43" fillId="3" borderId="55" xfId="0" applyFont="1" applyFill="1" applyBorder="1" applyAlignment="1">
      <alignment horizontal="center"/>
    </xf>
    <xf numFmtId="0" fontId="43" fillId="3" borderId="32" xfId="0" applyFont="1" applyFill="1" applyBorder="1" applyAlignment="1">
      <alignment vertical="center"/>
    </xf>
    <xf numFmtId="166" fontId="120" fillId="3" borderId="55" xfId="0" applyNumberFormat="1" applyFont="1" applyFill="1" applyBorder="1" applyAlignment="1">
      <alignment horizontal="center" vertical="center"/>
    </xf>
    <xf numFmtId="166" fontId="120" fillId="3" borderId="52" xfId="0" applyNumberFormat="1" applyFont="1" applyFill="1" applyBorder="1" applyAlignment="1">
      <alignment horizontal="center" vertical="center"/>
    </xf>
    <xf numFmtId="166" fontId="120" fillId="3" borderId="32" xfId="0" applyNumberFormat="1" applyFont="1" applyFill="1" applyBorder="1" applyAlignment="1">
      <alignment horizontal="center" vertical="center"/>
    </xf>
    <xf numFmtId="49" fontId="62" fillId="3" borderId="50" xfId="0" applyNumberFormat="1" applyFont="1" applyFill="1" applyBorder="1" applyAlignment="1">
      <alignment horizontal="left" vertical="center" wrapText="1"/>
    </xf>
    <xf numFmtId="166" fontId="62" fillId="3" borderId="32" xfId="18" applyNumberFormat="1" applyFont="1" applyFill="1" applyBorder="1" applyAlignment="1">
      <alignment horizontal="center" vertical="center"/>
    </xf>
    <xf numFmtId="166" fontId="120" fillId="3" borderId="1" xfId="0" applyNumberFormat="1" applyFont="1" applyFill="1" applyBorder="1" applyAlignment="1">
      <alignment horizontal="center" vertical="center"/>
    </xf>
    <xf numFmtId="49" fontId="43" fillId="3" borderId="55" xfId="0" applyNumberFormat="1" applyFont="1" applyFill="1" applyBorder="1" applyAlignment="1">
      <alignment horizontal="center" vertical="center"/>
    </xf>
    <xf numFmtId="4" fontId="62" fillId="3" borderId="32" xfId="0" applyNumberFormat="1" applyFont="1" applyFill="1" applyBorder="1" applyAlignment="1">
      <alignment horizontal="center" vertical="center"/>
    </xf>
    <xf numFmtId="166" fontId="120" fillId="3" borderId="40" xfId="0" applyNumberFormat="1" applyFont="1" applyFill="1" applyBorder="1" applyAlignment="1">
      <alignment horizontal="center" vertical="center"/>
    </xf>
    <xf numFmtId="166" fontId="62" fillId="3" borderId="32" xfId="0" applyNumberFormat="1" applyFont="1" applyFill="1" applyBorder="1" applyAlignment="1">
      <alignment horizontal="center" vertical="center"/>
    </xf>
    <xf numFmtId="166" fontId="62" fillId="3" borderId="52" xfId="0" applyNumberFormat="1" applyFont="1" applyFill="1" applyBorder="1" applyAlignment="1">
      <alignment horizontal="center" vertical="center"/>
    </xf>
    <xf numFmtId="0" fontId="43" fillId="3" borderId="31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vertical="center"/>
    </xf>
    <xf numFmtId="4" fontId="62" fillId="3" borderId="55" xfId="18" applyNumberFormat="1" applyFont="1" applyFill="1" applyBorder="1" applyAlignment="1">
      <alignment horizontal="center" vertical="center"/>
    </xf>
    <xf numFmtId="4" fontId="62" fillId="3" borderId="2" xfId="18" applyNumberFormat="1" applyFont="1" applyFill="1" applyBorder="1" applyAlignment="1">
      <alignment horizontal="center" vertical="center"/>
    </xf>
    <xf numFmtId="0" fontId="216" fillId="5" borderId="0" xfId="293" applyFont="1" applyFill="1"/>
    <xf numFmtId="49" fontId="216" fillId="5" borderId="0" xfId="293" applyNumberFormat="1" applyFont="1" applyFill="1"/>
    <xf numFmtId="0" fontId="217" fillId="5" borderId="0" xfId="293" applyFont="1" applyFill="1"/>
    <xf numFmtId="49" fontId="217" fillId="5" borderId="0" xfId="293" applyNumberFormat="1" applyFont="1" applyFill="1"/>
    <xf numFmtId="0" fontId="104" fillId="5" borderId="59" xfId="293" applyFont="1" applyFill="1" applyBorder="1" applyAlignment="1">
      <alignment horizontal="center" vertical="center" wrapText="1"/>
    </xf>
    <xf numFmtId="0" fontId="154" fillId="5" borderId="59" xfId="293" applyFont="1" applyFill="1" applyBorder="1" applyAlignment="1">
      <alignment horizontal="center" vertical="center" wrapText="1"/>
    </xf>
    <xf numFmtId="0" fontId="155" fillId="5" borderId="59" xfId="293" applyFont="1" applyFill="1" applyBorder="1" applyAlignment="1">
      <alignment horizontal="center" vertical="center" wrapText="1"/>
    </xf>
    <xf numFmtId="0" fontId="218" fillId="5" borderId="0" xfId="293" applyFont="1" applyFill="1"/>
    <xf numFmtId="49" fontId="218" fillId="5" borderId="0" xfId="293" applyNumberFormat="1" applyFont="1" applyFill="1"/>
    <xf numFmtId="0" fontId="219" fillId="5" borderId="0" xfId="293" applyFont="1" applyFill="1"/>
    <xf numFmtId="0" fontId="39" fillId="0" borderId="0" xfId="0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74" fillId="0" borderId="57" xfId="0" applyFont="1" applyFill="1" applyBorder="1" applyAlignment="1">
      <alignment horizontal="center" vertical="top" wrapText="1"/>
    </xf>
    <xf numFmtId="0" fontId="74" fillId="0" borderId="66" xfId="0" applyFont="1" applyFill="1" applyBorder="1" applyAlignment="1">
      <alignment horizontal="center" vertical="top" wrapText="1"/>
    </xf>
    <xf numFmtId="0" fontId="74" fillId="0" borderId="5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  <xf numFmtId="0" fontId="74" fillId="0" borderId="38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/>
    </xf>
    <xf numFmtId="3" fontId="44" fillId="0" borderId="55" xfId="0" applyNumberFormat="1" applyFont="1" applyFill="1" applyBorder="1" applyAlignment="1">
      <alignment horizontal="center"/>
    </xf>
    <xf numFmtId="3" fontId="44" fillId="0" borderId="52" xfId="0" applyNumberFormat="1" applyFont="1" applyFill="1" applyBorder="1" applyAlignment="1">
      <alignment horizontal="center"/>
    </xf>
    <xf numFmtId="3" fontId="44" fillId="0" borderId="55" xfId="0" applyNumberFormat="1" applyFont="1" applyFill="1" applyBorder="1" applyAlignment="1">
      <alignment horizontal="center" vertical="center"/>
    </xf>
    <xf numFmtId="3" fontId="44" fillId="0" borderId="52" xfId="0" applyNumberFormat="1" applyFont="1" applyFill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 vertical="center"/>
    </xf>
    <xf numFmtId="0" fontId="44" fillId="0" borderId="2" xfId="0" applyNumberFormat="1" applyFont="1" applyFill="1" applyBorder="1" applyAlignment="1">
      <alignment horizontal="center" vertical="center"/>
    </xf>
    <xf numFmtId="3" fontId="44" fillId="0" borderId="5" xfId="0" applyNumberFormat="1" applyFont="1" applyFill="1" applyBorder="1" applyAlignment="1">
      <alignment horizontal="center" vertical="center"/>
    </xf>
    <xf numFmtId="3" fontId="44" fillId="0" borderId="38" xfId="0" applyNumberFormat="1" applyFont="1" applyFill="1" applyBorder="1" applyAlignment="1">
      <alignment horizontal="center" vertical="center"/>
    </xf>
    <xf numFmtId="3" fontId="44" fillId="0" borderId="31" xfId="0" applyNumberFormat="1" applyFont="1" applyFill="1" applyBorder="1" applyAlignment="1">
      <alignment horizontal="center" vertical="center"/>
    </xf>
    <xf numFmtId="3" fontId="44" fillId="0" borderId="40" xfId="0" applyNumberFormat="1" applyFont="1" applyFill="1" applyBorder="1" applyAlignment="1">
      <alignment horizontal="center" vertical="center"/>
    </xf>
    <xf numFmtId="3" fontId="44" fillId="0" borderId="1" xfId="0" applyNumberFormat="1" applyFont="1" applyFill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179" fillId="0" borderId="2" xfId="0" applyFont="1" applyFill="1" applyBorder="1" applyAlignment="1">
      <alignment horizontal="center" vertical="center"/>
    </xf>
    <xf numFmtId="0" fontId="74" fillId="0" borderId="50" xfId="0" applyFont="1" applyFill="1" applyBorder="1" applyAlignment="1">
      <alignment horizontal="center" vertical="center"/>
    </xf>
    <xf numFmtId="3" fontId="60" fillId="0" borderId="55" xfId="0" applyNumberFormat="1" applyFont="1" applyFill="1" applyBorder="1" applyAlignment="1">
      <alignment horizontal="center" vertical="center" wrapText="1"/>
    </xf>
    <xf numFmtId="3" fontId="60" fillId="0" borderId="52" xfId="0" applyNumberFormat="1" applyFont="1" applyFill="1" applyBorder="1" applyAlignment="1">
      <alignment horizontal="center" vertical="center" wrapText="1"/>
    </xf>
    <xf numFmtId="3" fontId="62" fillId="0" borderId="55" xfId="0" applyNumberFormat="1" applyFont="1" applyFill="1" applyBorder="1" applyAlignment="1">
      <alignment horizontal="center" vertical="center"/>
    </xf>
    <xf numFmtId="3" fontId="62" fillId="0" borderId="52" xfId="0" applyNumberFormat="1" applyFont="1" applyFill="1" applyBorder="1" applyAlignment="1">
      <alignment horizontal="center" vertical="center"/>
    </xf>
    <xf numFmtId="3" fontId="62" fillId="0" borderId="50" xfId="0" applyNumberFormat="1" applyFont="1" applyFill="1" applyBorder="1" applyAlignment="1">
      <alignment horizontal="center" vertical="center"/>
    </xf>
    <xf numFmtId="3" fontId="44" fillId="0" borderId="9" xfId="0" applyNumberFormat="1" applyFont="1" applyFill="1" applyBorder="1" applyAlignment="1">
      <alignment horizontal="center"/>
    </xf>
    <xf numFmtId="3" fontId="44" fillId="0" borderId="40" xfId="0" applyNumberFormat="1" applyFont="1" applyFill="1" applyBorder="1" applyAlignment="1">
      <alignment horizontal="center"/>
    </xf>
    <xf numFmtId="166" fontId="44" fillId="0" borderId="5" xfId="0" applyNumberFormat="1" applyFont="1" applyFill="1" applyBorder="1" applyAlignment="1">
      <alignment horizontal="center" vertical="center"/>
    </xf>
    <xf numFmtId="166" fontId="44" fillId="0" borderId="38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3" fontId="44" fillId="0" borderId="31" xfId="0" applyNumberFormat="1" applyFont="1" applyFill="1" applyBorder="1" applyAlignment="1">
      <alignment horizontal="center"/>
    </xf>
    <xf numFmtId="3" fontId="44" fillId="0" borderId="5" xfId="0" applyNumberFormat="1" applyFont="1" applyFill="1" applyBorder="1" applyAlignment="1">
      <alignment horizontal="center"/>
    </xf>
    <xf numFmtId="3" fontId="44" fillId="0" borderId="38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center"/>
    </xf>
    <xf numFmtId="2" fontId="59" fillId="0" borderId="9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2" fontId="180" fillId="0" borderId="55" xfId="0" applyNumberFormat="1" applyFont="1" applyFill="1" applyBorder="1" applyAlignment="1">
      <alignment horizontal="center" vertical="center"/>
    </xf>
    <xf numFmtId="2" fontId="180" fillId="0" borderId="52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left" vertical="center"/>
    </xf>
    <xf numFmtId="0" fontId="44" fillId="0" borderId="66" xfId="0" applyFont="1" applyFill="1" applyBorder="1" applyAlignment="1">
      <alignment horizontal="left" vertical="center"/>
    </xf>
    <xf numFmtId="0" fontId="44" fillId="0" borderId="45" xfId="0" applyFont="1" applyFill="1" applyBorder="1" applyAlignment="1">
      <alignment horizontal="left" vertical="center"/>
    </xf>
    <xf numFmtId="0" fontId="44" fillId="0" borderId="29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63" fillId="0" borderId="66" xfId="0" applyFont="1" applyFill="1" applyBorder="1" applyAlignment="1">
      <alignment horizontal="left" vertical="center" wrapText="1"/>
    </xf>
    <xf numFmtId="0" fontId="63" fillId="0" borderId="54" xfId="0" applyFont="1" applyFill="1" applyBorder="1" applyAlignment="1">
      <alignment horizontal="left" vertical="center" wrapText="1"/>
    </xf>
    <xf numFmtId="0" fontId="63" fillId="0" borderId="45" xfId="0" applyFont="1" applyFill="1" applyBorder="1" applyAlignment="1">
      <alignment horizontal="left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49" fontId="62" fillId="0" borderId="2" xfId="0" applyNumberFormat="1" applyFont="1" applyFill="1" applyBorder="1" applyAlignment="1">
      <alignment horizontal="center" vertical="center" wrapText="1"/>
    </xf>
    <xf numFmtId="0" fontId="120" fillId="0" borderId="15" xfId="0" applyFont="1" applyFill="1" applyBorder="1" applyAlignment="1">
      <alignment horizontal="justify" vertical="center" wrapText="1"/>
    </xf>
    <xf numFmtId="0" fontId="59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center" vertical="center"/>
    </xf>
    <xf numFmtId="2" fontId="62" fillId="0" borderId="55" xfId="0" applyNumberFormat="1" applyFont="1" applyFill="1" applyBorder="1" applyAlignment="1">
      <alignment horizontal="center" vertical="center" wrapText="1"/>
    </xf>
    <xf numFmtId="2" fontId="62" fillId="0" borderId="52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43" xfId="0" applyFont="1" applyFill="1" applyBorder="1" applyAlignment="1">
      <alignment horizontal="left" vertical="center" wrapText="1"/>
    </xf>
    <xf numFmtId="0" fontId="72" fillId="0" borderId="29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2" fillId="0" borderId="43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43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59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74" fillId="0" borderId="38" xfId="0" applyFont="1" applyFill="1" applyBorder="1" applyAlignment="1">
      <alignment horizontal="center" vertical="center"/>
    </xf>
    <xf numFmtId="0" fontId="74" fillId="0" borderId="40" xfId="0" applyFont="1" applyFill="1" applyBorder="1" applyAlignment="1">
      <alignment horizontal="center" vertical="center"/>
    </xf>
    <xf numFmtId="0" fontId="74" fillId="0" borderId="5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4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113" fillId="0" borderId="69" xfId="0" applyFont="1" applyFill="1" applyBorder="1" applyAlignment="1">
      <alignment horizontal="left" vertical="center" wrapText="1"/>
    </xf>
    <xf numFmtId="0" fontId="113" fillId="0" borderId="68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 vertical="center" wrapText="1"/>
    </xf>
    <xf numFmtId="0" fontId="63" fillId="0" borderId="29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43" xfId="0" applyFont="1" applyFill="1" applyBorder="1" applyAlignment="1">
      <alignment vertical="center" wrapText="1"/>
    </xf>
    <xf numFmtId="49" fontId="72" fillId="0" borderId="29" xfId="0" applyNumberFormat="1" applyFont="1" applyFill="1" applyBorder="1" applyAlignment="1">
      <alignment horizontal="left" vertical="center" wrapText="1"/>
    </xf>
    <xf numFmtId="49" fontId="72" fillId="0" borderId="16" xfId="0" applyNumberFormat="1" applyFont="1" applyFill="1" applyBorder="1" applyAlignment="1">
      <alignment horizontal="left" vertical="center" wrapText="1"/>
    </xf>
    <xf numFmtId="49" fontId="72" fillId="0" borderId="43" xfId="0" applyNumberFormat="1" applyFont="1" applyFill="1" applyBorder="1" applyAlignment="1">
      <alignment horizontal="left" vertical="center" wrapText="1"/>
    </xf>
    <xf numFmtId="167" fontId="140" fillId="0" borderId="0" xfId="0" applyNumberFormat="1" applyFont="1" applyFill="1" applyAlignment="1">
      <alignment horizontal="center" wrapText="1"/>
    </xf>
    <xf numFmtId="0" fontId="111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left" vertical="center" wrapText="1"/>
    </xf>
    <xf numFmtId="0" fontId="63" fillId="0" borderId="12" xfId="0" applyNumberFormat="1" applyFont="1" applyFill="1" applyBorder="1" applyAlignment="1">
      <alignment horizontal="center" vertical="center"/>
    </xf>
    <xf numFmtId="0" fontId="63" fillId="0" borderId="67" xfId="0" applyNumberFormat="1" applyFont="1" applyFill="1" applyBorder="1" applyAlignment="1">
      <alignment horizontal="center" vertical="center"/>
    </xf>
    <xf numFmtId="2" fontId="62" fillId="0" borderId="71" xfId="0" applyNumberFormat="1" applyFont="1" applyFill="1" applyBorder="1" applyAlignment="1">
      <alignment horizontal="center" vertical="center" wrapText="1"/>
    </xf>
    <xf numFmtId="2" fontId="62" fillId="0" borderId="72" xfId="0" applyNumberFormat="1" applyFont="1" applyFill="1" applyBorder="1" applyAlignment="1">
      <alignment horizontal="center" vertical="center" wrapText="1"/>
    </xf>
    <xf numFmtId="0" fontId="62" fillId="0" borderId="66" xfId="0" applyFont="1" applyFill="1" applyBorder="1" applyAlignment="1">
      <alignment vertical="center" wrapText="1"/>
    </xf>
    <xf numFmtId="0" fontId="62" fillId="0" borderId="54" xfId="0" applyFont="1" applyFill="1" applyBorder="1" applyAlignment="1">
      <alignment vertical="center" wrapText="1"/>
    </xf>
    <xf numFmtId="0" fontId="62" fillId="0" borderId="45" xfId="0" applyFont="1" applyFill="1" applyBorder="1" applyAlignment="1">
      <alignment vertical="center" wrapText="1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62" fillId="0" borderId="48" xfId="0" applyFont="1" applyFill="1" applyBorder="1" applyAlignment="1">
      <alignment horizontal="left" vertical="center" wrapText="1"/>
    </xf>
    <xf numFmtId="0" fontId="43" fillId="0" borderId="57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right"/>
    </xf>
    <xf numFmtId="0" fontId="43" fillId="0" borderId="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4" xfId="0" applyNumberFormat="1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67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2" fontId="43" fillId="0" borderId="58" xfId="0" applyNumberFormat="1" applyFont="1" applyFill="1" applyBorder="1" applyAlignment="1">
      <alignment horizontal="center" vertical="center" wrapText="1"/>
    </xf>
    <xf numFmtId="2" fontId="43" fillId="0" borderId="44" xfId="0" applyNumberFormat="1" applyFont="1" applyFill="1" applyBorder="1" applyAlignment="1">
      <alignment horizontal="center" vertical="center" wrapText="1"/>
    </xf>
    <xf numFmtId="2" fontId="43" fillId="0" borderId="68" xfId="0" applyNumberFormat="1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3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201" fillId="6" borderId="0" xfId="0" applyFont="1" applyFill="1" applyBorder="1" applyAlignment="1">
      <alignment horizontal="left" vertical="center"/>
    </xf>
    <xf numFmtId="0" fontId="199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2" fontId="43" fillId="0" borderId="55" xfId="0" applyNumberFormat="1" applyFont="1" applyFill="1" applyBorder="1" applyAlignment="1">
      <alignment horizontal="center" vertical="center"/>
    </xf>
    <xf numFmtId="0" fontId="179" fillId="0" borderId="50" xfId="0" applyFont="1" applyFill="1" applyBorder="1" applyAlignment="1">
      <alignment vertical="center"/>
    </xf>
    <xf numFmtId="0" fontId="179" fillId="0" borderId="52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179" fillId="0" borderId="2" xfId="0" applyFont="1" applyFill="1" applyBorder="1" applyAlignment="1">
      <alignment vertical="center"/>
    </xf>
    <xf numFmtId="2" fontId="43" fillId="0" borderId="1" xfId="0" applyNumberFormat="1" applyFont="1" applyFill="1" applyBorder="1" applyAlignment="1">
      <alignment horizontal="center" vertical="center" wrapText="1"/>
    </xf>
    <xf numFmtId="2" fontId="43" fillId="0" borderId="3" xfId="0" applyNumberFormat="1" applyFont="1" applyFill="1" applyBorder="1" applyAlignment="1">
      <alignment horizontal="center" vertical="center" wrapText="1"/>
    </xf>
    <xf numFmtId="0" fontId="59" fillId="0" borderId="0" xfId="2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top"/>
    </xf>
    <xf numFmtId="2" fontId="46" fillId="0" borderId="1" xfId="0" applyNumberFormat="1" applyFont="1" applyFill="1" applyBorder="1" applyAlignment="1">
      <alignment horizontal="center" vertical="center" wrapText="1"/>
    </xf>
    <xf numFmtId="2" fontId="46" fillId="0" borderId="3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right" vertical="top"/>
    </xf>
    <xf numFmtId="0" fontId="200" fillId="37" borderId="4" xfId="0" applyFont="1" applyFill="1" applyBorder="1" applyAlignment="1">
      <alignment horizontal="center" wrapText="1"/>
    </xf>
    <xf numFmtId="0" fontId="200" fillId="37" borderId="0" xfId="0" applyFont="1" applyFill="1" applyBorder="1" applyAlignment="1">
      <alignment horizontal="center" wrapText="1"/>
    </xf>
    <xf numFmtId="0" fontId="95" fillId="0" borderId="0" xfId="0" applyFont="1" applyFill="1" applyBorder="1" applyAlignment="1">
      <alignment horizontal="center" vertical="justify"/>
    </xf>
    <xf numFmtId="0" fontId="184" fillId="0" borderId="34" xfId="0" applyFont="1" applyFill="1" applyBorder="1" applyAlignment="1">
      <alignment horizontal="center" vertical="center" wrapText="1"/>
    </xf>
    <xf numFmtId="0" fontId="184" fillId="0" borderId="68" xfId="0" applyFont="1" applyFill="1" applyBorder="1" applyAlignment="1">
      <alignment horizontal="center" vertical="center" wrapText="1"/>
    </xf>
    <xf numFmtId="0" fontId="183" fillId="0" borderId="27" xfId="0" applyFont="1" applyFill="1" applyBorder="1" applyAlignment="1">
      <alignment horizontal="center" vertical="center" wrapText="1"/>
    </xf>
    <xf numFmtId="0" fontId="183" fillId="0" borderId="64" xfId="0" applyFont="1" applyFill="1" applyBorder="1" applyAlignment="1">
      <alignment horizontal="center" vertical="center" wrapText="1"/>
    </xf>
    <xf numFmtId="0" fontId="183" fillId="0" borderId="28" xfId="0" applyFont="1" applyFill="1" applyBorder="1" applyAlignment="1">
      <alignment horizontal="center" vertical="center" wrapText="1"/>
    </xf>
    <xf numFmtId="0" fontId="184" fillId="0" borderId="11" xfId="0" applyFont="1" applyFill="1" applyBorder="1" applyAlignment="1">
      <alignment horizontal="center" vertical="center" wrapText="1"/>
    </xf>
    <xf numFmtId="0" fontId="184" fillId="0" borderId="44" xfId="0" applyFont="1" applyFill="1" applyBorder="1" applyAlignment="1">
      <alignment horizontal="center" vertical="center" wrapText="1"/>
    </xf>
    <xf numFmtId="0" fontId="184" fillId="0" borderId="60" xfId="0" applyFont="1" applyFill="1" applyBorder="1" applyAlignment="1">
      <alignment horizontal="center" vertical="center" wrapText="1"/>
    </xf>
    <xf numFmtId="0" fontId="184" fillId="0" borderId="65" xfId="0" applyFont="1" applyFill="1" applyBorder="1" applyAlignment="1">
      <alignment horizontal="center" vertical="center" wrapText="1"/>
    </xf>
    <xf numFmtId="0" fontId="184" fillId="0" borderId="58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top" wrapText="1"/>
    </xf>
    <xf numFmtId="0" fontId="65" fillId="0" borderId="29" xfId="0" applyFont="1" applyFill="1" applyBorder="1" applyAlignment="1">
      <alignment horizontal="center" vertical="top" wrapText="1"/>
    </xf>
    <xf numFmtId="0" fontId="65" fillId="0" borderId="66" xfId="0" applyFont="1" applyFill="1" applyBorder="1" applyAlignment="1">
      <alignment horizontal="center" vertical="top" wrapText="1"/>
    </xf>
    <xf numFmtId="0" fontId="183" fillId="0" borderId="73" xfId="0" applyFont="1" applyFill="1" applyBorder="1" applyAlignment="1">
      <alignment horizontal="center" vertical="center" wrapText="1"/>
    </xf>
    <xf numFmtId="0" fontId="184" fillId="0" borderId="42" xfId="0" applyFont="1" applyFill="1" applyBorder="1" applyAlignment="1">
      <alignment horizontal="center" vertical="center" wrapText="1"/>
    </xf>
    <xf numFmtId="0" fontId="184" fillId="0" borderId="70" xfId="0" applyFont="1" applyFill="1" applyBorder="1" applyAlignment="1">
      <alignment horizontal="center" vertical="center" wrapText="1"/>
    </xf>
    <xf numFmtId="0" fontId="184" fillId="0" borderId="35" xfId="0" applyFont="1" applyFill="1" applyBorder="1" applyAlignment="1">
      <alignment horizontal="center" vertical="center" wrapText="1"/>
    </xf>
    <xf numFmtId="0" fontId="184" fillId="0" borderId="69" xfId="0" applyFont="1" applyFill="1" applyBorder="1" applyAlignment="1">
      <alignment horizontal="center" vertical="center" wrapText="1"/>
    </xf>
    <xf numFmtId="49" fontId="74" fillId="0" borderId="55" xfId="0" applyNumberFormat="1" applyFont="1" applyFill="1" applyBorder="1" applyAlignment="1">
      <alignment horizontal="center" vertical="center" wrapText="1"/>
    </xf>
    <xf numFmtId="49" fontId="74" fillId="0" borderId="50" xfId="0" applyNumberFormat="1" applyFont="1" applyFill="1" applyBorder="1" applyAlignment="1">
      <alignment horizontal="center" vertical="center" wrapText="1"/>
    </xf>
    <xf numFmtId="49" fontId="74" fillId="0" borderId="52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 wrapText="1"/>
    </xf>
    <xf numFmtId="2" fontId="43" fillId="5" borderId="55" xfId="0" applyNumberFormat="1" applyFont="1" applyFill="1" applyBorder="1" applyAlignment="1">
      <alignment horizontal="center" vertical="center"/>
    </xf>
    <xf numFmtId="2" fontId="43" fillId="5" borderId="50" xfId="0" applyNumberFormat="1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top" wrapText="1"/>
    </xf>
    <xf numFmtId="0" fontId="43" fillId="5" borderId="38" xfId="0" applyFont="1" applyFill="1" applyBorder="1" applyAlignment="1">
      <alignment horizontal="center" vertical="center"/>
    </xf>
    <xf numFmtId="0" fontId="43" fillId="5" borderId="40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3" fillId="5" borderId="2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right"/>
    </xf>
    <xf numFmtId="0" fontId="59" fillId="0" borderId="10" xfId="0" applyFont="1" applyFill="1" applyBorder="1" applyAlignment="1">
      <alignment horizontal="left" vertical="top" wrapText="1"/>
    </xf>
    <xf numFmtId="0" fontId="59" fillId="0" borderId="9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114" fillId="2" borderId="0" xfId="0" applyFont="1" applyFill="1" applyBorder="1" applyAlignment="1">
      <alignment horizontal="left" vertical="top" wrapText="1"/>
    </xf>
    <xf numFmtId="0" fontId="211" fillId="0" borderId="0" xfId="0" applyFont="1" applyFill="1" applyBorder="1" applyAlignment="1">
      <alignment horizontal="left" vertical="top" wrapText="1"/>
    </xf>
    <xf numFmtId="0" fontId="114" fillId="0" borderId="0" xfId="0" applyFont="1" applyFill="1" applyBorder="1" applyAlignment="1">
      <alignment horizontal="left" vertical="top" wrapText="1"/>
    </xf>
    <xf numFmtId="166" fontId="44" fillId="0" borderId="11" xfId="0" applyNumberFormat="1" applyFont="1" applyFill="1" applyBorder="1" applyAlignment="1">
      <alignment horizontal="center" vertical="center"/>
    </xf>
    <xf numFmtId="166" fontId="44" fillId="0" borderId="58" xfId="0" applyNumberFormat="1" applyFont="1" applyFill="1" applyBorder="1" applyAlignment="1">
      <alignment horizontal="center" vertical="center"/>
    </xf>
    <xf numFmtId="166" fontId="44" fillId="0" borderId="29" xfId="0" applyNumberFormat="1" applyFont="1" applyFill="1" applyBorder="1" applyAlignment="1">
      <alignment horizontal="center" vertical="center"/>
    </xf>
    <xf numFmtId="166" fontId="44" fillId="0" borderId="43" xfId="0" applyNumberFormat="1" applyFont="1" applyFill="1" applyBorder="1" applyAlignment="1">
      <alignment horizontal="center" vertical="center"/>
    </xf>
    <xf numFmtId="166" fontId="44" fillId="0" borderId="17" xfId="0" applyNumberFormat="1" applyFont="1" applyFill="1" applyBorder="1" applyAlignment="1">
      <alignment horizontal="center" vertical="center"/>
    </xf>
    <xf numFmtId="166" fontId="44" fillId="0" borderId="18" xfId="0" applyNumberFormat="1" applyFont="1" applyFill="1" applyBorder="1" applyAlignment="1">
      <alignment horizontal="center" vertical="center"/>
    </xf>
    <xf numFmtId="166" fontId="44" fillId="0" borderId="44" xfId="0" applyNumberFormat="1" applyFont="1" applyFill="1" applyBorder="1" applyAlignment="1">
      <alignment horizontal="center" vertical="center"/>
    </xf>
    <xf numFmtId="166" fontId="44" fillId="0" borderId="68" xfId="0" applyNumberFormat="1" applyFont="1" applyFill="1" applyBorder="1" applyAlignment="1">
      <alignment horizontal="center" vertical="center"/>
    </xf>
    <xf numFmtId="166" fontId="44" fillId="0" borderId="66" xfId="0" applyNumberFormat="1" applyFont="1" applyFill="1" applyBorder="1" applyAlignment="1">
      <alignment horizontal="center" vertical="center"/>
    </xf>
    <xf numFmtId="166" fontId="44" fillId="0" borderId="45" xfId="0" applyNumberFormat="1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 wrapText="1"/>
    </xf>
    <xf numFmtId="0" fontId="95" fillId="0" borderId="52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95" fillId="0" borderId="1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74" fillId="0" borderId="4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left" vertical="top" wrapText="1"/>
    </xf>
    <xf numFmtId="49" fontId="65" fillId="0" borderId="27" xfId="0" applyNumberFormat="1" applyFont="1" applyFill="1" applyBorder="1" applyAlignment="1">
      <alignment horizontal="center" vertical="center" wrapText="1"/>
    </xf>
    <xf numFmtId="49" fontId="65" fillId="0" borderId="64" xfId="0" applyNumberFormat="1" applyFont="1" applyFill="1" applyBorder="1" applyAlignment="1">
      <alignment horizontal="center" vertical="center" wrapText="1"/>
    </xf>
    <xf numFmtId="49" fontId="65" fillId="0" borderId="28" xfId="0" applyNumberFormat="1" applyFont="1" applyFill="1" applyBorder="1" applyAlignment="1">
      <alignment horizontal="center" vertical="center" wrapText="1"/>
    </xf>
    <xf numFmtId="0" fontId="74" fillId="0" borderId="74" xfId="0" applyFont="1" applyFill="1" applyBorder="1" applyAlignment="1">
      <alignment horizontal="center" vertical="center"/>
    </xf>
    <xf numFmtId="0" fontId="74" fillId="0" borderId="54" xfId="0" applyFont="1" applyFill="1" applyBorder="1" applyAlignment="1">
      <alignment horizontal="center" vertical="center"/>
    </xf>
    <xf numFmtId="167" fontId="65" fillId="0" borderId="5" xfId="0" applyNumberFormat="1" applyFont="1" applyFill="1" applyBorder="1" applyAlignment="1">
      <alignment horizontal="center" vertical="center" wrapText="1"/>
    </xf>
    <xf numFmtId="167" fontId="65" fillId="0" borderId="10" xfId="0" applyNumberFormat="1" applyFont="1" applyFill="1" applyBorder="1" applyAlignment="1">
      <alignment horizontal="center" vertical="center" wrapText="1"/>
    </xf>
    <xf numFmtId="167" fontId="65" fillId="0" borderId="38" xfId="0" applyNumberFormat="1" applyFont="1" applyFill="1" applyBorder="1" applyAlignment="1">
      <alignment horizontal="center" vertical="center" wrapText="1"/>
    </xf>
    <xf numFmtId="167" fontId="65" fillId="0" borderId="4" xfId="0" applyNumberFormat="1" applyFont="1" applyFill="1" applyBorder="1" applyAlignment="1">
      <alignment horizontal="center" vertical="center" wrapText="1"/>
    </xf>
    <xf numFmtId="167" fontId="65" fillId="0" borderId="0" xfId="0" applyNumberFormat="1" applyFont="1" applyFill="1" applyBorder="1" applyAlignment="1">
      <alignment horizontal="center" vertical="center" wrapText="1"/>
    </xf>
    <xf numFmtId="167" fontId="65" fillId="0" borderId="39" xfId="0" applyNumberFormat="1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65" fillId="0" borderId="73" xfId="0" applyFont="1" applyFill="1" applyBorder="1" applyAlignment="1">
      <alignment horizontal="center" vertical="center" wrapText="1"/>
    </xf>
    <xf numFmtId="0" fontId="65" fillId="0" borderId="52" xfId="0" applyFont="1" applyFill="1" applyBorder="1" applyAlignment="1">
      <alignment horizontal="center" vertical="center" wrapText="1"/>
    </xf>
    <xf numFmtId="2" fontId="65" fillId="0" borderId="55" xfId="0" applyNumberFormat="1" applyFont="1" applyFill="1" applyBorder="1" applyAlignment="1">
      <alignment horizontal="center" vertical="center" wrapText="1"/>
    </xf>
    <xf numFmtId="2" fontId="65" fillId="0" borderId="50" xfId="0" applyNumberFormat="1" applyFont="1" applyFill="1" applyBorder="1" applyAlignment="1">
      <alignment horizontal="center" vertical="center" wrapText="1"/>
    </xf>
    <xf numFmtId="0" fontId="74" fillId="0" borderId="66" xfId="0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 wrapText="1"/>
    </xf>
    <xf numFmtId="167" fontId="65" fillId="0" borderId="76" xfId="1" applyNumberFormat="1" applyFont="1" applyFill="1" applyBorder="1" applyAlignment="1">
      <alignment horizontal="center" vertical="center"/>
    </xf>
    <xf numFmtId="167" fontId="65" fillId="0" borderId="7" xfId="1" applyNumberFormat="1" applyFont="1" applyFill="1" applyBorder="1" applyAlignment="1">
      <alignment horizontal="center" vertical="center"/>
    </xf>
    <xf numFmtId="167" fontId="65" fillId="0" borderId="77" xfId="1" applyNumberFormat="1" applyFont="1" applyFill="1" applyBorder="1" applyAlignment="1">
      <alignment horizontal="center" vertical="center"/>
    </xf>
    <xf numFmtId="167" fontId="65" fillId="0" borderId="88" xfId="0" applyNumberFormat="1" applyFont="1" applyFill="1" applyBorder="1" applyAlignment="1">
      <alignment horizontal="center" vertical="center"/>
    </xf>
    <xf numFmtId="167" fontId="65" fillId="0" borderId="6" xfId="0" applyNumberFormat="1" applyFont="1" applyFill="1" applyBorder="1" applyAlignment="1">
      <alignment horizontal="center" vertical="center"/>
    </xf>
    <xf numFmtId="167" fontId="65" fillId="0" borderId="75" xfId="0" applyNumberFormat="1" applyFont="1" applyFill="1" applyBorder="1" applyAlignment="1">
      <alignment horizontal="center" vertical="center"/>
    </xf>
    <xf numFmtId="167" fontId="65" fillId="0" borderId="76" xfId="0" applyNumberFormat="1" applyFont="1" applyFill="1" applyBorder="1" applyAlignment="1">
      <alignment horizontal="center" vertical="center"/>
    </xf>
    <xf numFmtId="167" fontId="65" fillId="0" borderId="7" xfId="0" applyNumberFormat="1" applyFont="1" applyFill="1" applyBorder="1" applyAlignment="1">
      <alignment horizontal="center" vertical="center"/>
    </xf>
    <xf numFmtId="167" fontId="65" fillId="0" borderId="77" xfId="0" applyNumberFormat="1" applyFont="1" applyFill="1" applyBorder="1" applyAlignment="1">
      <alignment horizontal="center" vertical="center"/>
    </xf>
    <xf numFmtId="49" fontId="74" fillId="0" borderId="4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49" fontId="74" fillId="0" borderId="39" xfId="0" applyNumberFormat="1" applyFont="1" applyFill="1" applyBorder="1" applyAlignment="1">
      <alignment horizontal="center" vertical="center" wrapText="1"/>
    </xf>
    <xf numFmtId="49" fontId="74" fillId="0" borderId="31" xfId="0" applyNumberFormat="1" applyFont="1" applyFill="1" applyBorder="1" applyAlignment="1">
      <alignment horizontal="center" vertical="center" wrapText="1"/>
    </xf>
    <xf numFmtId="49" fontId="74" fillId="0" borderId="9" xfId="0" applyNumberFormat="1" applyFont="1" applyFill="1" applyBorder="1" applyAlignment="1">
      <alignment horizontal="center" vertical="center" wrapText="1"/>
    </xf>
    <xf numFmtId="49" fontId="74" fillId="0" borderId="40" xfId="0" applyNumberFormat="1" applyFont="1" applyFill="1" applyBorder="1" applyAlignment="1">
      <alignment horizontal="center" vertical="center" wrapText="1"/>
    </xf>
    <xf numFmtId="1" fontId="74" fillId="0" borderId="76" xfId="0" applyNumberFormat="1" applyFont="1" applyFill="1" applyBorder="1" applyAlignment="1">
      <alignment horizontal="center" vertical="center"/>
    </xf>
    <xf numFmtId="1" fontId="74" fillId="0" borderId="7" xfId="0" applyNumberFormat="1" applyFont="1" applyFill="1" applyBorder="1" applyAlignment="1">
      <alignment horizontal="center" vertical="center"/>
    </xf>
    <xf numFmtId="1" fontId="74" fillId="0" borderId="77" xfId="0" applyNumberFormat="1" applyFont="1" applyFill="1" applyBorder="1" applyAlignment="1">
      <alignment horizontal="center" vertical="center"/>
    </xf>
    <xf numFmtId="1" fontId="74" fillId="0" borderId="88" xfId="0" applyNumberFormat="1" applyFont="1" applyFill="1" applyBorder="1" applyAlignment="1">
      <alignment horizontal="center" vertical="center"/>
    </xf>
    <xf numFmtId="1" fontId="74" fillId="0" borderId="6" xfId="0" applyNumberFormat="1" applyFont="1" applyFill="1" applyBorder="1" applyAlignment="1">
      <alignment horizontal="center" vertical="center"/>
    </xf>
    <xf numFmtId="1" fontId="74" fillId="0" borderId="75" xfId="0" applyNumberFormat="1" applyFont="1" applyFill="1" applyBorder="1" applyAlignment="1">
      <alignment horizontal="center" vertical="center"/>
    </xf>
    <xf numFmtId="1" fontId="74" fillId="0" borderId="10" xfId="0" applyNumberFormat="1" applyFont="1" applyFill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/>
    </xf>
    <xf numFmtId="1" fontId="74" fillId="0" borderId="9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top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60" xfId="0" applyFont="1" applyFill="1" applyBorder="1" applyAlignment="1">
      <alignment horizontal="center" vertical="center" wrapText="1"/>
    </xf>
    <xf numFmtId="0" fontId="74" fillId="0" borderId="58" xfId="0" applyFont="1" applyFill="1" applyBorder="1" applyAlignment="1">
      <alignment horizontal="center" vertical="center" wrapText="1"/>
    </xf>
    <xf numFmtId="0" fontId="74" fillId="0" borderId="46" xfId="0" applyFont="1" applyFill="1" applyBorder="1" applyAlignment="1">
      <alignment horizontal="center" vertical="center" wrapText="1"/>
    </xf>
    <xf numFmtId="0" fontId="74" fillId="0" borderId="62" xfId="0" applyFont="1" applyFill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74" fillId="0" borderId="53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74" fillId="0" borderId="60" xfId="0" applyFont="1" applyFill="1" applyBorder="1" applyAlignment="1">
      <alignment horizontal="center" vertical="center"/>
    </xf>
    <xf numFmtId="0" fontId="74" fillId="0" borderId="58" xfId="0" applyFont="1" applyFill="1" applyBorder="1" applyAlignment="1">
      <alignment horizontal="center" vertical="center"/>
    </xf>
    <xf numFmtId="0" fontId="74" fillId="0" borderId="74" xfId="0" applyFont="1" applyFill="1" applyBorder="1" applyAlignment="1">
      <alignment horizontal="center" vertical="center" wrapText="1"/>
    </xf>
    <xf numFmtId="0" fontId="74" fillId="0" borderId="45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top" wrapText="1"/>
    </xf>
    <xf numFmtId="0" fontId="74" fillId="0" borderId="31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40" xfId="0" applyFont="1" applyFill="1" applyBorder="1" applyAlignment="1">
      <alignment horizontal="center" vertical="center" wrapText="1"/>
    </xf>
    <xf numFmtId="168" fontId="74" fillId="0" borderId="5" xfId="0" applyNumberFormat="1" applyFont="1" applyFill="1" applyBorder="1" applyAlignment="1">
      <alignment horizontal="center" vertical="center" wrapText="1"/>
    </xf>
    <xf numFmtId="168" fontId="74" fillId="0" borderId="10" xfId="0" applyNumberFormat="1" applyFont="1" applyFill="1" applyBorder="1" applyAlignment="1">
      <alignment horizontal="center" vertical="center" wrapText="1"/>
    </xf>
    <xf numFmtId="168" fontId="74" fillId="0" borderId="38" xfId="0" applyNumberFormat="1" applyFont="1" applyFill="1" applyBorder="1" applyAlignment="1">
      <alignment horizontal="center" vertical="center" wrapText="1"/>
    </xf>
    <xf numFmtId="168" fontId="74" fillId="0" borderId="4" xfId="0" applyNumberFormat="1" applyFont="1" applyFill="1" applyBorder="1" applyAlignment="1">
      <alignment horizontal="center" vertical="center" wrapText="1"/>
    </xf>
    <xf numFmtId="168" fontId="74" fillId="0" borderId="0" xfId="0" applyNumberFormat="1" applyFont="1" applyFill="1" applyBorder="1" applyAlignment="1">
      <alignment horizontal="center" vertical="center" wrapText="1"/>
    </xf>
    <xf numFmtId="168" fontId="74" fillId="0" borderId="39" xfId="0" applyNumberFormat="1" applyFont="1" applyFill="1" applyBorder="1" applyAlignment="1">
      <alignment horizontal="center" vertical="center" wrapText="1"/>
    </xf>
    <xf numFmtId="168" fontId="74" fillId="0" borderId="31" xfId="0" applyNumberFormat="1" applyFont="1" applyFill="1" applyBorder="1" applyAlignment="1">
      <alignment horizontal="center" vertical="center" wrapText="1"/>
    </xf>
    <xf numFmtId="168" fontId="74" fillId="0" borderId="9" xfId="0" applyNumberFormat="1" applyFont="1" applyFill="1" applyBorder="1" applyAlignment="1">
      <alignment horizontal="center" vertical="center" wrapText="1"/>
    </xf>
    <xf numFmtId="168" fontId="74" fillId="0" borderId="40" xfId="0" applyNumberFormat="1" applyFont="1" applyFill="1" applyBorder="1" applyAlignment="1">
      <alignment horizontal="center" vertical="center" wrapText="1"/>
    </xf>
    <xf numFmtId="167" fontId="65" fillId="0" borderId="38" xfId="1" applyNumberFormat="1" applyFont="1" applyFill="1" applyBorder="1" applyAlignment="1">
      <alignment horizontal="center" vertical="center"/>
    </xf>
    <xf numFmtId="167" fontId="65" fillId="0" borderId="39" xfId="1" applyNumberFormat="1" applyFont="1" applyFill="1" applyBorder="1" applyAlignment="1">
      <alignment horizontal="center" vertical="center"/>
    </xf>
    <xf numFmtId="167" fontId="65" fillId="0" borderId="40" xfId="1" applyNumberFormat="1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 vertical="center"/>
    </xf>
    <xf numFmtId="167" fontId="65" fillId="0" borderId="38" xfId="0" applyNumberFormat="1" applyFont="1" applyFill="1" applyBorder="1" applyAlignment="1">
      <alignment horizontal="center" vertical="center"/>
    </xf>
    <xf numFmtId="167" fontId="65" fillId="0" borderId="39" xfId="0" applyNumberFormat="1" applyFont="1" applyFill="1" applyBorder="1" applyAlignment="1">
      <alignment horizontal="center" vertical="center"/>
    </xf>
    <xf numFmtId="167" fontId="65" fillId="0" borderId="40" xfId="0" applyNumberFormat="1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/>
    </xf>
    <xf numFmtId="1" fontId="74" fillId="0" borderId="60" xfId="0" applyNumberFormat="1" applyFont="1" applyFill="1" applyBorder="1" applyAlignment="1">
      <alignment horizontal="center" vertical="center"/>
    </xf>
    <xf numFmtId="1" fontId="74" fillId="0" borderId="59" xfId="0" applyNumberFormat="1" applyFont="1" applyFill="1" applyBorder="1" applyAlignment="1">
      <alignment horizontal="center" vertical="center"/>
    </xf>
    <xf numFmtId="1" fontId="74" fillId="0" borderId="65" xfId="0" applyNumberFormat="1" applyFont="1" applyFill="1" applyBorder="1" applyAlignment="1">
      <alignment horizontal="center" vertical="center"/>
    </xf>
    <xf numFmtId="1" fontId="74" fillId="0" borderId="61" xfId="0" applyNumberFormat="1" applyFont="1" applyFill="1" applyBorder="1" applyAlignment="1">
      <alignment horizontal="center" vertical="center"/>
    </xf>
    <xf numFmtId="1" fontId="74" fillId="0" borderId="19" xfId="0" applyNumberFormat="1" applyFont="1" applyFill="1" applyBorder="1" applyAlignment="1">
      <alignment horizontal="center" vertical="center"/>
    </xf>
    <xf numFmtId="1" fontId="74" fillId="0" borderId="69" xfId="0" applyNumberFormat="1" applyFont="1" applyFill="1" applyBorder="1" applyAlignment="1">
      <alignment horizontal="center" vertical="center"/>
    </xf>
    <xf numFmtId="0" fontId="74" fillId="0" borderId="53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170" fontId="65" fillId="0" borderId="5" xfId="1" applyNumberFormat="1" applyFont="1" applyFill="1" applyBorder="1" applyAlignment="1">
      <alignment horizontal="center" vertical="center"/>
    </xf>
    <xf numFmtId="170" fontId="65" fillId="0" borderId="10" xfId="1" applyNumberFormat="1" applyFont="1" applyFill="1" applyBorder="1" applyAlignment="1">
      <alignment horizontal="center" vertical="center"/>
    </xf>
    <xf numFmtId="170" fontId="65" fillId="0" borderId="38" xfId="1" applyNumberFormat="1" applyFont="1" applyFill="1" applyBorder="1" applyAlignment="1">
      <alignment horizontal="center" vertical="center"/>
    </xf>
    <xf numFmtId="170" fontId="65" fillId="0" borderId="4" xfId="1" applyNumberFormat="1" applyFont="1" applyFill="1" applyBorder="1" applyAlignment="1">
      <alignment horizontal="center" vertical="center"/>
    </xf>
    <xf numFmtId="170" fontId="65" fillId="0" borderId="0" xfId="1" applyNumberFormat="1" applyFont="1" applyFill="1" applyBorder="1" applyAlignment="1">
      <alignment horizontal="center" vertical="center"/>
    </xf>
    <xf numFmtId="170" fontId="65" fillId="0" borderId="39" xfId="1" applyNumberFormat="1" applyFont="1" applyFill="1" applyBorder="1" applyAlignment="1">
      <alignment horizontal="center" vertical="center"/>
    </xf>
    <xf numFmtId="170" fontId="65" fillId="0" borderId="31" xfId="1" applyNumberFormat="1" applyFont="1" applyFill="1" applyBorder="1" applyAlignment="1">
      <alignment horizontal="center" vertical="center"/>
    </xf>
    <xf numFmtId="170" fontId="65" fillId="0" borderId="9" xfId="1" applyNumberFormat="1" applyFont="1" applyFill="1" applyBorder="1" applyAlignment="1">
      <alignment horizontal="center" vertical="center"/>
    </xf>
    <xf numFmtId="170" fontId="65" fillId="0" borderId="40" xfId="1" applyNumberFormat="1" applyFont="1" applyFill="1" applyBorder="1" applyAlignment="1">
      <alignment horizontal="center" vertical="center"/>
    </xf>
    <xf numFmtId="1" fontId="74" fillId="0" borderId="89" xfId="0" applyNumberFormat="1" applyFont="1" applyFill="1" applyBorder="1" applyAlignment="1">
      <alignment horizontal="center" vertical="center"/>
    </xf>
    <xf numFmtId="1" fontId="74" fillId="0" borderId="8" xfId="0" applyNumberFormat="1" applyFont="1" applyFill="1" applyBorder="1" applyAlignment="1">
      <alignment horizontal="center" vertical="center"/>
    </xf>
    <xf numFmtId="1" fontId="74" fillId="0" borderId="56" xfId="0" applyNumberFormat="1" applyFont="1" applyFill="1" applyBorder="1" applyAlignment="1">
      <alignment horizontal="center" vertical="center"/>
    </xf>
    <xf numFmtId="167" fontId="65" fillId="0" borderId="31" xfId="0" applyNumberFormat="1" applyFont="1" applyFill="1" applyBorder="1" applyAlignment="1">
      <alignment horizontal="center" vertical="center" wrapText="1"/>
    </xf>
    <xf numFmtId="167" fontId="65" fillId="0" borderId="9" xfId="0" applyNumberFormat="1" applyFont="1" applyFill="1" applyBorder="1" applyAlignment="1">
      <alignment horizontal="center" vertical="center" wrapText="1"/>
    </xf>
    <xf numFmtId="167" fontId="65" fillId="0" borderId="40" xfId="0" applyNumberFormat="1" applyFont="1" applyFill="1" applyBorder="1" applyAlignment="1">
      <alignment horizontal="center" vertical="center" wrapText="1"/>
    </xf>
    <xf numFmtId="49" fontId="74" fillId="0" borderId="5" xfId="0" applyNumberFormat="1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 vertical="center" wrapText="1"/>
    </xf>
    <xf numFmtId="49" fontId="74" fillId="0" borderId="38" xfId="0" applyNumberFormat="1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4" fillId="0" borderId="48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center" wrapText="1"/>
    </xf>
    <xf numFmtId="0" fontId="153" fillId="0" borderId="0" xfId="0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/>
    </xf>
    <xf numFmtId="0" fontId="192" fillId="0" borderId="1" xfId="0" applyFont="1" applyFill="1" applyBorder="1" applyAlignment="1">
      <alignment horizontal="center" vertical="center" wrapText="1"/>
    </xf>
    <xf numFmtId="0" fontId="193" fillId="0" borderId="2" xfId="0" applyFont="1" applyFill="1" applyBorder="1" applyAlignment="1">
      <alignment horizontal="center" vertical="center" wrapText="1"/>
    </xf>
    <xf numFmtId="166" fontId="43" fillId="0" borderId="1" xfId="0" applyNumberFormat="1" applyFont="1" applyFill="1" applyBorder="1" applyAlignment="1">
      <alignment horizontal="center" vertical="center"/>
    </xf>
    <xf numFmtId="166" fontId="43" fillId="0" borderId="3" xfId="0" applyNumberFormat="1" applyFont="1" applyFill="1" applyBorder="1" applyAlignment="1">
      <alignment horizontal="center" vertical="center"/>
    </xf>
    <xf numFmtId="166" fontId="43" fillId="0" borderId="2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166" fontId="43" fillId="0" borderId="55" xfId="0" applyNumberFormat="1" applyFont="1" applyFill="1" applyBorder="1" applyAlignment="1">
      <alignment horizontal="center" vertical="center"/>
    </xf>
    <xf numFmtId="166" fontId="43" fillId="0" borderId="52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right" wrapText="1"/>
    </xf>
    <xf numFmtId="166" fontId="57" fillId="0" borderId="0" xfId="0" applyNumberFormat="1" applyFont="1" applyFill="1" applyBorder="1" applyAlignment="1">
      <alignment horizontal="center" vertical="center"/>
    </xf>
    <xf numFmtId="166" fontId="43" fillId="0" borderId="1" xfId="18" applyNumberFormat="1" applyFont="1" applyFill="1" applyBorder="1" applyAlignment="1">
      <alignment horizontal="center" vertical="center"/>
    </xf>
    <xf numFmtId="166" fontId="43" fillId="0" borderId="2" xfId="18" applyNumberFormat="1" applyFont="1" applyFill="1" applyBorder="1" applyAlignment="1">
      <alignment horizontal="center" vertical="center"/>
    </xf>
    <xf numFmtId="166" fontId="43" fillId="0" borderId="55" xfId="0" applyNumberFormat="1" applyFont="1" applyFill="1" applyBorder="1" applyAlignment="1">
      <alignment horizontal="center"/>
    </xf>
    <xf numFmtId="166" fontId="43" fillId="0" borderId="50" xfId="0" applyNumberFormat="1" applyFont="1" applyFill="1" applyBorder="1" applyAlignment="1">
      <alignment horizontal="center"/>
    </xf>
    <xf numFmtId="166" fontId="43" fillId="0" borderId="52" xfId="0" applyNumberFormat="1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center" vertical="center" wrapText="1"/>
    </xf>
    <xf numFmtId="0" fontId="120" fillId="0" borderId="3" xfId="0" applyFont="1" applyFill="1" applyBorder="1" applyAlignment="1">
      <alignment horizontal="center" vertical="center" wrapText="1"/>
    </xf>
    <xf numFmtId="0" fontId="120" fillId="0" borderId="2" xfId="0" applyFont="1" applyFill="1" applyBorder="1" applyAlignment="1">
      <alignment horizontal="center" vertical="center" wrapText="1"/>
    </xf>
    <xf numFmtId="0" fontId="196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0" fillId="0" borderId="0" xfId="0" applyFont="1" applyFill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/>
    </xf>
    <xf numFmtId="166" fontId="63" fillId="0" borderId="57" xfId="0" applyNumberFormat="1" applyFont="1" applyFill="1" applyBorder="1" applyAlignment="1">
      <alignment horizontal="center" vertical="center"/>
    </xf>
    <xf numFmtId="166" fontId="63" fillId="0" borderId="41" xfId="0" applyNumberFormat="1" applyFont="1" applyFill="1" applyBorder="1" applyAlignment="1">
      <alignment horizontal="center" vertical="center"/>
    </xf>
    <xf numFmtId="166" fontId="63" fillId="0" borderId="33" xfId="0" applyNumberFormat="1" applyFont="1" applyFill="1" applyBorder="1" applyAlignment="1">
      <alignment horizontal="center" vertical="center"/>
    </xf>
    <xf numFmtId="166" fontId="63" fillId="0" borderId="48" xfId="0" applyNumberFormat="1" applyFont="1" applyFill="1" applyBorder="1" applyAlignment="1">
      <alignment horizontal="center" vertical="center"/>
    </xf>
    <xf numFmtId="166" fontId="63" fillId="0" borderId="31" xfId="0" applyNumberFormat="1" applyFont="1" applyFill="1" applyBorder="1" applyAlignment="1">
      <alignment horizontal="center" vertical="center"/>
    </xf>
    <xf numFmtId="166" fontId="63" fillId="0" borderId="40" xfId="0" applyNumberFormat="1" applyFont="1" applyFill="1" applyBorder="1" applyAlignment="1">
      <alignment horizontal="center" vertical="center"/>
    </xf>
    <xf numFmtId="4" fontId="63" fillId="0" borderId="57" xfId="0" applyNumberFormat="1" applyFont="1" applyFill="1" applyBorder="1" applyAlignment="1">
      <alignment horizontal="center" vertical="center"/>
    </xf>
    <xf numFmtId="4" fontId="63" fillId="0" borderId="41" xfId="0" applyNumberFormat="1" applyFont="1" applyFill="1" applyBorder="1" applyAlignment="1">
      <alignment horizontal="center" vertical="center"/>
    </xf>
    <xf numFmtId="4" fontId="63" fillId="0" borderId="29" xfId="0" applyNumberFormat="1" applyFont="1" applyFill="1" applyBorder="1" applyAlignment="1">
      <alignment horizontal="center" vertical="center"/>
    </xf>
    <xf numFmtId="4" fontId="63" fillId="0" borderId="43" xfId="0" applyNumberFormat="1" applyFont="1" applyFill="1" applyBorder="1" applyAlignment="1">
      <alignment horizontal="center" vertical="center"/>
    </xf>
    <xf numFmtId="4" fontId="63" fillId="0" borderId="66" xfId="0" applyNumberFormat="1" applyFont="1" applyFill="1" applyBorder="1" applyAlignment="1">
      <alignment horizontal="center" vertical="center"/>
    </xf>
    <xf numFmtId="4" fontId="63" fillId="0" borderId="45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Alignment="1">
      <alignment horizontal="center" vertical="center"/>
    </xf>
    <xf numFmtId="0" fontId="62" fillId="0" borderId="5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/>
    </xf>
    <xf numFmtId="166" fontId="44" fillId="0" borderId="1" xfId="0" applyNumberFormat="1" applyFont="1" applyFill="1" applyBorder="1" applyAlignment="1">
      <alignment horizontal="center" vertical="center"/>
    </xf>
    <xf numFmtId="0" fontId="179" fillId="0" borderId="2" xfId="0" applyFont="1" applyFill="1" applyBorder="1"/>
    <xf numFmtId="166" fontId="44" fillId="0" borderId="3" xfId="0" applyNumberFormat="1" applyFont="1" applyFill="1" applyBorder="1" applyAlignment="1">
      <alignment horizontal="center" vertical="center"/>
    </xf>
    <xf numFmtId="166" fontId="44" fillId="0" borderId="2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75" fillId="0" borderId="0" xfId="20" applyFont="1" applyFill="1" applyAlignment="1">
      <alignment horizontal="left" vertical="center" wrapText="1"/>
    </xf>
    <xf numFmtId="0" fontId="75" fillId="0" borderId="0" xfId="20" applyFont="1" applyFill="1" applyBorder="1" applyAlignment="1">
      <alignment horizontal="left" vertical="center" wrapText="1"/>
    </xf>
    <xf numFmtId="0" fontId="65" fillId="0" borderId="0" xfId="20" applyFont="1" applyFill="1" applyBorder="1" applyAlignment="1">
      <alignment horizontal="left" vertical="center" wrapText="1"/>
    </xf>
    <xf numFmtId="0" fontId="74" fillId="38" borderId="55" xfId="20" applyFont="1" applyFill="1" applyBorder="1" applyAlignment="1">
      <alignment horizontal="center" vertical="center"/>
    </xf>
    <xf numFmtId="0" fontId="74" fillId="38" borderId="50" xfId="20" applyFont="1" applyFill="1" applyBorder="1" applyAlignment="1">
      <alignment horizontal="center" vertical="center"/>
    </xf>
    <xf numFmtId="0" fontId="74" fillId="38" borderId="52" xfId="20" applyFont="1" applyFill="1" applyBorder="1" applyAlignment="1">
      <alignment horizontal="center" vertical="center"/>
    </xf>
    <xf numFmtId="0" fontId="95" fillId="0" borderId="0" xfId="20" applyFont="1" applyFill="1" applyBorder="1" applyAlignment="1">
      <alignment horizontal="center" vertical="center"/>
    </xf>
    <xf numFmtId="0" fontId="75" fillId="0" borderId="0" xfId="20" applyFont="1" applyFill="1" applyBorder="1" applyAlignment="1">
      <alignment horizontal="right"/>
    </xf>
    <xf numFmtId="0" fontId="74" fillId="0" borderId="1" xfId="20" applyFont="1" applyFill="1" applyBorder="1" applyAlignment="1">
      <alignment horizontal="center" vertical="center"/>
    </xf>
    <xf numFmtId="0" fontId="74" fillId="0" borderId="31" xfId="20" applyFont="1" applyFill="1" applyBorder="1" applyAlignment="1">
      <alignment horizontal="center" vertical="center"/>
    </xf>
    <xf numFmtId="0" fontId="74" fillId="0" borderId="55" xfId="20" applyFont="1" applyFill="1" applyBorder="1" applyAlignment="1">
      <alignment horizontal="center" vertical="center"/>
    </xf>
    <xf numFmtId="0" fontId="74" fillId="0" borderId="50" xfId="20" applyFont="1" applyFill="1" applyBorder="1" applyAlignment="1">
      <alignment horizontal="center" vertical="center"/>
    </xf>
    <xf numFmtId="0" fontId="74" fillId="0" borderId="52" xfId="20" applyFont="1" applyFill="1" applyBorder="1" applyAlignment="1">
      <alignment horizontal="center" vertical="center"/>
    </xf>
    <xf numFmtId="0" fontId="218" fillId="5" borderId="0" xfId="293" applyFont="1" applyFill="1" applyAlignment="1">
      <alignment horizontal="right"/>
    </xf>
    <xf numFmtId="0" fontId="210" fillId="5" borderId="15" xfId="293" applyFont="1" applyFill="1" applyBorder="1" applyAlignment="1">
      <alignment horizontal="left" vertical="center"/>
    </xf>
    <xf numFmtId="0" fontId="154" fillId="0" borderId="0" xfId="293" applyFont="1" applyAlignment="1">
      <alignment horizontal="right"/>
    </xf>
    <xf numFmtId="0" fontId="164" fillId="5" borderId="0" xfId="293" applyFont="1" applyFill="1" applyAlignment="1">
      <alignment horizontal="left" vertical="center" wrapText="1"/>
    </xf>
    <xf numFmtId="0" fontId="195" fillId="5" borderId="21" xfId="293" applyFont="1" applyFill="1" applyBorder="1" applyAlignment="1">
      <alignment horizontal="center" vertical="center" wrapText="1"/>
    </xf>
    <xf numFmtId="0" fontId="104" fillId="5" borderId="59" xfId="293" applyFont="1" applyFill="1" applyBorder="1" applyAlignment="1">
      <alignment horizontal="center" vertical="center" wrapText="1"/>
    </xf>
    <xf numFmtId="0" fontId="169" fillId="5" borderId="59" xfId="293" applyFont="1" applyFill="1" applyBorder="1" applyAlignment="1">
      <alignment horizontal="center" vertical="center" wrapText="1"/>
    </xf>
    <xf numFmtId="0" fontId="164" fillId="5" borderId="8" xfId="293" applyFont="1" applyFill="1" applyBorder="1" applyAlignment="1">
      <alignment horizontal="left" vertical="center" wrapText="1"/>
    </xf>
    <xf numFmtId="0" fontId="154" fillId="5" borderId="59" xfId="293" applyFont="1" applyFill="1" applyBorder="1" applyAlignment="1">
      <alignment horizontal="center" vertical="center" wrapText="1"/>
    </xf>
    <xf numFmtId="49" fontId="154" fillId="5" borderId="59" xfId="293" applyNumberFormat="1" applyFont="1" applyFill="1" applyBorder="1" applyAlignment="1">
      <alignment horizontal="center" vertical="center" wrapText="1"/>
    </xf>
    <xf numFmtId="0" fontId="154" fillId="5" borderId="20" xfId="293" applyFont="1" applyFill="1" applyBorder="1" applyAlignment="1">
      <alignment horizontal="center" vertical="center" wrapText="1"/>
    </xf>
    <xf numFmtId="0" fontId="154" fillId="5" borderId="16" xfId="293" applyFont="1" applyFill="1" applyBorder="1" applyAlignment="1">
      <alignment horizontal="center" vertical="center" wrapText="1"/>
    </xf>
    <xf numFmtId="0" fontId="154" fillId="5" borderId="19" xfId="293" applyFont="1" applyFill="1" applyBorder="1" applyAlignment="1">
      <alignment horizontal="center" vertical="center" wrapText="1"/>
    </xf>
    <xf numFmtId="0" fontId="155" fillId="5" borderId="59" xfId="293" applyFont="1" applyFill="1" applyBorder="1" applyAlignment="1">
      <alignment horizontal="center" vertical="center" wrapText="1"/>
    </xf>
    <xf numFmtId="0" fontId="161" fillId="5" borderId="20" xfId="293" applyFont="1" applyFill="1" applyBorder="1" applyAlignment="1">
      <alignment horizontal="center" vertical="center" wrapText="1"/>
    </xf>
    <xf numFmtId="0" fontId="161" fillId="5" borderId="16" xfId="293" applyFont="1" applyFill="1" applyBorder="1" applyAlignment="1">
      <alignment horizontal="center" vertical="center" wrapText="1"/>
    </xf>
    <xf numFmtId="0" fontId="161" fillId="5" borderId="19" xfId="293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/>
    </xf>
    <xf numFmtId="167" fontId="40" fillId="2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67" fontId="40" fillId="0" borderId="56" xfId="0" applyNumberFormat="1" applyFont="1" applyFill="1" applyBorder="1" applyAlignment="1">
      <alignment horizontal="center"/>
    </xf>
    <xf numFmtId="167" fontId="39" fillId="0" borderId="0" xfId="0" applyNumberFormat="1" applyFont="1" applyFill="1" applyBorder="1" applyAlignment="1">
      <alignment horizontal="left"/>
    </xf>
    <xf numFmtId="0" fontId="39" fillId="0" borderId="61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69" xfId="0" applyFont="1" applyFill="1" applyBorder="1" applyAlignment="1">
      <alignment vertical="center"/>
    </xf>
    <xf numFmtId="166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67" fontId="44" fillId="0" borderId="0" xfId="0" applyNumberFormat="1" applyFont="1" applyFill="1" applyBorder="1"/>
    <xf numFmtId="166" fontId="43" fillId="0" borderId="0" xfId="0" applyNumberFormat="1" applyFont="1" applyFill="1" applyBorder="1" applyAlignment="1">
      <alignment horizontal="center"/>
    </xf>
    <xf numFmtId="166" fontId="44" fillId="0" borderId="0" xfId="0" applyNumberFormat="1" applyFont="1" applyFill="1" applyBorder="1"/>
    <xf numFmtId="4" fontId="44" fillId="0" borderId="0" xfId="0" applyNumberFormat="1" applyFont="1" applyFill="1" applyBorder="1" applyAlignment="1">
      <alignment horizontal="center"/>
    </xf>
    <xf numFmtId="166" fontId="44" fillId="0" borderId="0" xfId="0" applyNumberFormat="1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 horizontal="center"/>
    </xf>
    <xf numFmtId="0" fontId="59" fillId="2" borderId="23" xfId="0" applyFont="1" applyFill="1" applyBorder="1" applyAlignment="1">
      <alignment horizontal="left" vertical="center" wrapText="1"/>
    </xf>
    <xf numFmtId="166" fontId="39" fillId="2" borderId="46" xfId="0" applyNumberFormat="1" applyFont="1" applyFill="1" applyBorder="1" applyAlignment="1">
      <alignment horizontal="center" vertical="center"/>
    </xf>
    <xf numFmtId="166" fontId="39" fillId="2" borderId="26" xfId="0" applyNumberFormat="1" applyFont="1" applyFill="1" applyBorder="1" applyAlignment="1">
      <alignment horizontal="center" vertical="center"/>
    </xf>
    <xf numFmtId="166" fontId="39" fillId="2" borderId="37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wrapText="1"/>
    </xf>
    <xf numFmtId="4" fontId="39" fillId="0" borderId="0" xfId="0" applyNumberFormat="1" applyFont="1" applyFill="1" applyBorder="1" applyAlignment="1">
      <alignment horizontal="center" vertical="center"/>
    </xf>
    <xf numFmtId="169" fontId="3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/>
    <xf numFmtId="0" fontId="59" fillId="0" borderId="0" xfId="0" applyFont="1" applyFill="1" applyBorder="1" applyAlignment="1">
      <alignment horizontal="left" vertical="center"/>
    </xf>
    <xf numFmtId="166" fontId="39" fillId="0" borderId="0" xfId="0" applyNumberFormat="1" applyFont="1" applyFill="1" applyBorder="1" applyAlignment="1">
      <alignment horizontal="center"/>
    </xf>
    <xf numFmtId="167" fontId="39" fillId="0" borderId="0" xfId="0" applyNumberFormat="1" applyFont="1" applyFill="1" applyBorder="1" applyAlignment="1">
      <alignment horizontal="center"/>
    </xf>
    <xf numFmtId="0" fontId="90" fillId="0" borderId="0" xfId="0" applyFont="1" applyFill="1" applyBorder="1"/>
    <xf numFmtId="4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/>
    <xf numFmtId="0" fontId="40" fillId="0" borderId="0" xfId="0" applyFont="1" applyFill="1" applyBorder="1" applyAlignment="1">
      <alignment horizontal="center" wrapText="1" shrinkToFit="1"/>
    </xf>
  </cellXfs>
  <cellStyles count="304">
    <cellStyle name="20% - Акцент1" xfId="242"/>
    <cellStyle name="20% - Акцент2" xfId="243"/>
    <cellStyle name="20% - Акцент3" xfId="244"/>
    <cellStyle name="20% - Акцент4" xfId="245"/>
    <cellStyle name="20% - Акцент5" xfId="246"/>
    <cellStyle name="20% - Акцент6" xfId="247"/>
    <cellStyle name="40% - Акцент1" xfId="248"/>
    <cellStyle name="40% - Акцент2" xfId="249"/>
    <cellStyle name="40% - Акцент3" xfId="250"/>
    <cellStyle name="40% - Акцент4" xfId="251"/>
    <cellStyle name="40% - Акцент5" xfId="252"/>
    <cellStyle name="40% - Акцент6" xfId="253"/>
    <cellStyle name="60% - Акцент1" xfId="254"/>
    <cellStyle name="60% - Акцент2" xfId="255"/>
    <cellStyle name="60% - Акцент3" xfId="256"/>
    <cellStyle name="60% - Акцент4" xfId="257"/>
    <cellStyle name="60% - Акцент5" xfId="258"/>
    <cellStyle name="60% - Акцент6" xfId="259"/>
    <cellStyle name="Comma" xfId="285"/>
    <cellStyle name="Comma [0]" xfId="286"/>
    <cellStyle name="Currency" xfId="269"/>
    <cellStyle name="Currency [0]" xfId="270"/>
    <cellStyle name="Normal" xfId="288"/>
    <cellStyle name="Percent" xfId="282"/>
    <cellStyle name="Акцент1 2" xfId="260"/>
    <cellStyle name="Акцент2 2" xfId="261"/>
    <cellStyle name="Акцент3 2" xfId="262"/>
    <cellStyle name="Акцент4 2" xfId="263"/>
    <cellStyle name="Акцент5 2" xfId="264"/>
    <cellStyle name="Акцент6 2" xfId="265"/>
    <cellStyle name="Ввод  2" xfId="266"/>
    <cellStyle name="Вывод 2" xfId="267"/>
    <cellStyle name="Вычисление 2" xfId="268"/>
    <cellStyle name="Денежный" xfId="1" builtinId="4"/>
    <cellStyle name="Заголовок 1 2" xfId="271"/>
    <cellStyle name="Заголовок 2 2" xfId="272"/>
    <cellStyle name="Заголовок 3 2" xfId="273"/>
    <cellStyle name="Заголовок 4 2" xfId="274"/>
    <cellStyle name="Итог 2" xfId="275"/>
    <cellStyle name="Контрольная ячейка 2" xfId="276"/>
    <cellStyle name="Название 2" xfId="277"/>
    <cellStyle name="Нейтральный 2" xfId="278"/>
    <cellStyle name="Обычный" xfId="0" builtinId="0"/>
    <cellStyle name="Обычный 16" xfId="19"/>
    <cellStyle name="Обычный 16 2" xfId="54"/>
    <cellStyle name="Обычный 16 2 2" xfId="155"/>
    <cellStyle name="Обычный 16 3" xfId="87"/>
    <cellStyle name="Обычный 16 3 2" xfId="188"/>
    <cellStyle name="Обычный 16 4" xfId="122"/>
    <cellStyle name="Обычный 16 5" xfId="223"/>
    <cellStyle name="Обычный 17" xfId="2"/>
    <cellStyle name="Обычный 17 2" xfId="38"/>
    <cellStyle name="Обычный 17 2 2" xfId="139"/>
    <cellStyle name="Обычный 17 3" xfId="71"/>
    <cellStyle name="Обычный 17 3 2" xfId="172"/>
    <cellStyle name="Обычный 17 4" xfId="106"/>
    <cellStyle name="Обычный 17 5" xfId="207"/>
    <cellStyle name="Обычный 18" xfId="3"/>
    <cellStyle name="Обычный 18 2" xfId="39"/>
    <cellStyle name="Обычный 18 2 2" xfId="140"/>
    <cellStyle name="Обычный 18 3" xfId="72"/>
    <cellStyle name="Обычный 18 3 2" xfId="173"/>
    <cellStyle name="Обычный 18 4" xfId="107"/>
    <cellStyle name="Обычный 18 5" xfId="208"/>
    <cellStyle name="Обычный 19" xfId="4"/>
    <cellStyle name="Обычный 19 2" xfId="40"/>
    <cellStyle name="Обычный 19 2 2" xfId="141"/>
    <cellStyle name="Обычный 19 3" xfId="73"/>
    <cellStyle name="Обычный 19 3 2" xfId="174"/>
    <cellStyle name="Обычный 19 4" xfId="108"/>
    <cellStyle name="Обычный 19 5" xfId="209"/>
    <cellStyle name="Обычный 2" xfId="20"/>
    <cellStyle name="Обычный 20" xfId="5"/>
    <cellStyle name="Обычный 20 2" xfId="41"/>
    <cellStyle name="Обычный 20 2 2" xfId="142"/>
    <cellStyle name="Обычный 20 3" xfId="74"/>
    <cellStyle name="Обычный 20 3 2" xfId="175"/>
    <cellStyle name="Обычный 20 4" xfId="109"/>
    <cellStyle name="Обычный 20 5" xfId="210"/>
    <cellStyle name="Обычный 21" xfId="6"/>
    <cellStyle name="Обычный 21 2" xfId="42"/>
    <cellStyle name="Обычный 21 2 2" xfId="143"/>
    <cellStyle name="Обычный 21 3" xfId="75"/>
    <cellStyle name="Обычный 21 3 2" xfId="176"/>
    <cellStyle name="Обычный 21 4" xfId="110"/>
    <cellStyle name="Обычный 21 5" xfId="211"/>
    <cellStyle name="Обычный 22" xfId="7"/>
    <cellStyle name="Обычный 22 2" xfId="43"/>
    <cellStyle name="Обычный 22 2 2" xfId="144"/>
    <cellStyle name="Обычный 22 3" xfId="76"/>
    <cellStyle name="Обычный 22 3 2" xfId="177"/>
    <cellStyle name="Обычный 22 4" xfId="111"/>
    <cellStyle name="Обычный 22 5" xfId="212"/>
    <cellStyle name="Обычный 23" xfId="8"/>
    <cellStyle name="Обычный 23 2" xfId="44"/>
    <cellStyle name="Обычный 23 2 2" xfId="145"/>
    <cellStyle name="Обычный 23 3" xfId="77"/>
    <cellStyle name="Обычный 23 3 2" xfId="178"/>
    <cellStyle name="Обычный 23 4" xfId="112"/>
    <cellStyle name="Обычный 23 5" xfId="213"/>
    <cellStyle name="Обычный 24" xfId="9"/>
    <cellStyle name="Обычный 24 2" xfId="45"/>
    <cellStyle name="Обычный 24 2 2" xfId="146"/>
    <cellStyle name="Обычный 24 3" xfId="78"/>
    <cellStyle name="Обычный 24 3 2" xfId="179"/>
    <cellStyle name="Обычный 24 4" xfId="113"/>
    <cellStyle name="Обычный 24 5" xfId="214"/>
    <cellStyle name="Обычный 25" xfId="10"/>
    <cellStyle name="Обычный 25 2" xfId="46"/>
    <cellStyle name="Обычный 25 2 2" xfId="147"/>
    <cellStyle name="Обычный 25 3" xfId="79"/>
    <cellStyle name="Обычный 25 3 2" xfId="180"/>
    <cellStyle name="Обычный 25 4" xfId="114"/>
    <cellStyle name="Обычный 25 5" xfId="215"/>
    <cellStyle name="Обычный 26" xfId="11"/>
    <cellStyle name="Обычный 26 2" xfId="47"/>
    <cellStyle name="Обычный 26 2 2" xfId="148"/>
    <cellStyle name="Обычный 26 3" xfId="80"/>
    <cellStyle name="Обычный 26 3 2" xfId="181"/>
    <cellStyle name="Обычный 26 4" xfId="115"/>
    <cellStyle name="Обычный 26 5" xfId="216"/>
    <cellStyle name="Обычный 27" xfId="12"/>
    <cellStyle name="Обычный 27 2" xfId="48"/>
    <cellStyle name="Обычный 27 2 2" xfId="149"/>
    <cellStyle name="Обычный 27 3" xfId="81"/>
    <cellStyle name="Обычный 27 3 2" xfId="182"/>
    <cellStyle name="Обычный 27 4" xfId="116"/>
    <cellStyle name="Обычный 27 5" xfId="217"/>
    <cellStyle name="Обычный 28" xfId="13"/>
    <cellStyle name="Обычный 28 2" xfId="49"/>
    <cellStyle name="Обычный 28 2 2" xfId="150"/>
    <cellStyle name="Обычный 28 3" xfId="82"/>
    <cellStyle name="Обычный 28 3 2" xfId="183"/>
    <cellStyle name="Обычный 28 4" xfId="117"/>
    <cellStyle name="Обычный 28 5" xfId="218"/>
    <cellStyle name="Обычный 29" xfId="14"/>
    <cellStyle name="Обычный 29 2" xfId="50"/>
    <cellStyle name="Обычный 29 2 2" xfId="151"/>
    <cellStyle name="Обычный 29 3" xfId="83"/>
    <cellStyle name="Обычный 29 3 2" xfId="184"/>
    <cellStyle name="Обычный 29 4" xfId="118"/>
    <cellStyle name="Обычный 29 5" xfId="219"/>
    <cellStyle name="Обычный 3" xfId="22"/>
    <cellStyle name="Обычный 3 2" xfId="23"/>
    <cellStyle name="Обычный 3 2 2" xfId="24"/>
    <cellStyle name="Обычный 3 2 2 2" xfId="27"/>
    <cellStyle name="Обычный 3 2 2 2 2" xfId="28"/>
    <cellStyle name="Обычный 3 2 2 2 2 2" xfId="61"/>
    <cellStyle name="Обычный 3 2 2 2 2 2 2" xfId="162"/>
    <cellStyle name="Обычный 3 2 2 2 2 3" xfId="94"/>
    <cellStyle name="Обычный 3 2 2 2 2 3 2" xfId="195"/>
    <cellStyle name="Обычный 3 2 2 2 2 4" xfId="129"/>
    <cellStyle name="Обычный 3 2 2 2 2 5" xfId="230"/>
    <cellStyle name="Обычный 3 2 2 2 3" xfId="30"/>
    <cellStyle name="Обычный 3 2 2 2 3 2" xfId="31"/>
    <cellStyle name="Обычный 3 2 2 2 3 2 2" xfId="33"/>
    <cellStyle name="Обычный 3 2 2 2 3 2 2 2" xfId="35"/>
    <cellStyle name="Обычный 3 2 2 2 3 2 2 2 2" xfId="36"/>
    <cellStyle name="Обычный 3 2 2 2 3 2 2 2 2 2" xfId="37"/>
    <cellStyle name="Обычный 3 2 2 2 3 2 2 2 2 2 2" xfId="70"/>
    <cellStyle name="Обычный 3 2 2 2 3 2 2 2 2 2 2 2" xfId="171"/>
    <cellStyle name="Обычный 3 2 2 2 3 2 2 2 2 2 3" xfId="103"/>
    <cellStyle name="Обычный 3 2 2 2 3 2 2 2 2 2 3 2" xfId="204"/>
    <cellStyle name="Обычный 3 2 2 2 3 2 2 2 2 2 4" xfId="104"/>
    <cellStyle name="Обычный 3 2 2 2 3 2 2 2 2 2 4 2" xfId="105"/>
    <cellStyle name="Обычный 3 2 2 2 3 2 2 2 2 2 4 2 2" xfId="206"/>
    <cellStyle name="Обычный 3 2 2 2 3 2 2 2 2 2 4 2 2 2" xfId="236"/>
    <cellStyle name="Обычный 3 2 2 2 3 2 2 2 2 2 4 2 2 2 2" xfId="237"/>
    <cellStyle name="Обычный 3 2 2 2 3 2 2 2 2 2 4 2 2 2 2 2" xfId="238"/>
    <cellStyle name="Обычный 3 2 2 2 3 2 2 2 2 2 4 2 2 2 2 2 2" xfId="240"/>
    <cellStyle name="Обычный 3 2 2 2 3 2 2 2 2 2 4 2 2 2 2 2 3" xfId="289"/>
    <cellStyle name="Обычный 3 2 2 2 3 2 2 2 2 2 4 2 2 2 2 2 3 2" xfId="291"/>
    <cellStyle name="Обычный 3 2 2 2 3 2 2 2 2 2 4 2 2 2 2 2 3 2 2" xfId="292"/>
    <cellStyle name="Обычный 3 2 2 2 3 2 2 2 2 2 4 2 2 2 2 2 3 2 3" xfId="296"/>
    <cellStyle name="Обычный 3 2 2 2 3 2 2 2 2 2 4 2 2 2 2 2 3 2 3 2" xfId="300"/>
    <cellStyle name="Обычный 3 2 2 2 3 2 2 2 2 2 4 2 2 2 2 2 3 3" xfId="295"/>
    <cellStyle name="Обычный 3 2 2 2 3 2 2 2 2 2 4 2 2 2 2 2 3 4" xfId="302"/>
    <cellStyle name="Обычный 3 2 2 2 3 2 2 2 2 2 4 3" xfId="205"/>
    <cellStyle name="Обычный 3 2 2 2 3 2 2 2 2 2 5" xfId="138"/>
    <cellStyle name="Обычный 3 2 2 2 3 2 2 2 2 3" xfId="69"/>
    <cellStyle name="Обычный 3 2 2 2 3 2 2 2 2 3 2" xfId="170"/>
    <cellStyle name="Обычный 3 2 2 2 3 2 2 2 2 4" xfId="102"/>
    <cellStyle name="Обычный 3 2 2 2 3 2 2 2 2 4 2" xfId="203"/>
    <cellStyle name="Обычный 3 2 2 2 3 2 2 2 2 5" xfId="137"/>
    <cellStyle name="Обычный 3 2 2 2 3 2 2 2 3" xfId="68"/>
    <cellStyle name="Обычный 3 2 2 2 3 2 2 2 3 2" xfId="169"/>
    <cellStyle name="Обычный 3 2 2 2 3 2 2 2 4" xfId="101"/>
    <cellStyle name="Обычный 3 2 2 2 3 2 2 2 4 2" xfId="202"/>
    <cellStyle name="Обычный 3 2 2 2 3 2 2 2 5" xfId="136"/>
    <cellStyle name="Обычный 3 2 2 2 3 2 2 3" xfId="66"/>
    <cellStyle name="Обычный 3 2 2 2 3 2 2 3 2" xfId="167"/>
    <cellStyle name="Обычный 3 2 2 2 3 2 2 4" xfId="99"/>
    <cellStyle name="Обычный 3 2 2 2 3 2 2 4 2" xfId="200"/>
    <cellStyle name="Обычный 3 2 2 2 3 2 2 5" xfId="134"/>
    <cellStyle name="Обычный 3 2 2 2 3 2 2 6" xfId="235"/>
    <cellStyle name="Обычный 3 2 2 2 3 2 3" xfId="64"/>
    <cellStyle name="Обычный 3 2 2 2 3 2 3 2" xfId="165"/>
    <cellStyle name="Обычный 3 2 2 2 3 2 4" xfId="97"/>
    <cellStyle name="Обычный 3 2 2 2 3 2 4 2" xfId="198"/>
    <cellStyle name="Обычный 3 2 2 2 3 2 5" xfId="132"/>
    <cellStyle name="Обычный 3 2 2 2 3 2 6" xfId="233"/>
    <cellStyle name="Обычный 3 2 2 2 3 3" xfId="63"/>
    <cellStyle name="Обычный 3 2 2 2 3 3 2" xfId="164"/>
    <cellStyle name="Обычный 3 2 2 2 3 4" xfId="96"/>
    <cellStyle name="Обычный 3 2 2 2 3 4 2" xfId="197"/>
    <cellStyle name="Обычный 3 2 2 2 3 5" xfId="131"/>
    <cellStyle name="Обычный 3 2 2 2 3 6" xfId="232"/>
    <cellStyle name="Обычный 3 2 2 2 4" xfId="60"/>
    <cellStyle name="Обычный 3 2 2 2 4 2" xfId="161"/>
    <cellStyle name="Обычный 3 2 2 2 5" xfId="93"/>
    <cellStyle name="Обычный 3 2 2 2 5 2" xfId="194"/>
    <cellStyle name="Обычный 3 2 2 2 6" xfId="128"/>
    <cellStyle name="Обычный 3 2 2 2 7" xfId="229"/>
    <cellStyle name="Обычный 3 2 2 3" xfId="57"/>
    <cellStyle name="Обычный 3 2 2 3 2" xfId="158"/>
    <cellStyle name="Обычный 3 2 2 4" xfId="90"/>
    <cellStyle name="Обычный 3 2 2 4 2" xfId="191"/>
    <cellStyle name="Обычный 3 2 2 5" xfId="125"/>
    <cellStyle name="Обычный 3 2 2 6" xfId="226"/>
    <cellStyle name="Обычный 3 2 3" xfId="56"/>
    <cellStyle name="Обычный 3 2 3 2" xfId="157"/>
    <cellStyle name="Обычный 3 2 4" xfId="89"/>
    <cellStyle name="Обычный 3 2 4 2" xfId="190"/>
    <cellStyle name="Обычный 3 2 5" xfId="124"/>
    <cellStyle name="Обычный 3 2 6" xfId="225"/>
    <cellStyle name="Обычный 3 3" xfId="55"/>
    <cellStyle name="Обычный 3 3 2" xfId="156"/>
    <cellStyle name="Обычный 3 4" xfId="88"/>
    <cellStyle name="Обычный 3 4 2" xfId="189"/>
    <cellStyle name="Обычный 3 5" xfId="123"/>
    <cellStyle name="Обычный 3 6" xfId="224"/>
    <cellStyle name="Обычный 30" xfId="15"/>
    <cellStyle name="Обычный 30 2" xfId="51"/>
    <cellStyle name="Обычный 30 2 2" xfId="152"/>
    <cellStyle name="Обычный 30 3" xfId="84"/>
    <cellStyle name="Обычный 30 3 2" xfId="185"/>
    <cellStyle name="Обычный 30 4" xfId="119"/>
    <cellStyle name="Обычный 30 5" xfId="220"/>
    <cellStyle name="Обычный 31" xfId="16"/>
    <cellStyle name="Обычный 31 2" xfId="52"/>
    <cellStyle name="Обычный 31 2 2" xfId="153"/>
    <cellStyle name="Обычный 31 3" xfId="85"/>
    <cellStyle name="Обычный 31 3 2" xfId="186"/>
    <cellStyle name="Обычный 31 4" xfId="120"/>
    <cellStyle name="Обычный 31 5" xfId="221"/>
    <cellStyle name="Обычный 4" xfId="25"/>
    <cellStyle name="Обычный 4 2" xfId="26"/>
    <cellStyle name="Обычный 4 2 2" xfId="29"/>
    <cellStyle name="Обычный 4 2 2 2" xfId="32"/>
    <cellStyle name="Обычный 4 2 2 2 2" xfId="34"/>
    <cellStyle name="Обычный 4 2 2 2 2 2" xfId="67"/>
    <cellStyle name="Обычный 4 2 2 2 2 2 2" xfId="168"/>
    <cellStyle name="Обычный 4 2 2 2 2 3" xfId="100"/>
    <cellStyle name="Обычный 4 2 2 2 2 3 2" xfId="201"/>
    <cellStyle name="Обычный 4 2 2 2 2 4" xfId="135"/>
    <cellStyle name="Обычный 4 2 2 2 3" xfId="65"/>
    <cellStyle name="Обычный 4 2 2 2 3 2" xfId="166"/>
    <cellStyle name="Обычный 4 2 2 2 4" xfId="98"/>
    <cellStyle name="Обычный 4 2 2 2 4 2" xfId="199"/>
    <cellStyle name="Обычный 4 2 2 2 5" xfId="133"/>
    <cellStyle name="Обычный 4 2 2 2 6" xfId="234"/>
    <cellStyle name="Обычный 4 2 2 3" xfId="62"/>
    <cellStyle name="Обычный 4 2 2 3 2" xfId="163"/>
    <cellStyle name="Обычный 4 2 2 4" xfId="95"/>
    <cellStyle name="Обычный 4 2 2 4 2" xfId="196"/>
    <cellStyle name="Обычный 4 2 2 5" xfId="130"/>
    <cellStyle name="Обычный 4 2 2 6" xfId="231"/>
    <cellStyle name="Обычный 4 2 3" xfId="59"/>
    <cellStyle name="Обычный 4 2 3 2" xfId="160"/>
    <cellStyle name="Обычный 4 2 4" xfId="92"/>
    <cellStyle name="Обычный 4 2 4 2" xfId="193"/>
    <cellStyle name="Обычный 4 2 5" xfId="127"/>
    <cellStyle name="Обычный 4 2 6" xfId="228"/>
    <cellStyle name="Обычный 4 3" xfId="58"/>
    <cellStyle name="Обычный 4 3 2" xfId="159"/>
    <cellStyle name="Обычный 4 4" xfId="91"/>
    <cellStyle name="Обычный 4 4 2" xfId="192"/>
    <cellStyle name="Обычный 4 5" xfId="126"/>
    <cellStyle name="Обычный 4 6" xfId="227"/>
    <cellStyle name="Обычный 5" xfId="17"/>
    <cellStyle name="Обычный 5 2" xfId="53"/>
    <cellStyle name="Обычный 5 2 2" xfId="154"/>
    <cellStyle name="Обычный 5 3" xfId="86"/>
    <cellStyle name="Обычный 5 3 2" xfId="187"/>
    <cellStyle name="Обычный 5 4" xfId="121"/>
    <cellStyle name="Обычный 5 5" xfId="222"/>
    <cellStyle name="Обычный 6" xfId="239"/>
    <cellStyle name="Обычный 7" xfId="241"/>
    <cellStyle name="Обычный 7 2" xfId="290"/>
    <cellStyle name="Обычный 7 2 2" xfId="294"/>
    <cellStyle name="Обычный 7 2 3" xfId="297"/>
    <cellStyle name="Обычный 7 2 3 2" xfId="299"/>
    <cellStyle name="Обычный 7 2 3 3" xfId="301"/>
    <cellStyle name="Обычный 7 2 3 3 2" xfId="303"/>
    <cellStyle name="Обычный 8" xfId="293"/>
    <cellStyle name="Обычный 9" xfId="298"/>
    <cellStyle name="Плохой 2" xfId="279"/>
    <cellStyle name="Пояснение 2" xfId="280"/>
    <cellStyle name="Примечание 2" xfId="281"/>
    <cellStyle name="Процентный 2" xfId="21"/>
    <cellStyle name="Связанная ячейка 2" xfId="283"/>
    <cellStyle name="Текст предупреждения 2" xfId="284"/>
    <cellStyle name="Финансовый" xfId="18" builtinId="3"/>
    <cellStyle name="Хороший 2" xfId="2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05408"/>
      <color rgb="FFC45C97"/>
      <color rgb="FFD284B1"/>
      <color rgb="FFF7A209"/>
      <color rgb="FF8B3180"/>
      <color rgb="FFCB8507"/>
      <color rgb="FF47375B"/>
      <color rgb="FF3C908C"/>
      <color rgb="FF660066"/>
      <color rgb="FFF6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[1]диаграмма!$G$28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089574185473058E-2"/>
                  <c:y val="-4.4496203565501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403707317976353E-2"/>
                  <c:y val="4.80518194067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71971445688895E-2"/>
                  <c:y val="4.4858592412530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[1]диаграмма!$BC$27:$BH$27</c15:sqref>
                  </c15:fullRef>
                </c:ext>
              </c:extLst>
              <c:f>[1]диаграмма!$BD$27:$BH$27</c:f>
              <c:strCache>
                <c:ptCount val="5"/>
                <c:pt idx="0">
                  <c:v>1 кв. 2017</c:v>
                </c:pt>
                <c:pt idx="1">
                  <c:v>2 кв. 2017</c:v>
                </c:pt>
                <c:pt idx="2">
                  <c:v>3 кв. 2017</c:v>
                </c:pt>
                <c:pt idx="3">
                  <c:v>4 кв. 2017</c:v>
                </c:pt>
                <c:pt idx="4">
                  <c:v>1 кв.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[1]диаграмма!$BC$28:$BH$28</c15:sqref>
                  </c15:fullRef>
                </c:ext>
              </c:extLst>
              <c:f>[1]диаграмма!$BD$28:$BH$28</c:f>
              <c:numCache>
                <c:formatCode>General</c:formatCode>
                <c:ptCount val="5"/>
                <c:pt idx="0">
                  <c:v>3591</c:v>
                </c:pt>
                <c:pt idx="1">
                  <c:v>3177</c:v>
                </c:pt>
                <c:pt idx="2">
                  <c:v>3024</c:v>
                </c:pt>
                <c:pt idx="3">
                  <c:v>3603</c:v>
                </c:pt>
                <c:pt idx="4">
                  <c:v>3802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[1]диаграмма!$G$29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2043077041650348E-2"/>
                  <c:y val="3.784453307525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342479643024829E-2"/>
                  <c:y val="4.2833180474708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921297067000373E-2"/>
                  <c:y val="-5.180629335373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28515375025859E-2"/>
                  <c:y val="-3.032912876635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[1]диаграмма!$BC$27:$BH$27</c15:sqref>
                  </c15:fullRef>
                </c:ext>
              </c:extLst>
              <c:f>[1]диаграмма!$BD$27:$BH$27</c:f>
              <c:strCache>
                <c:ptCount val="5"/>
                <c:pt idx="0">
                  <c:v>1 кв. 2017</c:v>
                </c:pt>
                <c:pt idx="1">
                  <c:v>2 кв. 2017</c:v>
                </c:pt>
                <c:pt idx="2">
                  <c:v>3 кв. 2017</c:v>
                </c:pt>
                <c:pt idx="3">
                  <c:v>4 кв. 2017</c:v>
                </c:pt>
                <c:pt idx="4">
                  <c:v>1 кв. 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[1]диаграмма!$BC$29:$BH$29</c15:sqref>
                  </c15:fullRef>
                </c:ext>
              </c:extLst>
              <c:f>[1]диаграмма!$BD$29:$BH$29</c:f>
              <c:numCache>
                <c:formatCode>General</c:formatCode>
                <c:ptCount val="5"/>
                <c:pt idx="0">
                  <c:v>2797</c:v>
                </c:pt>
                <c:pt idx="1">
                  <c:v>3187</c:v>
                </c:pt>
                <c:pt idx="2">
                  <c:v>3451</c:v>
                </c:pt>
                <c:pt idx="3">
                  <c:v>3798</c:v>
                </c:pt>
                <c:pt idx="4">
                  <c:v>3021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[1]диаграмма!$BC$29</c15:sqref>
                  <c15:dLbl>
                    <c:idx val="-1"/>
                    <c:layout>
                      <c:manualLayout>
                        <c:x val="-4.9344678765888092E-2"/>
                        <c:y val="3.995896020135151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35424"/>
        <c:axId val="193735984"/>
      </c:lineChart>
      <c:catAx>
        <c:axId val="1937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93735984"/>
        <c:crosses val="autoZero"/>
        <c:auto val="1"/>
        <c:lblAlgn val="ctr"/>
        <c:lblOffset val="100"/>
        <c:noMultiLvlLbl val="0"/>
      </c:catAx>
      <c:valAx>
        <c:axId val="193735984"/>
        <c:scaling>
          <c:orientation val="minMax"/>
          <c:min val="1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3735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апрель 2018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диаграмма!$A$74:$A$83</c15:sqref>
                  </c15:fullRef>
                </c:ext>
              </c:extLst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диаграмма!$B$74:$B$83</c15:sqref>
                  </c15:fullRef>
                </c:ext>
              </c:extLst>
              <c:f>диаграмма!$B$75:$B$83</c:f>
              <c:numCache>
                <c:formatCode>0.00</c:formatCode>
                <c:ptCount val="8"/>
                <c:pt idx="0">
                  <c:v>3947.8</c:v>
                </c:pt>
                <c:pt idx="1">
                  <c:v>4372.96</c:v>
                </c:pt>
                <c:pt idx="2">
                  <c:v>5333.19</c:v>
                </c:pt>
                <c:pt idx="3">
                  <c:v>5901.32</c:v>
                </c:pt>
                <c:pt idx="4">
                  <c:v>6256.33</c:v>
                </c:pt>
                <c:pt idx="5">
                  <c:v>6257.72</c:v>
                </c:pt>
                <c:pt idx="6">
                  <c:v>6767.7</c:v>
                </c:pt>
                <c:pt idx="7">
                  <c:v>10129.030000000001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апрель 2017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диаграмма!$A$74:$A$83</c15:sqref>
                  </c15:fullRef>
                </c:ext>
              </c:extLst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диаграмма!$C$74:$C$83</c15:sqref>
                  </c15:fullRef>
                </c:ext>
              </c:extLst>
              <c:f>диаграмма!$C$75:$C$83</c:f>
              <c:numCache>
                <c:formatCode>0.00</c:formatCode>
                <c:ptCount val="8"/>
                <c:pt idx="0">
                  <c:v>3872.49</c:v>
                </c:pt>
                <c:pt idx="1">
                  <c:v>4328.1099999999997</c:v>
                </c:pt>
                <c:pt idx="2">
                  <c:v>5423.58</c:v>
                </c:pt>
                <c:pt idx="3">
                  <c:v>5772.52</c:v>
                </c:pt>
                <c:pt idx="4">
                  <c:v>6334.67</c:v>
                </c:pt>
                <c:pt idx="5">
                  <c:v>6330.25</c:v>
                </c:pt>
                <c:pt idx="6">
                  <c:v>6883.98</c:v>
                </c:pt>
                <c:pt idx="7">
                  <c:v>9848.64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13224848"/>
        <c:axId val="113225408"/>
      </c:barChart>
      <c:catAx>
        <c:axId val="11322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322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25408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322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525696"/>
        <c:axId val="194526256"/>
        <c:axId val="0"/>
      </c:bar3DChart>
      <c:catAx>
        <c:axId val="1945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52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52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52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529056"/>
        <c:axId val="195665584"/>
        <c:axId val="0"/>
      </c:bar3DChart>
      <c:catAx>
        <c:axId val="1945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566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6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529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668384"/>
        <c:axId val="195668944"/>
        <c:axId val="0"/>
      </c:bar3DChart>
      <c:catAx>
        <c:axId val="1956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566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66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5668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682047368952981E-2"/>
                  <c:y val="3.4530850610092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2005246218005E-2"/>
                  <c:y val="3.4656865815430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745558766132855E-2"/>
                  <c:y val="3.956176534626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36472109121256E-2"/>
                  <c:y val="3.0389349701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31383870886513E-2"/>
                  <c:y val="3.28388168588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165889550991E-2"/>
                  <c:y val="3.60721135061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2879398684536E-2"/>
                  <c:y val="4.209519293002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58719040970808E-2"/>
                  <c:y val="5.1309961613829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4256127536604E-2"/>
                  <c:y val="4.4785092121445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342526142136266E-2"/>
                  <c:y val="3.8288415308759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116327982066026E-2"/>
                  <c:y val="3.157329094470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987033425334991E-2"/>
                  <c:y val="4.386582226147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711333865792469E-2"/>
                  <c:y val="1.4701276854660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7399599359E-2"/>
                  <c:y val="4.0102810511905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894048"/>
        <c:axId val="195894608"/>
      </c:lineChart>
      <c:catAx>
        <c:axId val="1958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89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94608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89404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367791035258919E-2"/>
                  <c:y val="3.4934874628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80753056374962E-2"/>
                  <c:y val="2.8375412451129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087090889085719E-2"/>
                  <c:y val="3.392689972572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84198545130271E-2"/>
                  <c:y val="2.9422361166545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975251748964945E-2"/>
                  <c:y val="4.4711827105387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038734475888131E-2"/>
                  <c:y val="3.0518841818197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669074563313327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6846842790093779E-3"/>
                  <c:y val="2.472829777765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735334673778717E-2"/>
                  <c:y val="-2.9868669981482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376890571436879E-2"/>
                  <c:y val="-3.414966309159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6974087268864637E-2"/>
                  <c:y val="-4.027559047933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516496041987348E-2"/>
                  <c:y val="-3.528655137543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910227818087E-2"/>
                  <c:y val="-4.215350259873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01982974154E-2"/>
                  <c:y val="4.192008793224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598843020912035E-2"/>
                  <c:y val="3.9483501984906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835870955994E-2"/>
                  <c:y val="2.7528328202436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79971331308856E-2"/>
                  <c:y val="3.0414595435844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08060620146156E-2"/>
                  <c:y val="-4.424768891926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172526525125173E-2"/>
                  <c:y val="-2.79391403706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09699506774532E-2"/>
                  <c:y val="-2.4035111364737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878839658367351E-2"/>
                  <c:y val="-3.0817988643630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34500466984798E-2"/>
                  <c:y val="-3.6052210831904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239616"/>
        <c:axId val="196712480"/>
      </c:lineChart>
      <c:catAx>
        <c:axId val="194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671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712480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423961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715840"/>
        <c:axId val="196795760"/>
        <c:axId val="0"/>
      </c:bar3DChart>
      <c:catAx>
        <c:axId val="19671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79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79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715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50718642448249E-2"/>
                  <c:y val="-5.2626631709173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82557823450325E-2"/>
                  <c:y val="4.104496490137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694180397632717E-2"/>
                  <c:y val="3.293907628924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43800021060914E-2"/>
                  <c:y val="-3.2372162033627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292020919320007E-2"/>
                  <c:y val="-4.7734233579324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206507822259251E-2"/>
                  <c:y val="-4.795870925686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93986752997222E-2"/>
                  <c:y val="-4.597490878512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007266905668702E-2"/>
                  <c:y val="-4.5374443004746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13731337103072E-2"/>
                  <c:y val="-2.9716265938971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68998335386366E-2"/>
                  <c:y val="-5.630292020755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285963346441117E-2"/>
                  <c:y val="-1.269232879003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46417140110509E-2"/>
                  <c:y val="-3.4084088642063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21657631920738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849880658534297E-2"/>
                  <c:y val="-2.1695321266500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549827872671862E-2"/>
                  <c:y val="-3.73343260324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543481769731192E-2"/>
                  <c:y val="4.549906295384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90239357504108E-2"/>
                  <c:y val="-3.912560465972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679212232784093E-2"/>
                  <c:y val="3.962674727553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393762273937477E-2"/>
                  <c:y val="4.821833415081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821384975465028E-2"/>
                  <c:y val="3.8572004501229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149394231580552E-2"/>
                  <c:y val="3.3513979003136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6799120"/>
        <c:axId val="197318816"/>
      </c:lineChart>
      <c:catAx>
        <c:axId val="19679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731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31881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679912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86801469278712E-2"/>
                  <c:y val="3.862365035304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265881946165136E-2"/>
                  <c:y val="4.142901622214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849592783699057E-2"/>
                  <c:y val="-6.1150221115180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840391982237983E-2"/>
                  <c:y val="-3.8603333087063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057866913832283E-2"/>
                  <c:y val="-2.8481376719051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4936919394840743E-2"/>
                  <c:y val="-4.578218835424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908656762658077E-2"/>
                  <c:y val="-4.9206571184311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8106750734936E-2"/>
                  <c:y val="4.665873325804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562018526103046E-2"/>
                  <c:y val="-5.2096108583912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16795906720797E-2"/>
                  <c:y val="-1.4158231922910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460063819066797E-4"/>
                  <c:y val="-1.5995229400403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630962730861966E-2"/>
                  <c:y val="-3.43145429406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84541770282774E-2"/>
                  <c:y val="-3.4102926741743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02565090416254E-3"/>
                  <c:y val="1.25505293043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1789625679687979E-2"/>
                  <c:y val="4.489033953581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899655139163256E-2"/>
                  <c:y val="3.743522222339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427375330405173E-2"/>
                  <c:y val="4.892160173936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73009794735148E-2"/>
                  <c:y val="-4.593153066071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66024471182999E-2"/>
                  <c:y val="4.7433980109415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109204452132429E-2"/>
                  <c:y val="4.1480469038597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691595610805591E-2"/>
                  <c:y val="4.304912028876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031340514318668E-2"/>
                  <c:y val="6.0953908830886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402417831876267E-2"/>
                  <c:y val="4.6608863605180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737385016335368E-2"/>
                  <c:y val="2.441871510443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13328"/>
        <c:axId val="197213888"/>
      </c:lineChart>
      <c:catAx>
        <c:axId val="19721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72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213888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72133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34880568368616E-2"/>
                  <c:y val="5.1053089643167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68E-2"/>
                  <c:y val="4.463382271112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414712317050009E-2"/>
                  <c:y val="4.121559731198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884679254087453E-2"/>
                  <c:y val="4.3548631026266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51870566393586E-2"/>
                  <c:y val="5.26655173159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465525221557127E-2"/>
                  <c:y val="-4.201657892108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352911671285893E-2"/>
                  <c:y val="-9.3093067385752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786102379638325E-3"/>
                  <c:y val="-2.731641199046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4.6117650415899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927898875556522E-2"/>
                  <c:y val="-4.908188160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876879591908068E-2"/>
                  <c:y val="-5.976458502760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49181529711E-2"/>
                  <c:y val="-4.612107463368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983602097453256E-2"/>
                  <c:y val="-5.62510522335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904946264615458E-2"/>
                  <c:y val="4.073392401090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18786691016688E-2"/>
                  <c:y val="3.7673244018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457931938519053E-2"/>
                  <c:y val="4.366591048524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747943165811506E-2"/>
                  <c:y val="4.420108718914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3520694573787E-2"/>
                  <c:y val="-3.8486210389647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490964623231192E-2"/>
                  <c:y val="3.6938178601492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56556099839417E-2"/>
                  <c:y val="4.2755068555693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937220222128074E-3"/>
                  <c:y val="-2.2280814393128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22959824192578E-2"/>
                  <c:y val="-5.0374809171196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17696"/>
        <c:axId val="197718256"/>
      </c:lineChart>
      <c:catAx>
        <c:axId val="1977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771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18256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771769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01.05.2018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- 26,4%
(2017г. - 24,4%)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- 30,6%
(2017г. - 28,3%)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- 23,4%</a:t>
                    </a:r>
                  </a:p>
                  <a:p>
                    <a:pPr>
                      <a:defRPr/>
                    </a:pPr>
                    <a:r>
                      <a:rPr lang="ru-RU"/>
                      <a:t>(2017г. - 27,1%)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- 16,4%
(2017г. - 19,4%)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- 3,2%
(2017г. - 0,8%)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26.4</c:v>
                </c:pt>
                <c:pt idx="1">
                  <c:v>30.6</c:v>
                </c:pt>
                <c:pt idx="2">
                  <c:v>23.4</c:v>
                </c:pt>
                <c:pt idx="3">
                  <c:v>16.399999999999999</c:v>
                </c:pt>
                <c:pt idx="4">
                  <c:v>3.2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13586278624348E-2"/>
                  <c:y val="-4.275899294958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23849447644544E-2"/>
                  <c:y val="-4.6651230311983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79935233317294E-2"/>
                  <c:y val="-7.205560163337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436945415583439E-2"/>
                  <c:y val="-3.875423799188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540697273791808E-2"/>
                  <c:y val="3.1175319329548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0925377503276E-2"/>
                  <c:y val="3.6054072009210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19958264726048E-2"/>
                  <c:y val="4.68785722414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208076727569275E-2"/>
                  <c:y val="4.2256892792004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820339587891356E-2"/>
                  <c:y val="3.2670855020950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05785282157556E-2"/>
                  <c:y val="-4.547710023446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37169615628742E-2"/>
                  <c:y val="4.7457563694185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486278302550999E-2"/>
                  <c:y val="3.72153868708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47615928511645E-2"/>
                  <c:y val="3.106228912562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27305312969615E-2"/>
                  <c:y val="4.106815336840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713783592418292E-2"/>
                  <c:y val="4.613554602559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24554848341236E-2"/>
                  <c:y val="-4.94139345480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775094121298486E-2"/>
                  <c:y val="-4.0245416509893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4998347302984E-2"/>
                  <c:y val="-5.0642064448533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996928442735669E-2"/>
                  <c:y val="-3.790561439733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7087048316801929E-2"/>
                  <c:y val="-4.256625210297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7744006047021E-2"/>
                  <c:y val="-3.792919439452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146175988325004E-2"/>
                  <c:y val="3.2671880238219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32838121797271E-3"/>
                  <c:y val="-1.2948237805296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102443053687839E-2"/>
                  <c:y val="3.0208026836087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735643235533436E-2"/>
                  <c:y val="-4.34799769941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23050361177997E-2"/>
                  <c:y val="-2.985073861778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847280"/>
        <c:axId val="197847840"/>
      </c:lineChart>
      <c:catAx>
        <c:axId val="19784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784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847840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784728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851200"/>
        <c:axId val="197851760"/>
        <c:axId val="0"/>
      </c:bar3DChart>
      <c:catAx>
        <c:axId val="197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785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85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785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904080"/>
        <c:axId val="197904640"/>
        <c:axId val="0"/>
      </c:bar3DChart>
      <c:catAx>
        <c:axId val="19790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790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0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790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400"/>
              <a:t>Структура распределения налогов, сборов и иных обязательных платежей консолидированного</a:t>
            </a:r>
            <a:r>
              <a:rPr lang="ru-RU" sz="1400" baseline="0"/>
              <a:t> бюджета края  в </a:t>
            </a:r>
            <a:r>
              <a:rPr lang="ru-RU" sz="1400"/>
              <a:t>динамике, %</a:t>
            </a:r>
          </a:p>
        </c:rich>
      </c:tx>
      <c:layout>
        <c:manualLayout>
          <c:xMode val="edge"/>
          <c:yMode val="edge"/>
          <c:x val="0.12635981344765587"/>
          <c:y val="3.1496062992125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920436817472701E-2"/>
          <c:y val="0.24671979248637735"/>
          <c:w val="0.94851794071757956"/>
          <c:h val="0.51968637140740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диаграмма!$D$27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диаграмма!$D$29:$D$30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диаграмма!$E$27</c:f>
              <c:strCache>
                <c:ptCount val="1"/>
              </c:strCache>
              <c:extLst xmlns:c15="http://schemas.microsoft.com/office/drawing/2012/chart"/>
            </c:strRef>
          </c:tx>
          <c:spPr>
            <a:gradFill rotWithShape="0">
              <a:gsLst>
                <a:gs pos="0">
                  <a:schemeClr val="accent5">
                    <a:lumMod val="40000"/>
                    <a:lumOff val="60000"/>
                  </a:schemeClr>
                </a:gs>
                <a:gs pos="100000">
                  <a:srgbClr val="3C908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диаграмма!$E$29:$E$30</c:f>
              <c:numCache>
                <c:formatCode>0.0</c:formatCode>
                <c:ptCount val="2"/>
              </c:numCache>
              <c:extLst xmlns:c15="http://schemas.microsoft.com/office/drawing/2012/chart"/>
            </c:numRef>
          </c:val>
        </c:ser>
        <c:ser>
          <c:idx val="2"/>
          <c:order val="2"/>
          <c:tx>
            <c:strRef>
              <c:f>диаграмма!$F$27</c:f>
              <c:strCache>
                <c:ptCount val="1"/>
              </c:strCache>
            </c:strRef>
          </c:tx>
          <c:spPr>
            <a:gradFill>
              <a:gsLst>
                <a:gs pos="1000">
                  <a:srgbClr val="C45C97"/>
                </a:gs>
                <a:gs pos="100000">
                  <a:srgbClr val="8B3180"/>
                </a:gs>
              </a:gsLst>
              <a:lin ang="5400000" scaled="1"/>
            </a:gra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диаграмма!$F$29:$F$30</c:f>
              <c:numCache>
                <c:formatCode>0.0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7908000"/>
        <c:axId val="197908560"/>
        <c:extLst/>
      </c:barChart>
      <c:catAx>
        <c:axId val="19790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790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08560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one"/>
        <c:crossAx val="19790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451581627707794"/>
          <c:y val="0.81932213047898905"/>
          <c:w val="0.56544220657435396"/>
          <c:h val="0.180677919989139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778621367545137E-2"/>
          <c:y val="4.0720993150465318E-2"/>
          <c:w val="0.75659630232295594"/>
          <c:h val="0.8368823181111159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диаграмма!$E$34</c:f>
              <c:strCache>
                <c:ptCount val="1"/>
              </c:strCache>
            </c:strRef>
          </c:tx>
          <c:spPr>
            <a:solidFill>
              <a:srgbClr val="F6FEC6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7.93716360068333E-3"/>
                  <c:y val="-0.171428592275388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607272504268991E-4"/>
                  <c:y val="-0.171428592275388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диаграмма!$F$34:$G$34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диаграмма!$E$35</c:f>
              <c:strCache>
                <c:ptCount val="1"/>
              </c:strCache>
            </c:strRef>
          </c:tx>
          <c:spPr>
            <a:ln w="952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1.0417527225896872E-2"/>
                  <c:y val="-0.162162181882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01818126067703E-2"/>
                  <c:y val="-0.16216218188212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диаграмма!$F$35:$G$35</c:f>
              <c:numCache>
                <c:formatCode>#\ ##0.0</c:formatCode>
                <c:ptCount val="2"/>
              </c:numCache>
            </c:numRef>
          </c:val>
        </c:ser>
        <c:ser>
          <c:idx val="2"/>
          <c:order val="2"/>
          <c:tx>
            <c:strRef>
              <c:f>диаграмма!$E$36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9.9214545008541625E-4"/>
                  <c:y val="-0.162162181882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4079985281874E-2"/>
                  <c:y val="-0.16216218188212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диаграмма!$F$36:$G$36</c:f>
              <c:numCache>
                <c:formatCode>#\ ##0.0</c:formatCode>
                <c:ptCount val="2"/>
              </c:numCache>
            </c:numRef>
          </c:val>
        </c:ser>
        <c:ser>
          <c:idx val="3"/>
          <c:order val="3"/>
          <c:tx>
            <c:strRef>
              <c:f>диаграмма!$E$37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1.7858618101537493E-2"/>
                  <c:y val="-0.162162181882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882181751281244E-3"/>
                  <c:y val="-0.16679538707875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диаграмма!$F$37:$G$37</c:f>
              <c:numCache>
                <c:formatCode>#\ ##0.0</c:formatCode>
                <c:ptCount val="2"/>
              </c:numCache>
            </c:numRef>
          </c:val>
        </c:ser>
        <c:ser>
          <c:idx val="4"/>
          <c:order val="4"/>
          <c:tx>
            <c:strRef>
              <c:f>диаграмма!$E$38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1.9842909001708325E-3"/>
                  <c:y val="-0.162162181882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6216218188212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диаграмма!$F$38:$G$38</c:f>
              <c:numCache>
                <c:formatCode>#,##0</c:formatCode>
                <c:ptCount val="2"/>
              </c:numCache>
            </c:numRef>
          </c:val>
        </c:ser>
        <c:ser>
          <c:idx val="5"/>
          <c:order val="5"/>
          <c:tx>
            <c:strRef>
              <c:f>диаграмма!$E$39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9764363502562488E-3"/>
                  <c:y val="-0.162162181882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725090752988114E-3"/>
                  <c:y val="-0.162162181882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диаграмма!$F$39:$G$39</c:f>
              <c:numCache>
                <c:formatCode>#\ ##0.0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8402624"/>
        <c:axId val="198403184"/>
        <c:axId val="0"/>
      </c:bar3DChart>
      <c:catAx>
        <c:axId val="198402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300"/>
            </a:pPr>
            <a:endParaRPr lang="ru-RU"/>
          </a:p>
        </c:txPr>
        <c:crossAx val="198403184"/>
        <c:crosses val="autoZero"/>
        <c:auto val="1"/>
        <c:lblAlgn val="ctr"/>
        <c:lblOffset val="100"/>
        <c:noMultiLvlLbl val="0"/>
      </c:catAx>
      <c:valAx>
        <c:axId val="198403184"/>
        <c:scaling>
          <c:orientation val="minMax"/>
        </c:scaling>
        <c:delete val="0"/>
        <c:axPos val="b"/>
        <c:majorGridlines/>
        <c:numFmt formatCode="#\ ##0.0" sourceLinked="1"/>
        <c:majorTickMark val="out"/>
        <c:minorTickMark val="none"/>
        <c:tickLblPos val="nextTo"/>
        <c:crossAx val="19840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47708749782153"/>
          <c:y val="0.1889055066325698"/>
          <c:w val="0.18285462914662468"/>
          <c:h val="0.62218898673486034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 b="1" i="0" baseline="0">
                <a:latin typeface="Times New Roman" pitchFamily="18" charset="0"/>
                <a:cs typeface="Times New Roman" pitchFamily="18" charset="0"/>
              </a:rPr>
              <a:t>Структура  расходов городского бюджета на 01.05.2018 г.* </a:t>
            </a:r>
            <a:endParaRPr lang="ru-RU" sz="1600">
              <a:latin typeface="Times New Roman" pitchFamily="18" charset="0"/>
              <a:cs typeface="Times New Roman" pitchFamily="18" charset="0"/>
            </a:endParaRPr>
          </a:p>
        </c:rich>
      </c:tx>
      <c:overlay val="0"/>
      <c:spPr>
        <a:noFill/>
      </c:spPr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472049038413537E-2"/>
          <c:y val="0.10909344347971971"/>
          <c:w val="0.84705590192317293"/>
          <c:h val="0.77145275084286569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explosion val="7"/>
          </c:dPt>
          <c:dLbls>
            <c:dLbl>
              <c:idx val="0"/>
              <c:layout>
                <c:manualLayout>
                  <c:x val="-3.0912547235698373E-2"/>
                  <c:y val="2.53999447520981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045601607996537E-2"/>
                  <c:y val="-6.267874457485997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3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01568280557327"/>
                      <c:h val="0.2146722920164253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3.8848214572363596E-3"/>
                  <c:y val="-7.053219673444118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3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58648034898529"/>
                      <c:h val="0.1686239244534469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7.4826807023313111E-2"/>
                  <c:y val="-7.3447079740520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253598682295932E-2"/>
                  <c:y val="-3.53370496351824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639790413169776E-2"/>
                  <c:y val="-3.47023565640254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2321667517291839E-2"/>
                  <c:y val="3.2024727251317171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30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396201281208468"/>
                      <c:h val="0.1141650908287385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5261386950020374E-2"/>
                  <c:y val="3.20543505868697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(диаграмма!$A$57:$A$61,диаграмма!$A$62:$A$67)</c15:sqref>
                  </c15:fullRef>
                </c:ext>
              </c:extLst>
              <c:f>(диаграмма!$A$57:$A$61,диаграмма!$A$62:$A$63,диаграмма!$A$66:$A$67)</c:f>
              <c:numCache>
                <c:formatCode>General</c:formatCode>
                <c:ptCount val="9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(диаграмма!$C$57:$C$61,диаграмма!$C$62:$C$67)</c15:sqref>
                  </c15:fullRef>
                </c:ext>
              </c:extLst>
              <c:f>(диаграмма!$C$57:$C$61,диаграмма!$C$62:$C$63,диаграмма!$C$66:$C$67)</c:f>
              <c:numCache>
                <c:formatCode>0.00</c:formatCode>
                <c:ptCount val="9"/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диаграмма!$C$64</c15:sqref>
                  <c15:explosion val="14"/>
                  <c15:bubble3D val="0"/>
                  <c15:dLbl>
                    <c:idx val="6"/>
                    <c:delete val="1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диаграмма!$C$65</c15:sqref>
                  <c15:explosion val="17"/>
                  <c15:bubble3D val="0"/>
                  <c15:dLbl>
                    <c:idx val="6"/>
                    <c:delete val="1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</a:t>
            </a:r>
            <a:r>
              <a:rPr lang="ru-RU" sz="14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начисленных ДКВ на 01.05.2018 г.</a:t>
            </a:r>
            <a:endParaRPr lang="en-US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6160894584798539"/>
          <c:y val="2.37037014916347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30"/>
      <c:rotY val="19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795897373212377E-2"/>
          <c:y val="0.19266249417842929"/>
          <c:w val="0.70555999080562704"/>
          <c:h val="0.64286781285258709"/>
        </c:manualLayout>
      </c:layout>
      <c:pie3DChart>
        <c:varyColors val="1"/>
        <c:ser>
          <c:idx val="0"/>
          <c:order val="0"/>
          <c:spPr>
            <a:effectLst/>
          </c:spPr>
          <c:explosion val="8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p3d>
                <a:contourClr>
                  <a:schemeClr val="accent2">
                    <a:lumMod val="50000"/>
                  </a:schemeClr>
                </a:contourClr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  <a:effectLst/>
              <a:sp3d>
                <a:contourClr>
                  <a:srgbClr val="FFC000"/>
                </a:contourClr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rgbClr val="D284B1"/>
              </a:solidFill>
              <a:ln>
                <a:solidFill>
                  <a:srgbClr val="C45C97"/>
                </a:solidFill>
              </a:ln>
              <a:effectLst/>
              <a:sp3d>
                <a:contourClr>
                  <a:srgbClr val="C45C97"/>
                </a:contourClr>
              </a:sp3d>
            </c:spPr>
          </c:dPt>
          <c:dPt>
            <c:idx val="6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  <a:sp3d>
                <a:contourClr>
                  <a:schemeClr val="accent1">
                    <a:lumMod val="75000"/>
                  </a:schemeClr>
                </a:contourClr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3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/>
              <a:sp3d>
                <a:contourClr>
                  <a:schemeClr val="accent3">
                    <a:lumMod val="50000"/>
                  </a:schemeClr>
                </a:contourClr>
              </a:sp3d>
            </c:spPr>
          </c:dPt>
          <c:dPt>
            <c:idx val="10"/>
            <c:bubble3D val="0"/>
            <c:spPr>
              <a:solidFill>
                <a:srgbClr val="F7A209"/>
              </a:solidFill>
              <a:ln>
                <a:solidFill>
                  <a:srgbClr val="B05408"/>
                </a:solidFill>
              </a:ln>
              <a:effectLst/>
              <a:sp3d>
                <a:contourClr>
                  <a:srgbClr val="B05408"/>
                </a:contourClr>
              </a:sp3d>
            </c:spPr>
          </c:dPt>
          <c:dPt>
            <c:idx val="11"/>
            <c:bubble3D val="0"/>
            <c:spPr>
              <a:solidFill>
                <a:srgbClr val="8B3180"/>
              </a:solidFill>
              <a:ln>
                <a:solidFill>
                  <a:schemeClr val="accent4">
                    <a:lumMod val="50000"/>
                  </a:schemeClr>
                </a:solidFill>
              </a:ln>
              <a:effectLst/>
              <a:sp3d>
                <a:contourClr>
                  <a:schemeClr val="accent4">
                    <a:lumMod val="50000"/>
                  </a:schemeClr>
                </a:contourClr>
              </a:sp3d>
            </c:spPr>
          </c:dPt>
          <c:dPt>
            <c:idx val="12"/>
            <c:bubble3D val="0"/>
            <c:spPr>
              <a:solidFill>
                <a:schemeClr val="accent1"/>
              </a:solidFill>
              <a:ln>
                <a:solidFill>
                  <a:schemeClr val="tx2">
                    <a:lumMod val="75000"/>
                  </a:schemeClr>
                </a:solidFill>
              </a:ln>
              <a:effectLst/>
              <a:sp3d>
                <a:contourClr>
                  <a:schemeClr val="tx2">
                    <a:lumMod val="7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1.4523449780566303E-2"/>
                  <c:y val="-6.220577658712760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807323474809552"/>
                      <c:h val="0.13789792398343365"/>
                    </c:manualLayout>
                  </c15:layout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0272428141604252"/>
                  <c:y val="-0.1277808758895984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>
                  <a:softEdge rad="88900"/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708731515797073"/>
                      <c:h val="0.12432013040496451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1334648697453906E-3"/>
                  <c:y val="-0.138700931867476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9544681650156019E-2"/>
                  <c:y val="-7.07953039794408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4015393361612684E-2"/>
                  <c:y val="4.62413488488679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1BE7E8B2-DAEE-42CC-B691-487603BCD904}" type="CATEGORYNAME">
                      <a:rPr lang="ru-RU"/>
                      <a:pPr>
                        <a:defRPr sz="120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[ИМЯ КАТЕГОРИИ]</a:t>
                    </a:fld>
                    <a:r>
                      <a:rPr lang="ru-RU" baseline="0"/>
                      <a:t>
</a:t>
                    </a:r>
                    <a:fld id="{F95FB203-5511-4710-9EB6-CDA6BE68B442}" type="PERCENTAGE">
                      <a:rPr lang="ru-RU" baseline="0"/>
                      <a:pPr>
                        <a:defRPr sz="120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[ПРОЦЕНТ]</a:t>
                    </a:fld>
                    <a:endParaRPr lang="ru-RU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156745271248834"/>
                      <c:h val="0.148834721115078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4.1004439997015994E-2"/>
                  <c:y val="3.51181536197698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703889857613013"/>
                      <c:h val="0.15316240065891626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5897838909911277E-3"/>
                  <c:y val="9.0720038194688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0.11976096280647852"/>
                  <c:y val="5.714928607018723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711750817754085"/>
                      <c:h val="0.13675214344546097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диаграмма!$A$57:$A$69</c:f>
              <c:numCache>
                <c:formatCode>General</c:formatCode>
                <c:ptCount val="13"/>
              </c:numCache>
            </c:numRef>
          </c:cat>
          <c:val>
            <c:numRef>
              <c:f>диаграмма!$E$57:$E$69</c:f>
              <c:numCache>
                <c:formatCode>0.00</c:formatCode>
                <c:ptCount val="13"/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3874530551721"/>
          <c:y val="9.3243871127756547E-2"/>
          <c:w val="0.7813379856157826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01.05.2017 г.</c:v>
                </c:pt>
                <c:pt idx="1">
                  <c:v>На 01.05.2018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50.6</c:v>
                </c:pt>
                <c:pt idx="1">
                  <c:v>55.6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01.05.2017 г.</c:v>
                </c:pt>
                <c:pt idx="1">
                  <c:v>На 01.05.2018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49.4</c:v>
                </c:pt>
                <c:pt idx="1">
                  <c:v>44.4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3975856"/>
        <c:axId val="193976416"/>
        <c:axId val="0"/>
      </c:bar3DChart>
      <c:catAx>
        <c:axId val="19397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397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97641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397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304974333012018"/>
          <c:y val="8.0808283531618744E-2"/>
          <c:w val="0.80695025666987985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01.05.2017 г.</c:v>
                </c:pt>
                <c:pt idx="1">
                  <c:v>На 01.05.2018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35.299999999999997</c:v>
                </c:pt>
                <c:pt idx="1">
                  <c:v>27.1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01.05.2017 г.</c:v>
                </c:pt>
                <c:pt idx="1">
                  <c:v>На 01.05.2018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31.6</c:v>
                </c:pt>
                <c:pt idx="1">
                  <c:v>33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01.05.2017 г.</c:v>
                </c:pt>
                <c:pt idx="1">
                  <c:v>На 01.05.2018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33.1</c:v>
                </c:pt>
                <c:pt idx="1">
                  <c:v>39.9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4089408"/>
        <c:axId val="194089968"/>
        <c:axId val="0"/>
      </c:bar3DChart>
      <c:catAx>
        <c:axId val="19408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408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08996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4089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ru-RU" sz="1800" b="1">
                <a:latin typeface="Times New Roman" panose="02020603050405020304" pitchFamily="18" charset="0"/>
                <a:cs typeface="Times New Roman" panose="02020603050405020304" pitchFamily="18" charset="0"/>
              </a:rPr>
              <a:t>Динамика показателей уровня жизни населения</a:t>
            </a:r>
          </a:p>
        </c:rich>
      </c:tx>
      <c:layout>
        <c:manualLayout>
          <c:xMode val="edge"/>
          <c:yMode val="edge"/>
          <c:x val="0.29325162532198906"/>
          <c:y val="3.6697194594521337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484224834619271"/>
          <c:y val="7.7295307742134667E-2"/>
          <c:w val="0.87640449438202261"/>
          <c:h val="0.651130779056463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2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897641504469048E-3"/>
                  <c:y val="8.298955717886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3210431662979315E-5"/>
                  <c:y val="8.0215902239891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704738134627823E-3"/>
                  <c:y val="8.1676759214645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(диаграмма!$CK$3,диаграмма!$CW$3,диаграмма!$DI$3)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(диаграмма!$CK$4,диаграмма!$CW$4,диаграмма!$DI$4)</c:f>
              <c:numCache>
                <c:formatCode>0.0</c:formatCode>
                <c:ptCount val="3"/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335485071824694E-3"/>
                  <c:y val="7.6285300901402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2474285795814015E-5"/>
                  <c:y val="7.8058806080381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416838478630496E-3"/>
                  <c:y val="8.092307506038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(диаграмма!$CK$3,диаграмма!$CW$3,диаграмма!$DI$3)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(диаграмма!$CK$5,диаграмма!$CW$5,диаграмма!$DI$5)</c:f>
              <c:numCache>
                <c:formatCode>0.0</c:formatCode>
                <c:ptCount val="3"/>
              </c:numCache>
            </c:numRef>
          </c:val>
        </c:ser>
        <c:ser>
          <c:idx val="2"/>
          <c:order val="2"/>
          <c:tx>
            <c:strRef>
              <c:f>диаграмма!$A$6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42647441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024221587445257E-3"/>
                  <c:y val="0.10311688704850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(диаграмма!$CK$3,диаграмма!$CW$3,диаграмма!$DI$3)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(диаграмма!$CK$6,диаграмма!$CW$6,диаграмма!$DI$6)</c:f>
              <c:numCache>
                <c:formatCode>0.0</c:formatCode>
                <c:ptCount val="3"/>
              </c:numCache>
            </c:numRef>
          </c:val>
        </c:ser>
        <c:ser>
          <c:idx val="3"/>
          <c:order val="3"/>
          <c:tx>
            <c:strRef>
              <c:f>диаграмма!$A$7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55529265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(диаграмма!$CK$3,диаграмма!$CW$3,диаграмма!$DI$3)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(диаграмма!$CK$7,диаграмма!$CW$7,диаграмма!$DI$7)</c:f>
              <c:numCache>
                <c:formatCode>0.0</c:formatCode>
                <c:ptCount val="3"/>
              </c:numCache>
            </c:numRef>
          </c:val>
        </c:ser>
        <c:ser>
          <c:idx val="4"/>
          <c:order val="4"/>
          <c:tx>
            <c:strRef>
              <c:f>диаграмма!$A$8</c:f>
              <c:strCache>
                <c:ptCount val="1"/>
              </c:strCache>
            </c:strRef>
          </c:tx>
          <c:spPr>
            <a:solidFill>
              <a:srgbClr val="F7A209"/>
            </a:solidFill>
          </c:spPr>
          <c:invertIfNegative val="0"/>
          <c:dLbls>
            <c:dLbl>
              <c:idx val="0"/>
              <c:layout>
                <c:manualLayout>
                  <c:x val="1.2011636812316222E-3"/>
                  <c:y val="9.984489372522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039127733912023E-3"/>
                  <c:y val="0.10147383951358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25040670483619E-3"/>
                  <c:y val="0.11481165108214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(диаграмма!$CK$3,диаграмма!$CW$3,диаграмма!$DI$3)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(диаграмма!$CK$8,диаграмма!$CW$8,диаграмма!$DI$8)</c:f>
              <c:numCache>
                <c:formatCode>0.0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341184"/>
        <c:axId val="194341744"/>
        <c:axId val="0"/>
      </c:bar3DChart>
      <c:catAx>
        <c:axId val="1943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ru-RU"/>
          </a:p>
        </c:txPr>
        <c:crossAx val="19434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34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60000"/>
                </a:srgb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9434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710333153460749"/>
          <c:y val="0.75901003555959445"/>
          <c:w val="0.58475074592317033"/>
          <c:h val="0.20417972141593763"/>
        </c:manualLayout>
      </c:layout>
      <c:overlay val="1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515449800879511E-2"/>
          <c:y val="0.59319329326991288"/>
          <c:w val="0.9664845501991205"/>
          <c:h val="0.26876656096037382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28236212304012E-2"/>
                  <c:y val="-0.30065161336471613"/>
                </c:manualLayout>
              </c:layout>
              <c:tx>
                <c:rich>
                  <a:bodyPr/>
                  <a:lstStyle/>
                  <a:p>
                    <a:r>
                      <a:rPr lang="ru-RU" sz="1200" b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7906310352254926E-2"/>
                  <c:y val="-0.26122066509044006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544856155410043E-2"/>
                  <c:y val="-0.2790220008924344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1,4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rgbClr val="C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(диаграмма!$E$18:$N$18,диаграмма!$E$19:$N$19)</c:f>
              <c:numCache>
                <c:formatCode>General</c:formatCode>
                <c:ptCount val="20"/>
              </c:numCache>
            </c:numRef>
          </c:cat>
          <c:val>
            <c:numRef>
              <c:f>диаграмма!$E$14:$G$14</c:f>
              <c:numCache>
                <c:formatCode>0.0</c:formatCode>
                <c:ptCount val="3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242032"/>
        <c:axId val="194242592"/>
      </c:lineChart>
      <c:catAx>
        <c:axId val="194242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4242592"/>
        <c:crosses val="autoZero"/>
        <c:auto val="0"/>
        <c:lblAlgn val="ctr"/>
        <c:lblOffset val="100"/>
        <c:tickLblSkip val="1"/>
        <c:noMultiLvlLbl val="0"/>
      </c:catAx>
      <c:valAx>
        <c:axId val="19424259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424203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361385106515866E-2"/>
          <c:y val="0.23417549198634605"/>
          <c:w val="0.96927722978696829"/>
          <c:h val="0.7403119792209828"/>
        </c:manualLayout>
      </c:layout>
      <c:lineChart>
        <c:grouping val="standard"/>
        <c:varyColors val="0"/>
        <c:ser>
          <c:idx val="2"/>
          <c:order val="0"/>
          <c:spPr>
            <a:ln w="3492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11"/>
            <c:spPr>
              <a:solidFill>
                <a:schemeClr val="accent3">
                  <a:lumMod val="75000"/>
                </a:schemeClr>
              </a:solidFill>
              <a:ln w="9525">
                <a:solidFill>
                  <a:schemeClr val="accent3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888458090798651E-2"/>
                  <c:y val="-0.1894287596877423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5,6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810707270278619E-2"/>
                  <c:y val="-0.2192191950887314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5,8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500186931672733E-2"/>
                  <c:y val="-0.15516759944876796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6,3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диаграмма!$J$21:$L$21</c:f>
              <c:numCache>
                <c:formatCode>0.0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02976"/>
        <c:axId val="195003536"/>
      </c:lineChart>
      <c:catAx>
        <c:axId val="1950029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95003536"/>
        <c:crosses val="autoZero"/>
        <c:auto val="1"/>
        <c:lblAlgn val="ctr"/>
        <c:lblOffset val="100"/>
        <c:noMultiLvlLbl val="0"/>
      </c:catAx>
      <c:valAx>
        <c:axId val="19500353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500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896973088623448E-2"/>
          <c:y val="0.42112151367960216"/>
          <c:w val="0.97020605382275316"/>
          <c:h val="0.54999220288666462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960649810871384E-2"/>
                  <c:y val="-0.2093831039441842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3,8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667910746977198E-2"/>
                  <c:y val="-0.2359914751560866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3,9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151748224306404E-2"/>
                  <c:y val="-0.1870902905724236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4,0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диаграмма!$J$22:$L$22</c:f>
              <c:numCache>
                <c:formatCode>0.0</c:formatCode>
                <c:ptCount val="3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005776"/>
        <c:axId val="195530752"/>
      </c:lineChart>
      <c:catAx>
        <c:axId val="195005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95530752"/>
        <c:crosses val="autoZero"/>
        <c:auto val="1"/>
        <c:lblAlgn val="ctr"/>
        <c:lblOffset val="100"/>
        <c:noMultiLvlLbl val="0"/>
      </c:catAx>
      <c:valAx>
        <c:axId val="1955307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500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4481849103686E-2"/>
          <c:y val="0.19438832966239628"/>
          <c:w val="0.96975518150896312"/>
          <c:h val="0.78201680345320268"/>
        </c:manualLayout>
      </c:layout>
      <c:lineChart>
        <c:grouping val="standard"/>
        <c:varyColors val="0"/>
        <c:ser>
          <c:idx val="1"/>
          <c:order val="0"/>
          <c:spPr>
            <a:ln w="349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1796870756297168E-2"/>
                  <c:y val="-0.16080577427821521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6,9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046808756712029E-2"/>
                  <c:y val="-0.1830279965004375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7,2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0827983864906911E-2"/>
                  <c:y val="-0.10820297462817154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8,2 ВПМ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диаграмма!$J$23:$L$23</c:f>
              <c:numCache>
                <c:formatCode>0.0</c:formatCode>
                <c:ptCount val="3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532992"/>
        <c:axId val="195533552"/>
      </c:lineChart>
      <c:catAx>
        <c:axId val="1955329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95533552"/>
        <c:crosses val="autoZero"/>
        <c:auto val="1"/>
        <c:lblAlgn val="ctr"/>
        <c:lblOffset val="100"/>
        <c:noMultiLvlLbl val="0"/>
      </c:catAx>
      <c:valAx>
        <c:axId val="1955335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9553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31</xdr:row>
      <xdr:rowOff>3174</xdr:rowOff>
    </xdr:from>
    <xdr:to>
      <xdr:col>9</xdr:col>
      <xdr:colOff>940289</xdr:colOff>
      <xdr:row>60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90714</xdr:colOff>
      <xdr:row>14</xdr:row>
      <xdr:rowOff>89807</xdr:rowOff>
    </xdr:from>
    <xdr:to>
      <xdr:col>5</xdr:col>
      <xdr:colOff>782410</xdr:colOff>
      <xdr:row>30</xdr:row>
      <xdr:rowOff>166007</xdr:rowOff>
    </xdr:to>
    <xdr:graphicFrame macro="">
      <xdr:nvGraphicFramePr>
        <xdr:cNvPr id="437664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70</xdr:row>
      <xdr:rowOff>10584</xdr:rowOff>
    </xdr:from>
    <xdr:to>
      <xdr:col>15</xdr:col>
      <xdr:colOff>941918</xdr:colOff>
      <xdr:row>87</xdr:row>
      <xdr:rowOff>52917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2869731</xdr:colOff>
      <xdr:row>74</xdr:row>
      <xdr:rowOff>61937</xdr:rowOff>
    </xdr:from>
    <xdr:to>
      <xdr:col>1</xdr:col>
      <xdr:colOff>3271898</xdr:colOff>
      <xdr:row>76</xdr:row>
      <xdr:rowOff>40771</xdr:rowOff>
    </xdr:to>
    <xdr:sp macro="" textlink="">
      <xdr:nvSpPr>
        <xdr:cNvPr id="5" name="TextBox 4"/>
        <xdr:cNvSpPr txBox="1"/>
      </xdr:nvSpPr>
      <xdr:spPr>
        <a:xfrm>
          <a:off x="3409481" y="14857437"/>
          <a:ext cx="402167" cy="2963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(1)</a:t>
          </a:r>
        </a:p>
      </xdr:txBody>
    </xdr:sp>
    <xdr:clientData/>
  </xdr:twoCellAnchor>
  <xdr:twoCellAnchor>
    <xdr:from>
      <xdr:col>1</xdr:col>
      <xdr:colOff>2868942</xdr:colOff>
      <xdr:row>80</xdr:row>
      <xdr:rowOff>59024</xdr:rowOff>
    </xdr:from>
    <xdr:to>
      <xdr:col>1</xdr:col>
      <xdr:colOff>3271109</xdr:colOff>
      <xdr:row>82</xdr:row>
      <xdr:rowOff>45795</xdr:rowOff>
    </xdr:to>
    <xdr:sp macro="" textlink="">
      <xdr:nvSpPr>
        <xdr:cNvPr id="6" name="TextBox 5"/>
        <xdr:cNvSpPr txBox="1"/>
      </xdr:nvSpPr>
      <xdr:spPr>
        <a:xfrm>
          <a:off x="3408692" y="15807024"/>
          <a:ext cx="402167" cy="30427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latin typeface="Times New Roman" panose="02020603050405020304" pitchFamily="18" charset="0"/>
              <a:cs typeface="Times New Roman" panose="02020603050405020304" pitchFamily="18" charset="0"/>
            </a:rPr>
            <a:t>(1)</a:t>
          </a:r>
        </a:p>
      </xdr:txBody>
    </xdr:sp>
    <xdr:clientData/>
  </xdr:twoCellAnchor>
  <xdr:twoCellAnchor>
    <xdr:from>
      <xdr:col>1</xdr:col>
      <xdr:colOff>5378111</xdr:colOff>
      <xdr:row>74</xdr:row>
      <xdr:rowOff>23296</xdr:rowOff>
    </xdr:from>
    <xdr:to>
      <xdr:col>1</xdr:col>
      <xdr:colOff>5780278</xdr:colOff>
      <xdr:row>76</xdr:row>
      <xdr:rowOff>5532</xdr:rowOff>
    </xdr:to>
    <xdr:sp macro="" textlink="">
      <xdr:nvSpPr>
        <xdr:cNvPr id="7" name="TextBox 6"/>
        <xdr:cNvSpPr txBox="1"/>
      </xdr:nvSpPr>
      <xdr:spPr>
        <a:xfrm>
          <a:off x="5917861" y="14818796"/>
          <a:ext cx="402167" cy="299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(2)</a:t>
          </a:r>
        </a:p>
      </xdr:txBody>
    </xdr:sp>
    <xdr:clientData/>
  </xdr:twoCellAnchor>
  <xdr:twoCellAnchor>
    <xdr:from>
      <xdr:col>1</xdr:col>
      <xdr:colOff>5357626</xdr:colOff>
      <xdr:row>80</xdr:row>
      <xdr:rowOff>88228</xdr:rowOff>
    </xdr:from>
    <xdr:to>
      <xdr:col>1</xdr:col>
      <xdr:colOff>5759793</xdr:colOff>
      <xdr:row>82</xdr:row>
      <xdr:rowOff>67062</xdr:rowOff>
    </xdr:to>
    <xdr:sp macro="" textlink="">
      <xdr:nvSpPr>
        <xdr:cNvPr id="8" name="TextBox 7"/>
        <xdr:cNvSpPr txBox="1"/>
      </xdr:nvSpPr>
      <xdr:spPr>
        <a:xfrm>
          <a:off x="5897376" y="15836228"/>
          <a:ext cx="402167" cy="2963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(2)</a:t>
          </a:r>
        </a:p>
      </xdr:txBody>
    </xdr:sp>
    <xdr:clientData/>
  </xdr:twoCellAnchor>
  <xdr:twoCellAnchor>
    <xdr:from>
      <xdr:col>3</xdr:col>
      <xdr:colOff>1071230</xdr:colOff>
      <xdr:row>74</xdr:row>
      <xdr:rowOff>495</xdr:rowOff>
    </xdr:from>
    <xdr:to>
      <xdr:col>4</xdr:col>
      <xdr:colOff>309034</xdr:colOff>
      <xdr:row>75</xdr:row>
      <xdr:rowOff>138079</xdr:rowOff>
    </xdr:to>
    <xdr:sp macro="" textlink="">
      <xdr:nvSpPr>
        <xdr:cNvPr id="9" name="TextBox 8"/>
        <xdr:cNvSpPr txBox="1"/>
      </xdr:nvSpPr>
      <xdr:spPr>
        <a:xfrm>
          <a:off x="11643980" y="14795995"/>
          <a:ext cx="396679" cy="2963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(3)</a:t>
          </a:r>
        </a:p>
      </xdr:txBody>
    </xdr:sp>
    <xdr:clientData/>
  </xdr:twoCellAnchor>
  <xdr:twoCellAnchor>
    <xdr:from>
      <xdr:col>3</xdr:col>
      <xdr:colOff>1057563</xdr:colOff>
      <xdr:row>80</xdr:row>
      <xdr:rowOff>65771</xdr:rowOff>
    </xdr:from>
    <xdr:to>
      <xdr:col>4</xdr:col>
      <xdr:colOff>291656</xdr:colOff>
      <xdr:row>82</xdr:row>
      <xdr:rowOff>44604</xdr:rowOff>
    </xdr:to>
    <xdr:sp macro="" textlink="">
      <xdr:nvSpPr>
        <xdr:cNvPr id="10" name="TextBox 9"/>
        <xdr:cNvSpPr txBox="1"/>
      </xdr:nvSpPr>
      <xdr:spPr>
        <a:xfrm>
          <a:off x="11630313" y="15813771"/>
          <a:ext cx="392968" cy="29633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(3)</a:t>
          </a:r>
        </a:p>
      </xdr:txBody>
    </xdr:sp>
    <xdr:clientData/>
  </xdr:twoCellAnchor>
  <xdr:twoCellAnchor>
    <xdr:from>
      <xdr:col>8</xdr:col>
      <xdr:colOff>1041209</xdr:colOff>
      <xdr:row>80</xdr:row>
      <xdr:rowOff>39576</xdr:rowOff>
    </xdr:from>
    <xdr:to>
      <xdr:col>9</xdr:col>
      <xdr:colOff>307913</xdr:colOff>
      <xdr:row>82</xdr:row>
      <xdr:rowOff>20681</xdr:rowOff>
    </xdr:to>
    <xdr:sp macro="" textlink="">
      <xdr:nvSpPr>
        <xdr:cNvPr id="12" name="TextBox 11"/>
        <xdr:cNvSpPr txBox="1"/>
      </xdr:nvSpPr>
      <xdr:spPr>
        <a:xfrm>
          <a:off x="17503584" y="15787576"/>
          <a:ext cx="425579" cy="2986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(4)</a:t>
          </a:r>
        </a:p>
      </xdr:txBody>
    </xdr:sp>
    <xdr:clientData/>
  </xdr:twoCellAnchor>
  <xdr:twoCellAnchor>
    <xdr:from>
      <xdr:col>9</xdr:col>
      <xdr:colOff>982409</xdr:colOff>
      <xdr:row>74</xdr:row>
      <xdr:rowOff>26697</xdr:rowOff>
    </xdr:from>
    <xdr:to>
      <xdr:col>10</xdr:col>
      <xdr:colOff>231567</xdr:colOff>
      <xdr:row>76</xdr:row>
      <xdr:rowOff>5530</xdr:rowOff>
    </xdr:to>
    <xdr:sp macro="" textlink="">
      <xdr:nvSpPr>
        <xdr:cNvPr id="17" name="TextBox 16"/>
        <xdr:cNvSpPr txBox="1"/>
      </xdr:nvSpPr>
      <xdr:spPr>
        <a:xfrm>
          <a:off x="18603659" y="14822197"/>
          <a:ext cx="408033" cy="296333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(5)</a:t>
          </a:r>
        </a:p>
      </xdr:txBody>
    </xdr:sp>
    <xdr:clientData/>
  </xdr:twoCellAnchor>
  <xdr:twoCellAnchor>
    <xdr:from>
      <xdr:col>10</xdr:col>
      <xdr:colOff>711907</xdr:colOff>
      <xdr:row>80</xdr:row>
      <xdr:rowOff>29345</xdr:rowOff>
    </xdr:from>
    <xdr:to>
      <xdr:col>10</xdr:col>
      <xdr:colOff>1160568</xdr:colOff>
      <xdr:row>82</xdr:row>
      <xdr:rowOff>88876</xdr:rowOff>
    </xdr:to>
    <xdr:sp macro="" textlink="">
      <xdr:nvSpPr>
        <xdr:cNvPr id="19" name="TextBox 18"/>
        <xdr:cNvSpPr txBox="1"/>
      </xdr:nvSpPr>
      <xdr:spPr>
        <a:xfrm>
          <a:off x="19492032" y="15777345"/>
          <a:ext cx="448661" cy="37703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(6)</a:t>
          </a:r>
        </a:p>
      </xdr:txBody>
    </xdr:sp>
    <xdr:clientData/>
  </xdr:twoCellAnchor>
  <xdr:twoCellAnchor>
    <xdr:from>
      <xdr:col>10</xdr:col>
      <xdr:colOff>699745</xdr:colOff>
      <xdr:row>73</xdr:row>
      <xdr:rowOff>129081</xdr:rowOff>
    </xdr:from>
    <xdr:to>
      <xdr:col>10</xdr:col>
      <xdr:colOff>1104753</xdr:colOff>
      <xdr:row>75</xdr:row>
      <xdr:rowOff>102449</xdr:rowOff>
    </xdr:to>
    <xdr:sp macro="" textlink="">
      <xdr:nvSpPr>
        <xdr:cNvPr id="20" name="TextBox 19"/>
        <xdr:cNvSpPr txBox="1"/>
      </xdr:nvSpPr>
      <xdr:spPr>
        <a:xfrm>
          <a:off x="19479870" y="14765831"/>
          <a:ext cx="405008" cy="29086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(6)</a:t>
          </a:r>
        </a:p>
      </xdr:txBody>
    </xdr:sp>
    <xdr:clientData/>
  </xdr:twoCellAnchor>
  <xdr:twoCellAnchor>
    <xdr:from>
      <xdr:col>9</xdr:col>
      <xdr:colOff>969775</xdr:colOff>
      <xdr:row>80</xdr:row>
      <xdr:rowOff>81955</xdr:rowOff>
    </xdr:from>
    <xdr:to>
      <xdr:col>10</xdr:col>
      <xdr:colOff>208369</xdr:colOff>
      <xdr:row>82</xdr:row>
      <xdr:rowOff>71372</xdr:rowOff>
    </xdr:to>
    <xdr:sp macro="" textlink="">
      <xdr:nvSpPr>
        <xdr:cNvPr id="15" name="TextBox 14"/>
        <xdr:cNvSpPr txBox="1"/>
      </xdr:nvSpPr>
      <xdr:spPr>
        <a:xfrm>
          <a:off x="18591025" y="15829955"/>
          <a:ext cx="397469" cy="3069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(5)</a:t>
          </a:r>
        </a:p>
      </xdr:txBody>
    </xdr:sp>
    <xdr:clientData/>
  </xdr:twoCellAnchor>
  <xdr:twoCellAnchor>
    <xdr:from>
      <xdr:col>8</xdr:col>
      <xdr:colOff>1073017</xdr:colOff>
      <xdr:row>74</xdr:row>
      <xdr:rowOff>37527</xdr:rowOff>
    </xdr:from>
    <xdr:to>
      <xdr:col>9</xdr:col>
      <xdr:colOff>313921</xdr:colOff>
      <xdr:row>76</xdr:row>
      <xdr:rowOff>26943</xdr:rowOff>
    </xdr:to>
    <xdr:sp macro="" textlink="">
      <xdr:nvSpPr>
        <xdr:cNvPr id="16" name="TextBox 15"/>
        <xdr:cNvSpPr txBox="1"/>
      </xdr:nvSpPr>
      <xdr:spPr>
        <a:xfrm>
          <a:off x="17535392" y="14833027"/>
          <a:ext cx="399779" cy="30691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(4)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81642</xdr:rowOff>
    </xdr:from>
    <xdr:to>
      <xdr:col>5</xdr:col>
      <xdr:colOff>339725</xdr:colOff>
      <xdr:row>68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71437</xdr:rowOff>
    </xdr:from>
    <xdr:to>
      <xdr:col>4</xdr:col>
      <xdr:colOff>1166811</xdr:colOff>
      <xdr:row>43</xdr:row>
      <xdr:rowOff>11906</xdr:rowOff>
    </xdr:to>
    <xdr:graphicFrame macro="">
      <xdr:nvGraphicFramePr>
        <xdr:cNvPr id="3" name="Диаграмма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44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15347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21634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15</xdr:row>
      <xdr:rowOff>38100</xdr:rowOff>
    </xdr:from>
    <xdr:to>
      <xdr:col>3</xdr:col>
      <xdr:colOff>326571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517071</xdr:colOff>
      <xdr:row>15</xdr:row>
      <xdr:rowOff>27214</xdr:rowOff>
    </xdr:from>
    <xdr:to>
      <xdr:col>7</xdr:col>
      <xdr:colOff>1170215</xdr:colOff>
      <xdr:row>26</xdr:row>
      <xdr:rowOff>38250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19</xdr:row>
      <xdr:rowOff>26096</xdr:rowOff>
    </xdr:from>
    <xdr:to>
      <xdr:col>6</xdr:col>
      <xdr:colOff>1012031</xdr:colOff>
      <xdr:row>51</xdr:row>
      <xdr:rowOff>221816</xdr:rowOff>
    </xdr:to>
    <xdr:graphicFrame macro="">
      <xdr:nvGraphicFramePr>
        <xdr:cNvPr id="437602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741551</xdr:colOff>
      <xdr:row>37</xdr:row>
      <xdr:rowOff>136071</xdr:rowOff>
    </xdr:from>
    <xdr:to>
      <xdr:col>5</xdr:col>
      <xdr:colOff>1291057</xdr:colOff>
      <xdr:row>40</xdr:row>
      <xdr:rowOff>95251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1364938</xdr:colOff>
      <xdr:row>26</xdr:row>
      <xdr:rowOff>27214</xdr:rowOff>
    </xdr:from>
    <xdr:to>
      <xdr:col>6</xdr:col>
      <xdr:colOff>621206</xdr:colOff>
      <xdr:row>31</xdr:row>
      <xdr:rowOff>231320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1754143</xdr:colOff>
      <xdr:row>32</xdr:row>
      <xdr:rowOff>5151</xdr:rowOff>
    </xdr:from>
    <xdr:to>
      <xdr:col>7</xdr:col>
      <xdr:colOff>110101</xdr:colOff>
      <xdr:row>35</xdr:row>
      <xdr:rowOff>136071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2000249</xdr:colOff>
      <xdr:row>20</xdr:row>
      <xdr:rowOff>108857</xdr:rowOff>
    </xdr:from>
    <xdr:to>
      <xdr:col>7</xdr:col>
      <xdr:colOff>385784</xdr:colOff>
      <xdr:row>29</xdr:row>
      <xdr:rowOff>217715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21167</xdr:rowOff>
    </xdr:from>
    <xdr:to>
      <xdr:col>10</xdr:col>
      <xdr:colOff>603249</xdr:colOff>
      <xdr:row>152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lanovaAV/Desktop/&#1052;&#1072;&#1090;&#1077;&#1088;&#1080;&#1072;&#1083;&#1099;/4.%20&#1050;&#1053;&#1048;&#1046;&#1050;&#1040;/&#1050;&#1085;&#1080;&#1078;&#1082;&#1072;%20&#1085;&#1072;%202018%20&#1075;&#1086;&#1076;/&#1044;&#1083;&#1103;%20&#1088;&#1091;&#1082;&#1086;&#1074;&#1086;&#1076;&#1089;&#1090;&#1074;&#1072;%20&#1085;&#1072;%2001.04.2018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дин. цен "/>
      <sheetName val="эк. показ. "/>
      <sheetName val="цены на металл"/>
      <sheetName val="цены на металл 2"/>
      <sheetName val="Средние цены+ИПЦ"/>
      <sheetName val="налоги"/>
      <sheetName val="на 01.04.18"/>
      <sheetName val="стр-ра гор доходов"/>
      <sheetName val="бюджет"/>
      <sheetName val="исп гор бюдж"/>
      <sheetName val="ДКВ "/>
      <sheetName val="сеть учреждений"/>
      <sheetName val="типы учреждений"/>
      <sheetName val="ЖКХ"/>
      <sheetName val="СОНКО (80)_без 2017 года"/>
    </sheetNames>
    <sheetDataSet>
      <sheetData sheetId="0">
        <row r="27">
          <cell r="BC27" t="str">
            <v>4 кв. 2016</v>
          </cell>
          <cell r="BD27" t="str">
            <v>1 кв. 2017</v>
          </cell>
          <cell r="BE27" t="str">
            <v>2 кв. 2017</v>
          </cell>
          <cell r="BF27" t="str">
            <v>3 кв. 2017</v>
          </cell>
          <cell r="BG27" t="str">
            <v>4 кв. 2017</v>
          </cell>
          <cell r="BH27" t="str">
            <v>1 кв. 2018</v>
          </cell>
        </row>
        <row r="28">
          <cell r="G28" t="str">
            <v>Прибыло</v>
          </cell>
          <cell r="BC28">
            <v>3466</v>
          </cell>
          <cell r="BD28">
            <v>3591</v>
          </cell>
          <cell r="BE28">
            <v>3177</v>
          </cell>
          <cell r="BF28">
            <v>3024</v>
          </cell>
          <cell r="BG28">
            <v>3603</v>
          </cell>
          <cell r="BH28">
            <v>3802</v>
          </cell>
        </row>
        <row r="29">
          <cell r="G29" t="str">
            <v>Выбыло</v>
          </cell>
          <cell r="BC29">
            <v>3816</v>
          </cell>
          <cell r="BD29">
            <v>2797</v>
          </cell>
          <cell r="BE29">
            <v>3187</v>
          </cell>
          <cell r="BF29">
            <v>3451</v>
          </cell>
          <cell r="BG29">
            <v>3798</v>
          </cell>
          <cell r="BH29">
            <v>3021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DJ131"/>
  <sheetViews>
    <sheetView zoomScale="70" zoomScaleNormal="70" workbookViewId="0">
      <selection activeCell="A95" sqref="A95"/>
    </sheetView>
  </sheetViews>
  <sheetFormatPr defaultColWidth="9.140625" defaultRowHeight="12.75" x14ac:dyDescent="0.2"/>
  <cols>
    <col min="1" max="1" width="76.7109375" style="159" customWidth="1"/>
    <col min="2" max="2" width="20.85546875" style="159" customWidth="1"/>
    <col min="3" max="3" width="20.140625" style="159" customWidth="1"/>
    <col min="4" max="4" width="15.42578125" style="159" customWidth="1"/>
    <col min="5" max="5" width="18.5703125" style="159" customWidth="1"/>
    <col min="6" max="6" width="20.28515625" style="159" customWidth="1"/>
    <col min="7" max="7" width="17.140625" style="159" customWidth="1"/>
    <col min="8" max="8" width="13.5703125" style="159" customWidth="1"/>
    <col min="9" max="9" width="18.28515625" style="159" customWidth="1"/>
    <col min="10" max="10" width="15.42578125" style="159" customWidth="1"/>
    <col min="11" max="11" width="15.28515625" style="159" customWidth="1"/>
    <col min="12" max="12" width="16.7109375" style="159" customWidth="1"/>
    <col min="13" max="13" width="17" style="159" customWidth="1"/>
    <col min="14" max="15" width="14.28515625" style="159" customWidth="1"/>
    <col min="16" max="16" width="14.7109375" style="159" customWidth="1"/>
    <col min="17" max="17" width="14.5703125" style="159" bestFit="1" customWidth="1"/>
    <col min="18" max="18" width="14.85546875" style="159" customWidth="1"/>
    <col min="19" max="23" width="15.7109375" style="159" bestFit="1" customWidth="1"/>
    <col min="24" max="24" width="15.5703125" style="159" customWidth="1"/>
    <col min="25" max="29" width="15.7109375" style="159" bestFit="1" customWidth="1"/>
    <col min="30" max="30" width="15.42578125" style="159" customWidth="1"/>
    <col min="31" max="31" width="15.7109375" style="159" customWidth="1"/>
    <col min="32" max="32" width="16.140625" style="159" customWidth="1"/>
    <col min="33" max="33" width="17.85546875" style="159" customWidth="1"/>
    <col min="34" max="34" width="17.7109375" style="159" customWidth="1"/>
    <col min="35" max="35" width="15.7109375" style="159" customWidth="1"/>
    <col min="36" max="36" width="18.7109375" style="159" customWidth="1"/>
    <col min="37" max="37" width="15.85546875" style="159" customWidth="1"/>
    <col min="38" max="38" width="17.5703125" style="159" customWidth="1"/>
    <col min="39" max="39" width="14.42578125" style="159" bestFit="1" customWidth="1"/>
    <col min="40" max="40" width="16.140625" style="159" customWidth="1"/>
    <col min="41" max="42" width="14.42578125" style="159" bestFit="1" customWidth="1"/>
    <col min="43" max="44" width="14.5703125" style="159" customWidth="1"/>
    <col min="45" max="45" width="18.28515625" style="159" bestFit="1" customWidth="1"/>
    <col min="46" max="46" width="19.85546875" style="159" customWidth="1"/>
    <col min="47" max="48" width="19" style="159" customWidth="1"/>
    <col min="49" max="50" width="16.140625" style="159" customWidth="1"/>
    <col min="51" max="52" width="18.28515625" style="159" customWidth="1"/>
    <col min="53" max="53" width="16.28515625" style="159" customWidth="1"/>
    <col min="54" max="54" width="17.85546875" style="159" customWidth="1"/>
    <col min="55" max="55" width="14.5703125" style="159" bestFit="1" customWidth="1"/>
    <col min="56" max="56" width="14.5703125" style="159" customWidth="1"/>
    <col min="57" max="57" width="15.5703125" style="159" customWidth="1"/>
    <col min="58" max="58" width="19.42578125" style="159" bestFit="1" customWidth="1"/>
    <col min="59" max="59" width="18.42578125" style="159" bestFit="1" customWidth="1"/>
    <col min="60" max="60" width="17" style="159" bestFit="1" customWidth="1"/>
    <col min="61" max="61" width="18.42578125" style="159" bestFit="1" customWidth="1"/>
    <col min="62" max="62" width="17" style="159" bestFit="1" customWidth="1"/>
    <col min="63" max="63" width="19" style="159" bestFit="1" customWidth="1"/>
    <col min="64" max="64" width="14.85546875" style="159" bestFit="1" customWidth="1"/>
    <col min="65" max="65" width="17.28515625" style="159" bestFit="1" customWidth="1"/>
    <col min="66" max="66" width="13.5703125" style="159" bestFit="1" customWidth="1"/>
    <col min="67" max="67" width="15" style="159" bestFit="1" customWidth="1"/>
    <col min="68" max="68" width="15.85546875" style="159" customWidth="1"/>
    <col min="69" max="69" width="16.42578125" style="159" customWidth="1"/>
    <col min="70" max="70" width="18.7109375" style="159" bestFit="1" customWidth="1"/>
    <col min="71" max="71" width="17.42578125" style="159" bestFit="1" customWidth="1"/>
    <col min="72" max="72" width="16.42578125" style="159" bestFit="1" customWidth="1"/>
    <col min="73" max="73" width="17.42578125" style="159" bestFit="1" customWidth="1"/>
    <col min="74" max="74" width="16.5703125" style="159" bestFit="1" customWidth="1"/>
    <col min="75" max="75" width="18" style="159" bestFit="1" customWidth="1"/>
    <col min="76" max="76" width="14.28515625" style="159" bestFit="1" customWidth="1"/>
    <col min="77" max="77" width="16.42578125" style="159" bestFit="1" customWidth="1"/>
    <col min="78" max="78" width="13.140625" style="159" bestFit="1" customWidth="1"/>
    <col min="79" max="79" width="15" style="159" customWidth="1"/>
    <col min="80" max="80" width="15" style="159" bestFit="1" customWidth="1"/>
    <col min="81" max="81" width="16" style="159" bestFit="1" customWidth="1"/>
    <col min="82" max="82" width="18.7109375" style="159" bestFit="1" customWidth="1"/>
    <col min="83" max="83" width="17.42578125" style="159" bestFit="1" customWidth="1"/>
    <col min="84" max="84" width="16.42578125" style="159" bestFit="1" customWidth="1"/>
    <col min="85" max="85" width="17.42578125" style="159" bestFit="1" customWidth="1"/>
    <col min="86" max="86" width="16.5703125" style="159" bestFit="1" customWidth="1"/>
    <col min="87" max="87" width="18" style="159" bestFit="1" customWidth="1"/>
    <col min="88" max="88" width="14.28515625" style="159" bestFit="1" customWidth="1"/>
    <col min="89" max="89" width="16.42578125" style="159" bestFit="1" customWidth="1" collapsed="1"/>
    <col min="90" max="90" width="13.140625" style="159" bestFit="1" customWidth="1"/>
    <col min="91" max="92" width="15" style="159" bestFit="1" customWidth="1"/>
    <col min="93" max="93" width="16" style="159" bestFit="1" customWidth="1"/>
    <col min="94" max="94" width="18.7109375" style="159" bestFit="1" customWidth="1"/>
    <col min="95" max="113" width="18.7109375" style="159" customWidth="1"/>
    <col min="114" max="114" width="80" style="159" bestFit="1" customWidth="1" collapsed="1"/>
    <col min="115" max="16384" width="9.140625" style="159"/>
  </cols>
  <sheetData>
    <row r="1" spans="1:114" ht="27.75" customHeight="1" x14ac:dyDescent="0.4">
      <c r="A1" s="342" t="s">
        <v>71</v>
      </c>
      <c r="B1" s="100" t="s">
        <v>1032</v>
      </c>
      <c r="C1" s="100" t="s">
        <v>1033</v>
      </c>
      <c r="D1" s="343"/>
      <c r="F1" s="344"/>
    </row>
    <row r="2" spans="1:114" ht="16.5" x14ac:dyDescent="0.25">
      <c r="A2" s="345"/>
      <c r="B2" s="341"/>
      <c r="C2" s="346"/>
      <c r="D2" s="347"/>
      <c r="E2" s="3"/>
    </row>
    <row r="3" spans="1:114" s="4" customFormat="1" ht="15.75" x14ac:dyDescent="0.25">
      <c r="A3" s="14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18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18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1892"/>
    </row>
    <row r="4" spans="1:114" s="4" customFormat="1" ht="15.75" x14ac:dyDescent="0.25">
      <c r="A4" s="1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189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189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1893"/>
      <c r="DJ4" s="14"/>
    </row>
    <row r="5" spans="1:114" s="4" customFormat="1" ht="15.75" x14ac:dyDescent="0.25">
      <c r="A5" s="1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189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189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1893"/>
      <c r="DJ5" s="14"/>
    </row>
    <row r="6" spans="1:114" s="4" customFormat="1" ht="15.75" x14ac:dyDescent="0.25">
      <c r="A6" s="1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189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189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1893"/>
      <c r="DJ6" s="14"/>
    </row>
    <row r="7" spans="1:114" s="4" customFormat="1" ht="15.75" x14ac:dyDescent="0.25">
      <c r="A7" s="1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189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189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1893"/>
      <c r="DJ7" s="14"/>
    </row>
    <row r="8" spans="1:114" s="4" customFormat="1" ht="15.75" x14ac:dyDescent="0.25">
      <c r="A8" s="14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189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189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1893"/>
      <c r="DJ8" s="14"/>
    </row>
    <row r="9" spans="1:114" s="4" customFormat="1" ht="15.75" x14ac:dyDescent="0.25">
      <c r="A9" s="1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189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189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1893"/>
      <c r="DJ9" s="14"/>
    </row>
    <row r="10" spans="1:114" ht="17.25" thickBot="1" x14ac:dyDescent="0.3">
      <c r="A10" s="244"/>
      <c r="B10" s="348"/>
      <c r="C10" s="349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350"/>
    </row>
    <row r="11" spans="1:114" ht="16.5" x14ac:dyDescent="0.25">
      <c r="A11" s="680" t="s">
        <v>39</v>
      </c>
      <c r="B11" s="1144" t="str">
        <f>B1</f>
        <v>На 01.05.2017 г.</v>
      </c>
      <c r="C11" s="1145" t="str">
        <f>C1</f>
        <v>На 01.05.2018 г.</v>
      </c>
      <c r="D11" s="347"/>
      <c r="E11" s="21"/>
      <c r="F11" s="4"/>
      <c r="G11" s="4"/>
      <c r="H11" s="4"/>
      <c r="I11" s="4"/>
    </row>
    <row r="12" spans="1:114" ht="15.75" customHeight="1" x14ac:dyDescent="0.25">
      <c r="A12" s="681"/>
      <c r="B12" s="296"/>
      <c r="C12" s="1146"/>
      <c r="E12" s="292"/>
      <c r="F12" s="292"/>
      <c r="G12" s="292"/>
      <c r="H12" s="4"/>
      <c r="I12" s="292"/>
      <c r="J12" s="292"/>
      <c r="K12" s="292"/>
      <c r="O12" s="292"/>
      <c r="P12" s="292"/>
      <c r="Q12" s="292"/>
    </row>
    <row r="13" spans="1:114" ht="16.5" x14ac:dyDescent="0.25">
      <c r="A13" s="682" t="s">
        <v>162</v>
      </c>
      <c r="B13" s="1147">
        <v>50.6</v>
      </c>
      <c r="C13" s="1101">
        <v>55.6</v>
      </c>
      <c r="D13" s="347"/>
      <c r="E13" s="73"/>
      <c r="F13" s="73"/>
      <c r="G13" s="73"/>
      <c r="H13" s="4"/>
      <c r="I13" s="73"/>
      <c r="J13" s="73"/>
      <c r="K13" s="73"/>
      <c r="O13" s="73"/>
      <c r="P13" s="73"/>
      <c r="Q13" s="73"/>
    </row>
    <row r="14" spans="1:114" ht="17.25" thickBot="1" x14ac:dyDescent="0.3">
      <c r="A14" s="683" t="s">
        <v>163</v>
      </c>
      <c r="B14" s="1148">
        <v>49.4</v>
      </c>
      <c r="C14" s="1103">
        <v>44.4</v>
      </c>
      <c r="E14" s="73"/>
      <c r="F14" s="73"/>
      <c r="G14" s="73"/>
      <c r="H14" s="4"/>
      <c r="I14" s="73"/>
      <c r="J14" s="73"/>
      <c r="K14" s="73"/>
      <c r="L14" s="4"/>
      <c r="M14" s="4"/>
      <c r="O14" s="73"/>
      <c r="P14" s="73"/>
      <c r="Q14" s="73"/>
    </row>
    <row r="15" spans="1:114" ht="17.25" thickBot="1" x14ac:dyDescent="0.3">
      <c r="A15" s="684"/>
      <c r="B15" s="1149">
        <f>B14+B13</f>
        <v>100</v>
      </c>
      <c r="C15" s="1150">
        <f>C14+C13</f>
        <v>100</v>
      </c>
      <c r="E15" s="73"/>
      <c r="F15" s="73"/>
      <c r="G15" s="73"/>
      <c r="H15" s="4"/>
      <c r="I15" s="73"/>
      <c r="J15" s="73"/>
      <c r="K15" s="73"/>
      <c r="L15" s="4"/>
      <c r="M15" s="4"/>
      <c r="O15" s="73"/>
      <c r="P15" s="73"/>
      <c r="Q15" s="73"/>
    </row>
    <row r="16" spans="1:114" ht="16.5" x14ac:dyDescent="0.25">
      <c r="A16" s="684" t="s">
        <v>40</v>
      </c>
      <c r="B16" s="1151" t="str">
        <f>B1</f>
        <v>На 01.05.2017 г.</v>
      </c>
      <c r="C16" s="1152" t="str">
        <f>C1</f>
        <v>На 01.05.2018 г.</v>
      </c>
      <c r="D16" s="347"/>
      <c r="E16" s="73"/>
      <c r="F16" s="73"/>
      <c r="G16" s="73"/>
      <c r="H16" s="4"/>
      <c r="I16" s="73"/>
      <c r="J16" s="73"/>
      <c r="K16" s="73"/>
      <c r="L16" s="4"/>
      <c r="M16" s="4"/>
      <c r="O16" s="73"/>
      <c r="P16" s="73"/>
      <c r="Q16" s="73"/>
    </row>
    <row r="17" spans="1:60" ht="16.5" x14ac:dyDescent="0.25">
      <c r="A17" s="685" t="s">
        <v>164</v>
      </c>
      <c r="B17" s="1100">
        <v>35.299999999999997</v>
      </c>
      <c r="C17" s="1101">
        <v>27.1</v>
      </c>
      <c r="D17" s="347"/>
      <c r="E17" s="73"/>
      <c r="F17" s="73"/>
      <c r="G17" s="73"/>
      <c r="H17" s="4"/>
      <c r="I17" s="73"/>
      <c r="J17" s="73"/>
      <c r="K17" s="73"/>
      <c r="L17" s="1441"/>
      <c r="M17" s="4"/>
    </row>
    <row r="18" spans="1:60" ht="16.5" x14ac:dyDescent="0.25">
      <c r="A18" s="685" t="s">
        <v>165</v>
      </c>
      <c r="B18" s="1100">
        <v>31.6</v>
      </c>
      <c r="C18" s="1101">
        <v>33</v>
      </c>
      <c r="D18" s="347"/>
      <c r="E18" s="4"/>
      <c r="F18" s="4"/>
      <c r="G18" s="4"/>
      <c r="H18" s="4"/>
      <c r="I18" s="4"/>
      <c r="J18" s="4"/>
      <c r="K18" s="4"/>
      <c r="L18" s="4"/>
      <c r="M18" s="4"/>
      <c r="P18" s="3"/>
    </row>
    <row r="19" spans="1:60" ht="17.25" thickBot="1" x14ac:dyDescent="0.3">
      <c r="A19" s="686" t="s">
        <v>166</v>
      </c>
      <c r="B19" s="1102">
        <v>33.1</v>
      </c>
      <c r="C19" s="1103">
        <v>39.9</v>
      </c>
      <c r="D19" s="347"/>
      <c r="E19" s="4"/>
      <c r="F19" s="4"/>
      <c r="G19" s="4"/>
      <c r="H19" s="4"/>
      <c r="I19" s="4"/>
      <c r="J19" s="4"/>
      <c r="K19" s="4"/>
      <c r="L19" s="4"/>
      <c r="M19" s="4"/>
      <c r="P19" s="3"/>
    </row>
    <row r="20" spans="1:60" ht="16.5" x14ac:dyDescent="0.25">
      <c r="A20" s="687"/>
      <c r="B20" s="1153">
        <f>B17+B18+B19</f>
        <v>100</v>
      </c>
      <c r="C20" s="1154">
        <f>C17+C18+C19</f>
        <v>100</v>
      </c>
      <c r="D20" s="347"/>
      <c r="E20" s="4"/>
      <c r="F20" s="4"/>
      <c r="G20" s="4"/>
      <c r="H20" s="4"/>
      <c r="I20" s="4"/>
      <c r="J20" s="73"/>
      <c r="K20" s="73"/>
      <c r="L20" s="73"/>
      <c r="M20" s="4"/>
      <c r="P20" s="3"/>
    </row>
    <row r="21" spans="1:60" ht="15.75" x14ac:dyDescent="0.25">
      <c r="A21" s="688" t="s">
        <v>531</v>
      </c>
      <c r="B21" s="690">
        <v>24.4</v>
      </c>
      <c r="C21" s="1155">
        <v>26.4</v>
      </c>
      <c r="D21" s="8"/>
      <c r="H21" s="4"/>
      <c r="I21" s="4"/>
      <c r="J21" s="73"/>
      <c r="K21" s="73"/>
      <c r="L21" s="73"/>
      <c r="M21" s="4"/>
    </row>
    <row r="22" spans="1:60" ht="16.5" x14ac:dyDescent="0.25">
      <c r="A22" s="688" t="s">
        <v>245</v>
      </c>
      <c r="B22" s="690">
        <v>28.3</v>
      </c>
      <c r="C22" s="1155">
        <v>30.6</v>
      </c>
      <c r="D22" s="1"/>
      <c r="H22" s="4"/>
      <c r="I22" s="4"/>
      <c r="J22" s="73"/>
      <c r="K22" s="73"/>
      <c r="L22" s="73"/>
      <c r="M22" s="4"/>
    </row>
    <row r="23" spans="1:60" ht="16.5" x14ac:dyDescent="0.25">
      <c r="A23" s="688" t="s">
        <v>204</v>
      </c>
      <c r="B23" s="690">
        <v>27.1</v>
      </c>
      <c r="C23" s="1155">
        <v>23.4</v>
      </c>
      <c r="D23" s="1"/>
      <c r="E23" s="282"/>
      <c r="H23" s="4"/>
      <c r="I23" s="4"/>
      <c r="J23" s="73"/>
      <c r="K23" s="73"/>
      <c r="L23" s="73"/>
      <c r="M23" s="4"/>
    </row>
    <row r="24" spans="1:60" ht="16.5" x14ac:dyDescent="0.25">
      <c r="A24" s="688" t="s">
        <v>415</v>
      </c>
      <c r="B24" s="690">
        <v>19.399999999999999</v>
      </c>
      <c r="C24" s="1155">
        <v>16.399999999999999</v>
      </c>
      <c r="D24" s="1"/>
      <c r="E24" s="282"/>
    </row>
    <row r="25" spans="1:60" ht="16.5" thickBot="1" x14ac:dyDescent="0.3">
      <c r="A25" s="689" t="s">
        <v>336</v>
      </c>
      <c r="B25" s="1156">
        <v>0.8</v>
      </c>
      <c r="C25" s="1898">
        <v>3.2</v>
      </c>
      <c r="D25" s="155"/>
      <c r="E25" s="4"/>
    </row>
    <row r="26" spans="1:60" ht="17.25" thickBot="1" x14ac:dyDescent="0.25">
      <c r="B26" s="225">
        <f>B21+B22+B23+B24+B25</f>
        <v>100.00000000000001</v>
      </c>
      <c r="C26" s="225">
        <f>C21+C22+C23+C24+C25</f>
        <v>100.00000000000001</v>
      </c>
      <c r="D26" s="1"/>
      <c r="E26" s="1899"/>
      <c r="F26" s="4"/>
    </row>
    <row r="27" spans="1:60" ht="16.5" x14ac:dyDescent="0.25">
      <c r="A27" s="1894"/>
      <c r="B27" s="1442"/>
      <c r="C27" s="1442"/>
      <c r="D27" s="1442"/>
      <c r="E27" s="1442"/>
      <c r="F27" s="1442"/>
      <c r="G27" s="1900"/>
      <c r="H27" s="738" t="s">
        <v>252</v>
      </c>
      <c r="I27" s="738" t="s">
        <v>253</v>
      </c>
      <c r="J27" s="738" t="s">
        <v>254</v>
      </c>
      <c r="K27" s="738" t="s">
        <v>255</v>
      </c>
      <c r="L27" s="738" t="s">
        <v>256</v>
      </c>
      <c r="M27" s="738" t="s">
        <v>257</v>
      </c>
      <c r="N27" s="738" t="s">
        <v>258</v>
      </c>
      <c r="O27" s="738" t="s">
        <v>259</v>
      </c>
      <c r="P27" s="738" t="s">
        <v>260</v>
      </c>
      <c r="Q27" s="738" t="s">
        <v>261</v>
      </c>
      <c r="R27" s="738" t="s">
        <v>262</v>
      </c>
      <c r="S27" s="738" t="s">
        <v>263</v>
      </c>
      <c r="T27" s="738" t="s">
        <v>264</v>
      </c>
      <c r="U27" s="738" t="s">
        <v>265</v>
      </c>
      <c r="V27" s="738" t="s">
        <v>266</v>
      </c>
      <c r="W27" s="738" t="s">
        <v>267</v>
      </c>
      <c r="X27" s="738" t="s">
        <v>268</v>
      </c>
      <c r="Y27" s="738" t="s">
        <v>269</v>
      </c>
      <c r="Z27" s="738" t="s">
        <v>270</v>
      </c>
      <c r="AA27" s="738" t="s">
        <v>271</v>
      </c>
      <c r="AB27" s="738" t="s">
        <v>272</v>
      </c>
      <c r="AC27" s="738" t="s">
        <v>273</v>
      </c>
      <c r="AD27" s="738" t="s">
        <v>274</v>
      </c>
      <c r="AE27" s="738" t="s">
        <v>275</v>
      </c>
      <c r="AF27" s="738" t="s">
        <v>276</v>
      </c>
      <c r="AG27" s="738" t="s">
        <v>277</v>
      </c>
      <c r="AH27" s="739" t="s">
        <v>278</v>
      </c>
      <c r="AI27" s="739" t="s">
        <v>280</v>
      </c>
      <c r="AJ27" s="739" t="s">
        <v>292</v>
      </c>
      <c r="AK27" s="739" t="s">
        <v>294</v>
      </c>
      <c r="AL27" s="739" t="s">
        <v>297</v>
      </c>
      <c r="AM27" s="739" t="s">
        <v>298</v>
      </c>
      <c r="AN27" s="739" t="s">
        <v>337</v>
      </c>
      <c r="AO27" s="739" t="s">
        <v>342</v>
      </c>
      <c r="AP27" s="740" t="s">
        <v>355</v>
      </c>
      <c r="AQ27" s="740" t="s">
        <v>385</v>
      </c>
      <c r="AR27" s="740" t="s">
        <v>414</v>
      </c>
      <c r="AS27" s="740" t="s">
        <v>419</v>
      </c>
      <c r="AT27" s="740" t="s">
        <v>423</v>
      </c>
      <c r="AU27" s="740" t="s">
        <v>427</v>
      </c>
      <c r="AV27" s="740" t="s">
        <v>440</v>
      </c>
      <c r="AW27" s="740" t="s">
        <v>442</v>
      </c>
      <c r="AX27" s="740" t="s">
        <v>506</v>
      </c>
      <c r="AY27" s="740" t="s">
        <v>510</v>
      </c>
      <c r="AZ27" s="740" t="s">
        <v>525</v>
      </c>
      <c r="BA27" s="740" t="s">
        <v>529</v>
      </c>
      <c r="BB27" s="740" t="s">
        <v>540</v>
      </c>
      <c r="BC27" s="740" t="s">
        <v>543</v>
      </c>
      <c r="BD27" s="740" t="s">
        <v>574</v>
      </c>
      <c r="BE27" s="740" t="s">
        <v>594</v>
      </c>
      <c r="BF27" s="740" t="s">
        <v>625</v>
      </c>
      <c r="BG27" s="740" t="s">
        <v>787</v>
      </c>
      <c r="BH27" s="740" t="s">
        <v>977</v>
      </c>
    </row>
    <row r="28" spans="1:60" ht="16.5" x14ac:dyDescent="0.25">
      <c r="A28" s="1895"/>
      <c r="B28" s="1896"/>
      <c r="C28" s="45"/>
      <c r="D28" s="45"/>
      <c r="E28" s="73"/>
      <c r="F28" s="73"/>
      <c r="G28" s="1901" t="s">
        <v>102</v>
      </c>
      <c r="H28" s="741">
        <v>697</v>
      </c>
      <c r="I28" s="741">
        <v>675</v>
      </c>
      <c r="J28" s="741">
        <v>619</v>
      </c>
      <c r="K28" s="741">
        <v>826</v>
      </c>
      <c r="L28" s="741">
        <v>655</v>
      </c>
      <c r="M28" s="741">
        <v>815</v>
      </c>
      <c r="N28" s="741">
        <v>681</v>
      </c>
      <c r="O28" s="741">
        <v>1011</v>
      </c>
      <c r="P28" s="741">
        <v>862</v>
      </c>
      <c r="Q28" s="741">
        <v>865</v>
      </c>
      <c r="R28" s="741">
        <v>903</v>
      </c>
      <c r="S28" s="741">
        <v>829</v>
      </c>
      <c r="T28" s="741">
        <v>957</v>
      </c>
      <c r="U28" s="741">
        <v>1049</v>
      </c>
      <c r="V28" s="741">
        <v>1015</v>
      </c>
      <c r="W28" s="741">
        <v>1149</v>
      </c>
      <c r="X28" s="741">
        <v>601</v>
      </c>
      <c r="Y28" s="741">
        <v>1069</v>
      </c>
      <c r="Z28" s="741">
        <v>939</v>
      </c>
      <c r="AA28" s="741">
        <v>552</v>
      </c>
      <c r="AB28" s="741">
        <v>855</v>
      </c>
      <c r="AC28" s="741">
        <v>976</v>
      </c>
      <c r="AD28" s="741">
        <v>1392</v>
      </c>
      <c r="AE28" s="741">
        <v>1125</v>
      </c>
      <c r="AF28" s="741">
        <v>2202</v>
      </c>
      <c r="AG28" s="741">
        <v>2004</v>
      </c>
      <c r="AH28" s="742">
        <v>2503</v>
      </c>
      <c r="AI28" s="742">
        <v>2952</v>
      </c>
      <c r="AJ28" s="742">
        <v>2754</v>
      </c>
      <c r="AK28" s="742">
        <v>2585</v>
      </c>
      <c r="AL28" s="742">
        <v>2679</v>
      </c>
      <c r="AM28" s="742">
        <v>2969</v>
      </c>
      <c r="AN28" s="742">
        <v>2849</v>
      </c>
      <c r="AO28" s="742">
        <v>2109</v>
      </c>
      <c r="AP28" s="743">
        <v>3192</v>
      </c>
      <c r="AQ28" s="743">
        <v>2858</v>
      </c>
      <c r="AR28" s="743">
        <v>2252</v>
      </c>
      <c r="AS28" s="743">
        <v>3554</v>
      </c>
      <c r="AT28" s="743">
        <v>2982</v>
      </c>
      <c r="AU28" s="743">
        <v>3268</v>
      </c>
      <c r="AV28" s="743">
        <v>2336</v>
      </c>
      <c r="AW28" s="743">
        <v>3474</v>
      </c>
      <c r="AX28" s="743">
        <v>3157</v>
      </c>
      <c r="AY28" s="743">
        <v>3619</v>
      </c>
      <c r="AZ28" s="743">
        <v>2842</v>
      </c>
      <c r="BA28" s="743">
        <v>3131</v>
      </c>
      <c r="BB28" s="743">
        <f>9003-BA28-AZ28</f>
        <v>3030</v>
      </c>
      <c r="BC28" s="743">
        <f>12469-AZ28-BA28-BB28</f>
        <v>3466</v>
      </c>
      <c r="BD28" s="743">
        <v>3591</v>
      </c>
      <c r="BE28" s="743">
        <v>3177</v>
      </c>
      <c r="BF28" s="743">
        <v>3024</v>
      </c>
      <c r="BG28" s="743">
        <v>3603</v>
      </c>
      <c r="BH28" s="743">
        <v>3802</v>
      </c>
    </row>
    <row r="29" spans="1:60" ht="16.5" x14ac:dyDescent="0.25">
      <c r="A29" s="1895"/>
      <c r="B29" s="1896"/>
      <c r="C29" s="45"/>
      <c r="D29" s="45"/>
      <c r="E29" s="73"/>
      <c r="F29" s="73"/>
      <c r="G29" s="1901" t="s">
        <v>103</v>
      </c>
      <c r="H29" s="741">
        <v>1383</v>
      </c>
      <c r="I29" s="741">
        <v>1752</v>
      </c>
      <c r="J29" s="741">
        <v>2669</v>
      </c>
      <c r="K29" s="741">
        <v>2226</v>
      </c>
      <c r="L29" s="741">
        <v>1365</v>
      </c>
      <c r="M29" s="741">
        <v>1856</v>
      </c>
      <c r="N29" s="741">
        <v>2686</v>
      </c>
      <c r="O29" s="741">
        <v>2182</v>
      </c>
      <c r="P29" s="741">
        <v>1672</v>
      </c>
      <c r="Q29" s="741">
        <v>1752</v>
      </c>
      <c r="R29" s="741">
        <v>2555</v>
      </c>
      <c r="S29" s="741">
        <v>1755</v>
      </c>
      <c r="T29" s="741">
        <v>1600</v>
      </c>
      <c r="U29" s="741">
        <v>1821</v>
      </c>
      <c r="V29" s="741">
        <v>2705</v>
      </c>
      <c r="W29" s="741">
        <v>1746</v>
      </c>
      <c r="X29" s="741">
        <v>1356</v>
      </c>
      <c r="Y29" s="741">
        <v>1657</v>
      </c>
      <c r="Z29" s="741">
        <v>2159</v>
      </c>
      <c r="AA29" s="741">
        <v>1580</v>
      </c>
      <c r="AB29" s="741">
        <v>1256</v>
      </c>
      <c r="AC29" s="741">
        <v>1748</v>
      </c>
      <c r="AD29" s="741">
        <v>2311</v>
      </c>
      <c r="AE29" s="741">
        <v>1681</v>
      </c>
      <c r="AF29" s="741">
        <v>1486</v>
      </c>
      <c r="AG29" s="741">
        <v>2039</v>
      </c>
      <c r="AH29" s="742">
        <v>2667</v>
      </c>
      <c r="AI29" s="742">
        <v>2687</v>
      </c>
      <c r="AJ29" s="742">
        <v>2181</v>
      </c>
      <c r="AK29" s="742">
        <v>2695</v>
      </c>
      <c r="AL29" s="742">
        <v>3950</v>
      </c>
      <c r="AM29" s="742">
        <v>3372</v>
      </c>
      <c r="AN29" s="742">
        <v>2664</v>
      </c>
      <c r="AO29" s="742">
        <v>3291</v>
      </c>
      <c r="AP29" s="743">
        <v>4263</v>
      </c>
      <c r="AQ29" s="743">
        <v>3654</v>
      </c>
      <c r="AR29" s="743">
        <v>3012</v>
      </c>
      <c r="AS29" s="743">
        <v>3149</v>
      </c>
      <c r="AT29" s="743">
        <v>4063</v>
      </c>
      <c r="AU29" s="743">
        <v>3870</v>
      </c>
      <c r="AV29" s="743">
        <v>2735</v>
      </c>
      <c r="AW29" s="743">
        <v>3111</v>
      </c>
      <c r="AX29" s="743">
        <v>3845</v>
      </c>
      <c r="AY29" s="743">
        <v>3435</v>
      </c>
      <c r="AZ29" s="743">
        <v>2684</v>
      </c>
      <c r="BA29" s="743">
        <v>3045</v>
      </c>
      <c r="BB29" s="743">
        <f>9589-BA29-AZ29</f>
        <v>3860</v>
      </c>
      <c r="BC29" s="743">
        <f>13405-AZ29-BA29-BB29</f>
        <v>3816</v>
      </c>
      <c r="BD29" s="743">
        <v>2797</v>
      </c>
      <c r="BE29" s="744">
        <v>3187</v>
      </c>
      <c r="BF29" s="744">
        <v>3451</v>
      </c>
      <c r="BG29" s="744">
        <v>3798</v>
      </c>
      <c r="BH29" s="744">
        <v>3021</v>
      </c>
    </row>
    <row r="30" spans="1:60" ht="17.25" thickBot="1" x14ac:dyDescent="0.3">
      <c r="A30" s="1895"/>
      <c r="B30" s="1896"/>
      <c r="C30" s="45"/>
      <c r="D30" s="45"/>
      <c r="E30" s="73"/>
      <c r="F30" s="73"/>
      <c r="G30" s="1902" t="s">
        <v>279</v>
      </c>
      <c r="H30" s="745">
        <f t="shared" ref="H30:Y30" si="0">H29-H28</f>
        <v>686</v>
      </c>
      <c r="I30" s="745">
        <f t="shared" si="0"/>
        <v>1077</v>
      </c>
      <c r="J30" s="745">
        <f t="shared" si="0"/>
        <v>2050</v>
      </c>
      <c r="K30" s="745">
        <f t="shared" si="0"/>
        <v>1400</v>
      </c>
      <c r="L30" s="745">
        <f t="shared" si="0"/>
        <v>710</v>
      </c>
      <c r="M30" s="745">
        <f t="shared" si="0"/>
        <v>1041</v>
      </c>
      <c r="N30" s="745">
        <f t="shared" si="0"/>
        <v>2005</v>
      </c>
      <c r="O30" s="745">
        <f t="shared" si="0"/>
        <v>1171</v>
      </c>
      <c r="P30" s="745">
        <f t="shared" si="0"/>
        <v>810</v>
      </c>
      <c r="Q30" s="745">
        <f t="shared" si="0"/>
        <v>887</v>
      </c>
      <c r="R30" s="745">
        <f t="shared" si="0"/>
        <v>1652</v>
      </c>
      <c r="S30" s="745">
        <f t="shared" si="0"/>
        <v>926</v>
      </c>
      <c r="T30" s="745">
        <f t="shared" si="0"/>
        <v>643</v>
      </c>
      <c r="U30" s="745">
        <f t="shared" si="0"/>
        <v>772</v>
      </c>
      <c r="V30" s="745">
        <f t="shared" si="0"/>
        <v>1690</v>
      </c>
      <c r="W30" s="745">
        <f t="shared" si="0"/>
        <v>597</v>
      </c>
      <c r="X30" s="745">
        <f t="shared" si="0"/>
        <v>755</v>
      </c>
      <c r="Y30" s="745">
        <f t="shared" si="0"/>
        <v>588</v>
      </c>
      <c r="Z30" s="745">
        <f>Z28-Z29</f>
        <v>-1220</v>
      </c>
      <c r="AA30" s="745">
        <f t="shared" ref="AA30:AM30" si="1">AA28-AA29</f>
        <v>-1028</v>
      </c>
      <c r="AB30" s="745">
        <f t="shared" si="1"/>
        <v>-401</v>
      </c>
      <c r="AC30" s="745">
        <f t="shared" si="1"/>
        <v>-772</v>
      </c>
      <c r="AD30" s="745">
        <f t="shared" si="1"/>
        <v>-919</v>
      </c>
      <c r="AE30" s="745">
        <f t="shared" si="1"/>
        <v>-556</v>
      </c>
      <c r="AF30" s="745">
        <f t="shared" si="1"/>
        <v>716</v>
      </c>
      <c r="AG30" s="745">
        <f t="shared" si="1"/>
        <v>-35</v>
      </c>
      <c r="AH30" s="746">
        <f t="shared" si="1"/>
        <v>-164</v>
      </c>
      <c r="AI30" s="746">
        <f t="shared" si="1"/>
        <v>265</v>
      </c>
      <c r="AJ30" s="746">
        <f t="shared" si="1"/>
        <v>573</v>
      </c>
      <c r="AK30" s="746">
        <f t="shared" si="1"/>
        <v>-110</v>
      </c>
      <c r="AL30" s="746">
        <f t="shared" si="1"/>
        <v>-1271</v>
      </c>
      <c r="AM30" s="746">
        <f t="shared" si="1"/>
        <v>-403</v>
      </c>
      <c r="AN30" s="746">
        <f t="shared" ref="AN30:AS30" si="2">AN28-AN29</f>
        <v>185</v>
      </c>
      <c r="AO30" s="746">
        <f t="shared" si="2"/>
        <v>-1182</v>
      </c>
      <c r="AP30" s="747">
        <f t="shared" si="2"/>
        <v>-1071</v>
      </c>
      <c r="AQ30" s="747">
        <f t="shared" si="2"/>
        <v>-796</v>
      </c>
      <c r="AR30" s="747">
        <f t="shared" si="2"/>
        <v>-760</v>
      </c>
      <c r="AS30" s="747">
        <f t="shared" si="2"/>
        <v>405</v>
      </c>
      <c r="AT30" s="747">
        <f t="shared" ref="AT30:BD30" si="3">AT28-AT29</f>
        <v>-1081</v>
      </c>
      <c r="AU30" s="747">
        <f t="shared" si="3"/>
        <v>-602</v>
      </c>
      <c r="AV30" s="747">
        <f t="shared" si="3"/>
        <v>-399</v>
      </c>
      <c r="AW30" s="747">
        <f t="shared" si="3"/>
        <v>363</v>
      </c>
      <c r="AX30" s="747">
        <f t="shared" si="3"/>
        <v>-688</v>
      </c>
      <c r="AY30" s="747">
        <f t="shared" si="3"/>
        <v>184</v>
      </c>
      <c r="AZ30" s="747">
        <f t="shared" si="3"/>
        <v>158</v>
      </c>
      <c r="BA30" s="747">
        <f t="shared" si="3"/>
        <v>86</v>
      </c>
      <c r="BB30" s="747">
        <f t="shared" si="3"/>
        <v>-830</v>
      </c>
      <c r="BC30" s="747">
        <f t="shared" si="3"/>
        <v>-350</v>
      </c>
      <c r="BD30" s="747">
        <f t="shared" si="3"/>
        <v>794</v>
      </c>
      <c r="BE30" s="747">
        <v>784</v>
      </c>
      <c r="BF30" s="747">
        <v>357</v>
      </c>
      <c r="BG30" s="747">
        <v>162</v>
      </c>
      <c r="BH30" s="747">
        <v>781</v>
      </c>
    </row>
    <row r="31" spans="1:60" ht="15.75" x14ac:dyDescent="0.25">
      <c r="A31" s="1897"/>
      <c r="B31" s="1896"/>
      <c r="C31" s="1896"/>
      <c r="D31" s="1896"/>
      <c r="E31" s="73"/>
      <c r="F31" s="73"/>
    </row>
    <row r="32" spans="1:60" x14ac:dyDescent="0.2">
      <c r="A32" s="4"/>
      <c r="B32" s="4"/>
      <c r="C32" s="4"/>
      <c r="F32" s="4"/>
    </row>
    <row r="33" spans="1:48" ht="15.75" customHeight="1" x14ac:dyDescent="0.2">
      <c r="A33" s="1443"/>
      <c r="B33" s="1903"/>
      <c r="C33" s="1903"/>
      <c r="E33" s="4"/>
      <c r="F33" s="4"/>
      <c r="G33" s="4"/>
      <c r="H33" s="4"/>
    </row>
    <row r="34" spans="1:48" ht="15.75" customHeight="1" x14ac:dyDescent="0.25">
      <c r="A34" s="1443"/>
      <c r="B34" s="1904"/>
      <c r="C34" s="1905"/>
      <c r="E34" s="38"/>
      <c r="F34" s="93"/>
      <c r="G34" s="93"/>
      <c r="H34" s="4"/>
    </row>
    <row r="35" spans="1:48" ht="16.5" x14ac:dyDescent="0.25">
      <c r="A35" s="38"/>
      <c r="B35" s="1906"/>
      <c r="C35" s="1"/>
      <c r="E35" s="38"/>
      <c r="F35" s="93"/>
      <c r="G35" s="93"/>
      <c r="H35" s="4"/>
      <c r="AT35" s="67"/>
      <c r="AU35" s="67"/>
      <c r="AV35" s="67"/>
    </row>
    <row r="36" spans="1:48" ht="16.5" x14ac:dyDescent="0.25">
      <c r="A36" s="38"/>
      <c r="B36" s="1906"/>
      <c r="C36" s="1"/>
      <c r="E36" s="38"/>
      <c r="F36" s="93"/>
      <c r="G36" s="93"/>
      <c r="H36" s="4"/>
      <c r="AT36" s="67"/>
      <c r="AU36" s="67"/>
      <c r="AV36" s="67"/>
    </row>
    <row r="37" spans="1:48" ht="16.5" x14ac:dyDescent="0.25">
      <c r="A37" s="5"/>
      <c r="B37" s="1906"/>
      <c r="C37" s="1"/>
      <c r="E37" s="5"/>
      <c r="F37" s="93"/>
      <c r="G37" s="93"/>
      <c r="H37" s="4"/>
    </row>
    <row r="38" spans="1:48" ht="16.5" x14ac:dyDescent="0.25">
      <c r="A38" s="38"/>
      <c r="B38" s="1906"/>
      <c r="C38" s="1"/>
      <c r="E38" s="5"/>
      <c r="F38" s="93"/>
      <c r="G38" s="129"/>
      <c r="H38" s="4"/>
    </row>
    <row r="39" spans="1:48" ht="16.5" x14ac:dyDescent="0.25">
      <c r="A39" s="5"/>
      <c r="B39" s="1906"/>
      <c r="C39" s="1"/>
      <c r="E39" s="5"/>
      <c r="F39" s="93"/>
      <c r="G39" s="93"/>
      <c r="H39" s="4"/>
    </row>
    <row r="40" spans="1:48" ht="16.5" x14ac:dyDescent="0.25">
      <c r="A40" s="5"/>
      <c r="B40" s="1906"/>
      <c r="C40" s="1"/>
      <c r="E40" s="5"/>
      <c r="F40" s="4"/>
      <c r="G40" s="4"/>
      <c r="H40" s="4"/>
    </row>
    <row r="41" spans="1:48" ht="16.5" x14ac:dyDescent="0.25">
      <c r="A41" s="5"/>
      <c r="B41" s="1906"/>
      <c r="C41" s="1"/>
      <c r="E41" s="4"/>
      <c r="F41" s="4"/>
      <c r="G41" s="4"/>
    </row>
    <row r="42" spans="1:48" ht="16.5" x14ac:dyDescent="0.25">
      <c r="A42" s="5"/>
      <c r="B42" s="1906"/>
      <c r="C42" s="1"/>
      <c r="E42" s="4"/>
      <c r="F42" s="4"/>
      <c r="G42" s="4"/>
    </row>
    <row r="43" spans="1:48" ht="16.5" x14ac:dyDescent="0.25">
      <c r="A43" s="347"/>
      <c r="B43" s="1906"/>
      <c r="C43" s="1907"/>
      <c r="E43" s="38"/>
    </row>
    <row r="44" spans="1:48" ht="16.5" x14ac:dyDescent="0.25">
      <c r="A44" s="5"/>
      <c r="B44" s="1903"/>
      <c r="C44" s="1903"/>
      <c r="D44" s="5"/>
      <c r="E44" s="5"/>
    </row>
    <row r="45" spans="1:48" ht="16.5" x14ac:dyDescent="0.25">
      <c r="A45" s="5"/>
      <c r="B45" s="1907"/>
      <c r="C45" s="1907"/>
      <c r="D45" s="5"/>
      <c r="E45" s="38"/>
    </row>
    <row r="46" spans="1:48" ht="16.5" x14ac:dyDescent="0.25">
      <c r="A46" s="38"/>
      <c r="B46" s="1908"/>
      <c r="C46" s="1909"/>
      <c r="D46" s="38"/>
      <c r="E46" s="5"/>
    </row>
    <row r="47" spans="1:48" ht="16.5" x14ac:dyDescent="0.25">
      <c r="A47" s="5"/>
      <c r="B47" s="1908"/>
      <c r="C47" s="1909"/>
      <c r="D47" s="38"/>
      <c r="E47" s="5"/>
    </row>
    <row r="48" spans="1:48" ht="16.5" x14ac:dyDescent="0.25">
      <c r="A48" s="38"/>
      <c r="B48" s="1908"/>
      <c r="C48" s="1909"/>
      <c r="D48" s="5"/>
      <c r="E48" s="4"/>
      <c r="F48" s="103"/>
    </row>
    <row r="49" spans="1:15" ht="16.5" x14ac:dyDescent="0.25">
      <c r="A49" s="5"/>
      <c r="B49" s="1908"/>
      <c r="C49" s="1909"/>
      <c r="D49" s="5"/>
      <c r="E49" s="4"/>
    </row>
    <row r="50" spans="1:15" ht="17.25" thickBot="1" x14ac:dyDescent="0.3">
      <c r="A50" s="5"/>
      <c r="B50" s="1908"/>
      <c r="C50" s="1909"/>
      <c r="D50" s="5"/>
      <c r="E50" s="4"/>
      <c r="J50" s="1454" t="s">
        <v>339</v>
      </c>
      <c r="K50" s="1454"/>
      <c r="L50" s="1448" t="s">
        <v>340</v>
      </c>
      <c r="M50" s="1448"/>
      <c r="N50" s="1448" t="s">
        <v>341</v>
      </c>
      <c r="O50" s="1448"/>
    </row>
    <row r="51" spans="1:15" ht="16.5" x14ac:dyDescent="0.25">
      <c r="A51" s="5"/>
      <c r="B51" s="1908"/>
      <c r="C51" s="114"/>
      <c r="D51" s="5"/>
      <c r="E51" s="4"/>
      <c r="I51" s="380"/>
      <c r="J51" s="381" t="str">
        <f>B1</f>
        <v>На 01.05.2017 г.</v>
      </c>
      <c r="K51" s="382" t="str">
        <f>C1</f>
        <v>На 01.05.2018 г.</v>
      </c>
      <c r="L51" s="381" t="str">
        <f>B1</f>
        <v>На 01.05.2017 г.</v>
      </c>
      <c r="M51" s="382" t="str">
        <f>C1</f>
        <v>На 01.05.2018 г.</v>
      </c>
      <c r="N51" s="381" t="str">
        <f>B1</f>
        <v>На 01.05.2017 г.</v>
      </c>
      <c r="O51" s="383" t="str">
        <f>C1</f>
        <v>На 01.05.2018 г.</v>
      </c>
    </row>
    <row r="52" spans="1:15" ht="16.5" x14ac:dyDescent="0.25">
      <c r="A52" s="5"/>
      <c r="B52" s="1908"/>
      <c r="C52" s="114"/>
      <c r="D52" s="5"/>
      <c r="E52" s="4"/>
      <c r="I52" s="384"/>
      <c r="J52" s="385"/>
      <c r="K52" s="386"/>
      <c r="L52" s="385"/>
      <c r="M52" s="386"/>
      <c r="N52" s="385"/>
      <c r="O52" s="387"/>
    </row>
    <row r="53" spans="1:15" ht="16.5" x14ac:dyDescent="0.25">
      <c r="A53" s="347"/>
      <c r="B53" s="1910"/>
      <c r="C53" s="1911"/>
      <c r="I53" s="1912" t="s">
        <v>68</v>
      </c>
      <c r="J53" s="1913">
        <f>'исп гор бюдж'!C17</f>
        <v>2469.5637000000002</v>
      </c>
      <c r="K53" s="1914">
        <f>'исп гор бюдж'!D17</f>
        <v>2510.4477000000002</v>
      </c>
      <c r="L53" s="1913" t="e">
        <f>#REF!</f>
        <v>#REF!</v>
      </c>
      <c r="M53" s="1914" t="e">
        <f>#REF!</f>
        <v>#REF!</v>
      </c>
      <c r="N53" s="1913" t="e">
        <f>L53/J53*100</f>
        <v>#REF!</v>
      </c>
      <c r="O53" s="1915" t="e">
        <f>M53/K53*100</f>
        <v>#REF!</v>
      </c>
    </row>
    <row r="54" spans="1:15" s="4" customFormat="1" ht="15.75" x14ac:dyDescent="0.25">
      <c r="D54" s="351"/>
      <c r="I54" s="1444"/>
      <c r="J54" s="1916"/>
      <c r="K54" s="1916"/>
      <c r="L54" s="1916"/>
      <c r="M54" s="1916"/>
      <c r="N54" s="1916"/>
      <c r="O54" s="1916"/>
    </row>
    <row r="55" spans="1:15" s="4" customFormat="1" ht="15.75" x14ac:dyDescent="0.25">
      <c r="D55" s="351"/>
      <c r="I55" s="1444"/>
      <c r="J55" s="1916"/>
      <c r="K55" s="1916"/>
      <c r="L55" s="1916"/>
      <c r="M55" s="1916"/>
      <c r="N55" s="1916"/>
      <c r="O55" s="1916"/>
    </row>
    <row r="56" spans="1:15" s="4" customFormat="1" ht="18.75" x14ac:dyDescent="0.3">
      <c r="A56" s="1917"/>
      <c r="B56" s="1918"/>
      <c r="C56" s="410"/>
      <c r="D56" s="1919"/>
      <c r="E56" s="410"/>
      <c r="I56" s="1920"/>
      <c r="J56" s="1916"/>
      <c r="K56" s="1916"/>
      <c r="L56" s="1916"/>
      <c r="M56" s="1916"/>
      <c r="N56" s="1916"/>
      <c r="O56" s="1916"/>
    </row>
    <row r="57" spans="1:15" s="4" customFormat="1" ht="15.75" x14ac:dyDescent="0.2">
      <c r="A57" s="1444"/>
      <c r="B57" s="1918"/>
      <c r="C57" s="1921"/>
      <c r="D57" s="1919"/>
      <c r="E57" s="1921"/>
      <c r="F57" s="1922"/>
      <c r="G57" s="1922"/>
      <c r="I57" s="1923"/>
      <c r="J57" s="1916"/>
      <c r="K57" s="1916"/>
      <c r="L57" s="1916"/>
      <c r="M57" s="1916"/>
      <c r="N57" s="1916"/>
      <c r="O57" s="1916"/>
    </row>
    <row r="58" spans="1:15" s="4" customFormat="1" ht="15.75" x14ac:dyDescent="0.2">
      <c r="A58" s="1444"/>
      <c r="B58" s="1918"/>
      <c r="C58" s="1921"/>
      <c r="D58" s="1919"/>
      <c r="E58" s="1921"/>
      <c r="F58" s="1922"/>
      <c r="G58" s="1922"/>
    </row>
    <row r="59" spans="1:15" s="4" customFormat="1" ht="15.75" x14ac:dyDescent="0.2">
      <c r="A59" s="1444"/>
      <c r="B59" s="1918"/>
      <c r="C59" s="1921"/>
      <c r="D59" s="1919"/>
      <c r="E59" s="1921"/>
      <c r="F59" s="1922"/>
      <c r="G59" s="1922"/>
    </row>
    <row r="60" spans="1:15" s="4" customFormat="1" ht="15.75" x14ac:dyDescent="0.2">
      <c r="A60" s="1444"/>
      <c r="B60" s="1918"/>
      <c r="C60" s="1921"/>
      <c r="D60" s="1919"/>
      <c r="E60" s="1921"/>
      <c r="F60" s="1922"/>
      <c r="G60" s="1922"/>
      <c r="J60" s="410"/>
      <c r="K60" s="410"/>
      <c r="L60" s="1441"/>
      <c r="M60" s="1441"/>
      <c r="N60" s="1441"/>
      <c r="O60" s="1441"/>
    </row>
    <row r="61" spans="1:15" s="4" customFormat="1" ht="15.75" x14ac:dyDescent="0.2">
      <c r="A61" s="1444"/>
      <c r="B61" s="1918"/>
      <c r="C61" s="1921"/>
      <c r="D61" s="1919"/>
      <c r="E61" s="1921"/>
      <c r="F61" s="1922"/>
      <c r="G61" s="1922"/>
      <c r="I61" s="1444"/>
      <c r="J61" s="1916"/>
      <c r="K61" s="1924"/>
      <c r="L61" s="1916"/>
      <c r="M61" s="1925"/>
      <c r="N61" s="1925"/>
      <c r="O61" s="93"/>
    </row>
    <row r="62" spans="1:15" s="4" customFormat="1" ht="15.75" x14ac:dyDescent="0.2">
      <c r="A62" s="1444"/>
      <c r="B62" s="1918"/>
      <c r="C62" s="1921"/>
      <c r="D62" s="1919"/>
      <c r="E62" s="1921"/>
      <c r="F62" s="1922"/>
      <c r="G62" s="1922"/>
      <c r="I62" s="1444"/>
      <c r="J62" s="1916"/>
      <c r="K62" s="1924"/>
      <c r="L62" s="1916"/>
      <c r="M62" s="1925"/>
      <c r="N62" s="1925"/>
      <c r="O62" s="93"/>
    </row>
    <row r="63" spans="1:15" s="4" customFormat="1" ht="15.75" x14ac:dyDescent="0.2">
      <c r="A63" s="1923"/>
      <c r="B63" s="1918"/>
      <c r="C63" s="1921"/>
      <c r="D63" s="1919"/>
      <c r="E63" s="1921"/>
      <c r="F63" s="1922"/>
      <c r="G63" s="1922"/>
      <c r="I63" s="1444"/>
      <c r="J63" s="1916"/>
      <c r="K63" s="1924"/>
      <c r="L63" s="1916"/>
      <c r="M63" s="1925"/>
      <c r="N63" s="1925"/>
      <c r="O63" s="93"/>
    </row>
    <row r="64" spans="1:15" s="4" customFormat="1" ht="15.75" x14ac:dyDescent="0.2">
      <c r="A64" s="1923"/>
      <c r="B64" s="1918"/>
      <c r="C64" s="1921"/>
      <c r="D64" s="1919"/>
      <c r="E64" s="1921"/>
      <c r="F64" s="1922"/>
      <c r="G64" s="1922"/>
      <c r="I64" s="1920"/>
      <c r="J64" s="1916"/>
      <c r="K64" s="1924"/>
      <c r="L64" s="1916"/>
      <c r="M64" s="1925"/>
      <c r="N64" s="1925"/>
      <c r="O64" s="93"/>
    </row>
    <row r="65" spans="1:15" s="4" customFormat="1" ht="15.75" x14ac:dyDescent="0.2">
      <c r="A65" s="1444"/>
      <c r="B65" s="1918"/>
      <c r="C65" s="1921"/>
      <c r="D65" s="1919"/>
      <c r="E65" s="1921"/>
      <c r="F65" s="1922"/>
      <c r="G65" s="1922"/>
      <c r="I65" s="1923"/>
      <c r="J65" s="1924"/>
      <c r="K65" s="1924"/>
      <c r="L65" s="1916"/>
      <c r="M65" s="1925"/>
      <c r="N65" s="1925"/>
      <c r="O65" s="93"/>
    </row>
    <row r="66" spans="1:15" s="4" customFormat="1" ht="15.75" x14ac:dyDescent="0.2">
      <c r="A66" s="1444"/>
      <c r="B66" s="1918"/>
      <c r="C66" s="1921"/>
      <c r="D66" s="1919"/>
      <c r="E66" s="1921"/>
      <c r="F66" s="1922"/>
      <c r="G66" s="1922"/>
    </row>
    <row r="67" spans="1:15" s="4" customFormat="1" ht="15.75" x14ac:dyDescent="0.2">
      <c r="A67" s="1920"/>
      <c r="B67" s="1918"/>
      <c r="C67" s="1921"/>
      <c r="D67" s="1919"/>
      <c r="E67" s="1921"/>
      <c r="F67" s="1922"/>
      <c r="G67" s="1922"/>
    </row>
    <row r="68" spans="1:15" s="4" customFormat="1" ht="15.75" x14ac:dyDescent="0.25">
      <c r="A68" s="21"/>
      <c r="B68" s="410"/>
      <c r="C68" s="410"/>
      <c r="D68" s="1919"/>
      <c r="E68" s="1921"/>
    </row>
    <row r="69" spans="1:15" s="4" customFormat="1" ht="15.75" x14ac:dyDescent="0.25">
      <c r="A69" s="21"/>
      <c r="B69" s="410"/>
      <c r="C69" s="410"/>
      <c r="D69" s="1919"/>
      <c r="E69" s="1921"/>
    </row>
    <row r="70" spans="1:15" s="4" customFormat="1" x14ac:dyDescent="0.2">
      <c r="A70" s="1926"/>
      <c r="B70" s="1927"/>
      <c r="C70" s="1928"/>
      <c r="D70" s="1919"/>
      <c r="E70" s="1928"/>
      <c r="F70" s="1922"/>
    </row>
    <row r="71" spans="1:15" s="4" customFormat="1" ht="16.5" x14ac:dyDescent="0.25">
      <c r="A71" s="5"/>
      <c r="B71" s="1929"/>
      <c r="C71" s="1929"/>
    </row>
    <row r="72" spans="1:15" ht="13.5" thickBot="1" x14ac:dyDescent="0.25"/>
    <row r="73" spans="1:15" ht="30.75" customHeight="1" thickBot="1" x14ac:dyDescent="0.3">
      <c r="A73" s="658" t="s">
        <v>31</v>
      </c>
      <c r="B73" s="1308" t="s">
        <v>1077</v>
      </c>
      <c r="C73" s="1309" t="s">
        <v>1078</v>
      </c>
      <c r="D73" s="352"/>
      <c r="E73" s="352"/>
    </row>
    <row r="74" spans="1:15" ht="13.5" customHeight="1" x14ac:dyDescent="0.25">
      <c r="A74" s="659"/>
      <c r="B74" s="1310"/>
      <c r="C74" s="1311"/>
      <c r="D74" s="352"/>
      <c r="E74" s="352"/>
      <c r="G74" s="353"/>
    </row>
    <row r="75" spans="1:15" s="355" customFormat="1" ht="15.75" x14ac:dyDescent="0.25">
      <c r="A75" s="660" t="s">
        <v>425</v>
      </c>
      <c r="B75" s="1312">
        <v>3947.8</v>
      </c>
      <c r="C75" s="1312">
        <v>3872.49</v>
      </c>
      <c r="D75" s="352"/>
      <c r="E75" s="354"/>
      <c r="G75" s="356"/>
      <c r="I75" s="357"/>
      <c r="J75" s="358"/>
    </row>
    <row r="76" spans="1:15" s="355" customFormat="1" ht="16.5" customHeight="1" x14ac:dyDescent="0.25">
      <c r="A76" s="660" t="s">
        <v>72</v>
      </c>
      <c r="B76" s="1312">
        <v>4372.96</v>
      </c>
      <c r="C76" s="1312">
        <v>4328.1099999999997</v>
      </c>
      <c r="D76" s="352"/>
      <c r="E76" s="359"/>
      <c r="G76" s="356"/>
      <c r="I76" s="357"/>
      <c r="J76" s="358"/>
    </row>
    <row r="77" spans="1:15" s="355" customFormat="1" ht="15.75" x14ac:dyDescent="0.25">
      <c r="A77" s="660" t="s">
        <v>205</v>
      </c>
      <c r="B77" s="1312">
        <v>5333.19</v>
      </c>
      <c r="C77" s="1312">
        <v>5423.58</v>
      </c>
      <c r="D77" s="352"/>
      <c r="E77" s="354"/>
      <c r="G77" s="356"/>
      <c r="I77" s="357"/>
      <c r="J77" s="358"/>
    </row>
    <row r="78" spans="1:15" s="355" customFormat="1" ht="15.75" x14ac:dyDescent="0.25">
      <c r="A78" s="661" t="s">
        <v>435</v>
      </c>
      <c r="B78" s="1313">
        <v>5901.32</v>
      </c>
      <c r="C78" s="1313">
        <v>5772.52</v>
      </c>
      <c r="D78" s="352"/>
      <c r="E78" s="354"/>
      <c r="F78" s="360"/>
      <c r="G78" s="361"/>
      <c r="I78" s="362"/>
      <c r="J78" s="363"/>
    </row>
    <row r="79" spans="1:15" s="355" customFormat="1" ht="15.75" x14ac:dyDescent="0.25">
      <c r="A79" s="660" t="s">
        <v>437</v>
      </c>
      <c r="B79" s="1312">
        <v>6256.33</v>
      </c>
      <c r="C79" s="1312">
        <v>6334.67</v>
      </c>
      <c r="D79" s="352"/>
      <c r="E79" s="354"/>
      <c r="F79" s="360"/>
      <c r="G79" s="361"/>
      <c r="I79" s="362"/>
      <c r="J79" s="363"/>
    </row>
    <row r="80" spans="1:15" s="355" customFormat="1" ht="15.75" x14ac:dyDescent="0.25">
      <c r="A80" s="660" t="s">
        <v>6</v>
      </c>
      <c r="B80" s="1312">
        <v>6257.72</v>
      </c>
      <c r="C80" s="1312">
        <v>6330.25</v>
      </c>
      <c r="D80" s="352"/>
      <c r="E80" s="354"/>
      <c r="F80" s="360"/>
      <c r="G80" s="361"/>
      <c r="I80" s="362"/>
      <c r="J80" s="363"/>
    </row>
    <row r="81" spans="1:11" ht="15.75" hidden="1" x14ac:dyDescent="0.25">
      <c r="A81" s="661" t="s">
        <v>434</v>
      </c>
      <c r="B81" s="1313"/>
      <c r="C81" s="1313"/>
      <c r="D81" s="352"/>
      <c r="E81" s="364"/>
      <c r="F81" s="365"/>
      <c r="G81" s="4"/>
      <c r="H81" s="4"/>
      <c r="I81" s="366"/>
      <c r="J81" s="366"/>
    </row>
    <row r="82" spans="1:11" ht="15.75" x14ac:dyDescent="0.25">
      <c r="A82" s="660" t="s">
        <v>3</v>
      </c>
      <c r="B82" s="1312">
        <v>6767.7</v>
      </c>
      <c r="C82" s="1312">
        <v>6883.98</v>
      </c>
      <c r="D82" s="352"/>
      <c r="E82" s="354"/>
      <c r="F82" s="4"/>
      <c r="G82" s="367"/>
      <c r="H82" s="368"/>
      <c r="I82" s="352"/>
      <c r="J82" s="369"/>
      <c r="K82" s="370"/>
    </row>
    <row r="83" spans="1:11" s="376" customFormat="1" ht="16.5" thickBot="1" x14ac:dyDescent="0.3">
      <c r="A83" s="662" t="s">
        <v>426</v>
      </c>
      <c r="B83" s="1314">
        <v>10129.030000000001</v>
      </c>
      <c r="C83" s="1314">
        <v>9848.64</v>
      </c>
      <c r="D83" s="352"/>
      <c r="E83" s="354"/>
      <c r="F83" s="371"/>
      <c r="G83" s="372"/>
      <c r="H83" s="373"/>
      <c r="I83" s="374"/>
      <c r="J83" s="375"/>
    </row>
    <row r="84" spans="1:11" x14ac:dyDescent="0.2">
      <c r="E84" s="4"/>
      <c r="F84" s="4"/>
    </row>
    <row r="85" spans="1:11" ht="29.25" customHeight="1" x14ac:dyDescent="0.2">
      <c r="A85" s="377"/>
      <c r="C85" s="378"/>
      <c r="E85" s="4"/>
      <c r="G85" s="4"/>
    </row>
    <row r="86" spans="1:11" s="4" customFormat="1" ht="31.5" customHeight="1" x14ac:dyDescent="0.25">
      <c r="A86" s="21"/>
      <c r="B86" s="1930"/>
      <c r="C86" s="29"/>
    </row>
    <row r="87" spans="1:11" s="4" customFormat="1" ht="15.75" x14ac:dyDescent="0.25">
      <c r="A87" s="21"/>
      <c r="B87" s="186"/>
      <c r="C87" s="186"/>
    </row>
    <row r="88" spans="1:11" s="4" customFormat="1" ht="15.75" x14ac:dyDescent="0.25">
      <c r="A88" s="1444"/>
      <c r="B88" s="186"/>
      <c r="C88" s="186"/>
    </row>
    <row r="89" spans="1:11" s="4" customFormat="1" ht="15.75" x14ac:dyDescent="0.25">
      <c r="A89" s="21"/>
      <c r="B89" s="186"/>
      <c r="C89" s="186"/>
    </row>
    <row r="90" spans="1:11" s="4" customFormat="1" ht="15.75" x14ac:dyDescent="0.25">
      <c r="A90" s="21"/>
      <c r="B90" s="186"/>
      <c r="C90" s="186"/>
    </row>
    <row r="91" spans="1:11" s="4" customFormat="1" ht="15.75" x14ac:dyDescent="0.25">
      <c r="A91" s="21"/>
      <c r="B91" s="186"/>
      <c r="C91" s="186"/>
    </row>
    <row r="92" spans="1:11" s="4" customFormat="1" ht="15.75" x14ac:dyDescent="0.25">
      <c r="A92" s="21"/>
      <c r="B92" s="186"/>
      <c r="C92" s="186"/>
    </row>
    <row r="93" spans="1:11" s="4" customFormat="1" ht="15.75" x14ac:dyDescent="0.25">
      <c r="A93" s="1923"/>
      <c r="B93" s="186"/>
      <c r="C93" s="186"/>
    </row>
    <row r="94" spans="1:11" s="4" customFormat="1" ht="15.75" x14ac:dyDescent="0.25">
      <c r="A94" s="21"/>
      <c r="B94" s="186"/>
      <c r="C94" s="186"/>
    </row>
    <row r="95" spans="1:11" s="4" customFormat="1" ht="15.75" x14ac:dyDescent="0.25">
      <c r="A95" s="1444"/>
      <c r="B95" s="186"/>
      <c r="C95" s="186"/>
    </row>
    <row r="96" spans="1:11" s="4" customFormat="1" ht="15.75" x14ac:dyDescent="0.25">
      <c r="A96" s="21"/>
      <c r="B96" s="186"/>
      <c r="C96" s="186"/>
    </row>
    <row r="97" spans="1:19" s="4" customFormat="1" ht="15.75" x14ac:dyDescent="0.25">
      <c r="A97" s="21"/>
      <c r="B97" s="186"/>
      <c r="C97" s="186"/>
    </row>
    <row r="98" spans="1:19" s="4" customFormat="1" ht="15.75" x14ac:dyDescent="0.25">
      <c r="A98" s="21"/>
      <c r="B98" s="21"/>
      <c r="C98" s="186"/>
    </row>
    <row r="99" spans="1:19" s="4" customFormat="1" ht="15.75" x14ac:dyDescent="0.25">
      <c r="A99" s="21"/>
      <c r="B99" s="21"/>
      <c r="C99" s="186"/>
    </row>
    <row r="100" spans="1:19" s="4" customFormat="1" x14ac:dyDescent="0.2">
      <c r="C100" s="155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1449" t="s">
        <v>244</v>
      </c>
      <c r="B102" s="1451" t="s">
        <v>10</v>
      </c>
      <c r="C102" s="1452"/>
      <c r="D102" s="1453"/>
      <c r="E102" s="1451" t="s">
        <v>11</v>
      </c>
      <c r="F102" s="1452"/>
      <c r="G102" s="1453"/>
      <c r="H102" s="1445" t="s">
        <v>13</v>
      </c>
      <c r="I102" s="1446"/>
      <c r="J102" s="1447"/>
      <c r="K102" s="1445" t="s">
        <v>12</v>
      </c>
      <c r="L102" s="1446"/>
      <c r="M102" s="1447"/>
      <c r="N102" s="1445" t="s">
        <v>228</v>
      </c>
      <c r="O102" s="1446"/>
      <c r="P102" s="1447"/>
      <c r="Q102" s="1445" t="s">
        <v>229</v>
      </c>
      <c r="R102" s="1446"/>
      <c r="S102" s="1447"/>
    </row>
    <row r="103" spans="1:19" ht="16.5" thickBot="1" x14ac:dyDescent="0.3">
      <c r="A103" s="1450"/>
      <c r="B103" s="1283">
        <v>2016</v>
      </c>
      <c r="C103" s="1284">
        <v>2017</v>
      </c>
      <c r="D103" s="1285">
        <v>2018</v>
      </c>
      <c r="E103" s="1283">
        <v>2016</v>
      </c>
      <c r="F103" s="1284">
        <v>2017</v>
      </c>
      <c r="G103" s="1285">
        <v>2018</v>
      </c>
      <c r="H103" s="1283">
        <v>2016</v>
      </c>
      <c r="I103" s="1284">
        <v>2017</v>
      </c>
      <c r="J103" s="1285">
        <v>2018</v>
      </c>
      <c r="K103" s="1283">
        <v>2016</v>
      </c>
      <c r="L103" s="1284">
        <v>2017</v>
      </c>
      <c r="M103" s="1285">
        <v>2018</v>
      </c>
      <c r="N103" s="1283">
        <v>2016</v>
      </c>
      <c r="O103" s="1284">
        <v>2017</v>
      </c>
      <c r="P103" s="1285">
        <v>2018</v>
      </c>
      <c r="Q103" s="1283">
        <v>2016</v>
      </c>
      <c r="R103" s="1284">
        <v>2017</v>
      </c>
      <c r="S103" s="1285">
        <v>2018</v>
      </c>
    </row>
    <row r="104" spans="1:19" ht="16.5" x14ac:dyDescent="0.25">
      <c r="A104" s="1286" t="s">
        <v>14</v>
      </c>
      <c r="B104" s="1287">
        <v>4462.3</v>
      </c>
      <c r="C104" s="1288">
        <v>5736.99</v>
      </c>
      <c r="D104" s="1289">
        <v>7079.88</v>
      </c>
      <c r="E104" s="1290">
        <v>8479.8799999999992</v>
      </c>
      <c r="F104" s="1289">
        <v>9980.7199999999993</v>
      </c>
      <c r="G104" s="1291">
        <v>12876.03</v>
      </c>
      <c r="H104" s="1287">
        <v>853.85</v>
      </c>
      <c r="I104" s="1288">
        <v>971.76</v>
      </c>
      <c r="J104" s="1289">
        <v>991.6</v>
      </c>
      <c r="K104" s="1292">
        <v>499.9</v>
      </c>
      <c r="L104" s="1293">
        <v>748</v>
      </c>
      <c r="M104" s="1289">
        <v>1094.45</v>
      </c>
      <c r="N104" s="1292">
        <v>1097.3800000000001</v>
      </c>
      <c r="O104" s="1293">
        <v>1192.6199999999999</v>
      </c>
      <c r="P104" s="1289">
        <v>1331.67</v>
      </c>
      <c r="Q104" s="1292">
        <v>14.02</v>
      </c>
      <c r="R104" s="1293">
        <v>16.809999999999999</v>
      </c>
      <c r="S104" s="1289">
        <v>17.170000000000002</v>
      </c>
    </row>
    <row r="105" spans="1:19" ht="16.5" x14ac:dyDescent="0.25">
      <c r="A105" s="1275" t="s">
        <v>15</v>
      </c>
      <c r="B105" s="1276">
        <v>4594.96</v>
      </c>
      <c r="C105" s="1277">
        <v>5941.1</v>
      </c>
      <c r="D105" s="1278">
        <v>7001.33</v>
      </c>
      <c r="E105" s="1279">
        <v>8306.4269047619055</v>
      </c>
      <c r="F105" s="1278">
        <v>10615.53</v>
      </c>
      <c r="G105" s="1280">
        <v>13572.75</v>
      </c>
      <c r="H105" s="1276">
        <v>920.24</v>
      </c>
      <c r="I105" s="1277">
        <v>1007.35</v>
      </c>
      <c r="J105" s="1278">
        <v>988.25</v>
      </c>
      <c r="K105" s="1281">
        <v>505.57</v>
      </c>
      <c r="L105" s="1282">
        <v>774.9</v>
      </c>
      <c r="M105" s="1278">
        <v>1022.45</v>
      </c>
      <c r="N105" s="1281">
        <v>1199.9100000000001</v>
      </c>
      <c r="O105" s="1282">
        <v>1234.33</v>
      </c>
      <c r="P105" s="1278">
        <v>1331.53</v>
      </c>
      <c r="Q105" s="1281">
        <v>15.07</v>
      </c>
      <c r="R105" s="1282">
        <v>17.86</v>
      </c>
      <c r="S105" s="1278">
        <v>16.66</v>
      </c>
    </row>
    <row r="106" spans="1:19" ht="16.5" x14ac:dyDescent="0.25">
      <c r="A106" s="1275" t="s">
        <v>16</v>
      </c>
      <c r="B106" s="1276">
        <v>4947.04</v>
      </c>
      <c r="C106" s="1277">
        <v>5821.09</v>
      </c>
      <c r="D106" s="1278">
        <v>6795.25</v>
      </c>
      <c r="E106" s="1279">
        <v>8700.9538095238095</v>
      </c>
      <c r="F106" s="1278">
        <v>10225.65</v>
      </c>
      <c r="G106" s="1280">
        <v>13399.76</v>
      </c>
      <c r="H106" s="1276">
        <v>968.43</v>
      </c>
      <c r="I106" s="1277">
        <v>962.26</v>
      </c>
      <c r="J106" s="1278">
        <v>954.57</v>
      </c>
      <c r="K106" s="1281">
        <v>567.38</v>
      </c>
      <c r="L106" s="1282">
        <v>776.3</v>
      </c>
      <c r="M106" s="1278">
        <v>987.33</v>
      </c>
      <c r="N106" s="1281">
        <v>1246.3399999999999</v>
      </c>
      <c r="O106" s="1282">
        <v>1231.07</v>
      </c>
      <c r="P106" s="1278">
        <v>1324.66</v>
      </c>
      <c r="Q106" s="1281">
        <v>15.42</v>
      </c>
      <c r="R106" s="1282">
        <v>16.88</v>
      </c>
      <c r="S106" s="1278">
        <v>16.47</v>
      </c>
    </row>
    <row r="107" spans="1:19" ht="16.5" x14ac:dyDescent="0.25">
      <c r="A107" s="1275" t="s">
        <v>17</v>
      </c>
      <c r="B107" s="1276">
        <v>4850.55</v>
      </c>
      <c r="C107" s="1277">
        <v>5697.37</v>
      </c>
      <c r="D107" s="1278">
        <v>6838.07</v>
      </c>
      <c r="E107" s="1279">
        <v>8849.65</v>
      </c>
      <c r="F107" s="1278">
        <v>9664.86</v>
      </c>
      <c r="G107" s="1280">
        <v>13930.75</v>
      </c>
      <c r="H107" s="1276">
        <v>994.19</v>
      </c>
      <c r="I107" s="1277">
        <v>959.89</v>
      </c>
      <c r="J107" s="1278">
        <v>924.16</v>
      </c>
      <c r="K107" s="1281">
        <v>574.33000000000004</v>
      </c>
      <c r="L107" s="1282">
        <v>799.67</v>
      </c>
      <c r="M107" s="1278">
        <v>970.55</v>
      </c>
      <c r="N107" s="1281">
        <v>1242.26</v>
      </c>
      <c r="O107" s="1282">
        <v>1265.6300000000001</v>
      </c>
      <c r="P107" s="1278">
        <v>1335.34</v>
      </c>
      <c r="Q107" s="1281">
        <v>16.260000000000002</v>
      </c>
      <c r="R107" s="1282">
        <v>18</v>
      </c>
      <c r="S107" s="1278">
        <v>16.600000000000001</v>
      </c>
    </row>
    <row r="108" spans="1:19" ht="16.5" x14ac:dyDescent="0.25">
      <c r="A108" s="1275" t="s">
        <v>18</v>
      </c>
      <c r="B108" s="1276">
        <v>4707.8500000000004</v>
      </c>
      <c r="C108" s="1277">
        <v>5591.11</v>
      </c>
      <c r="D108" s="1278"/>
      <c r="E108" s="1279">
        <v>8685.8799999999992</v>
      </c>
      <c r="F108" s="1278">
        <v>9150.9599999999991</v>
      </c>
      <c r="G108" s="1280"/>
      <c r="H108" s="1276">
        <v>1033.7</v>
      </c>
      <c r="I108" s="1277">
        <v>929.71</v>
      </c>
      <c r="J108" s="1278"/>
      <c r="K108" s="1281">
        <v>576.75</v>
      </c>
      <c r="L108" s="1282">
        <v>792.43</v>
      </c>
      <c r="M108" s="1278"/>
      <c r="N108" s="1281">
        <v>1259.4000000000001</v>
      </c>
      <c r="O108" s="1282">
        <v>1245</v>
      </c>
      <c r="P108" s="1278"/>
      <c r="Q108" s="1281">
        <v>16.89</v>
      </c>
      <c r="R108" s="1282">
        <v>16.760000000000002</v>
      </c>
      <c r="S108" s="1278"/>
    </row>
    <row r="109" spans="1:19" ht="16.5" x14ac:dyDescent="0.25">
      <c r="A109" s="1275" t="s">
        <v>19</v>
      </c>
      <c r="B109" s="1294">
        <v>4630.2700000000004</v>
      </c>
      <c r="C109" s="1277">
        <v>5699.08</v>
      </c>
      <c r="D109" s="1278"/>
      <c r="E109" s="1295">
        <v>8911.7022727272742</v>
      </c>
      <c r="F109" s="1278">
        <v>8927.6200000000008</v>
      </c>
      <c r="G109" s="1280"/>
      <c r="H109" s="1294">
        <v>984.14</v>
      </c>
      <c r="I109" s="1277">
        <v>930.73</v>
      </c>
      <c r="J109" s="1278"/>
      <c r="K109" s="1296">
        <v>553.09</v>
      </c>
      <c r="L109" s="1282">
        <v>864.64</v>
      </c>
      <c r="M109" s="1278"/>
      <c r="N109" s="1296">
        <v>1276.4000000000001</v>
      </c>
      <c r="O109" s="1282">
        <v>1260.22</v>
      </c>
      <c r="P109" s="1278"/>
      <c r="Q109" s="1296">
        <v>17.18</v>
      </c>
      <c r="R109" s="1282">
        <v>16.95</v>
      </c>
      <c r="S109" s="1278"/>
    </row>
    <row r="110" spans="1:19" ht="16.5" x14ac:dyDescent="0.25">
      <c r="A110" s="1275" t="s">
        <v>178</v>
      </c>
      <c r="B110" s="1294">
        <v>4855.357857142857</v>
      </c>
      <c r="C110" s="1277">
        <v>5978.11</v>
      </c>
      <c r="D110" s="1278"/>
      <c r="E110" s="1295">
        <v>10248.92738095238</v>
      </c>
      <c r="F110" s="1278">
        <v>9478.69</v>
      </c>
      <c r="G110" s="1280"/>
      <c r="H110" s="1294">
        <v>1085.76</v>
      </c>
      <c r="I110" s="1277">
        <v>916.95</v>
      </c>
      <c r="J110" s="1278"/>
      <c r="K110" s="1296">
        <v>646.14</v>
      </c>
      <c r="L110" s="1282">
        <v>860.8</v>
      </c>
      <c r="M110" s="1278"/>
      <c r="N110" s="1296">
        <v>1337.33</v>
      </c>
      <c r="O110" s="1282">
        <v>1236.22</v>
      </c>
      <c r="P110" s="1278"/>
      <c r="Q110" s="1296">
        <v>19.920000000000002</v>
      </c>
      <c r="R110" s="1282">
        <v>16.14</v>
      </c>
      <c r="S110" s="1278"/>
    </row>
    <row r="111" spans="1:19" ht="16.5" x14ac:dyDescent="0.25">
      <c r="A111" s="686" t="s">
        <v>185</v>
      </c>
      <c r="B111" s="1297">
        <v>4757.8172727272722</v>
      </c>
      <c r="C111" s="1277">
        <v>6477.68</v>
      </c>
      <c r="D111" s="1278"/>
      <c r="E111" s="1298">
        <v>10350.566818181818</v>
      </c>
      <c r="F111" s="1278">
        <v>10848.52</v>
      </c>
      <c r="G111" s="1280"/>
      <c r="H111" s="1297">
        <v>1123.77</v>
      </c>
      <c r="I111" s="1277">
        <v>972.67</v>
      </c>
      <c r="J111" s="1278"/>
      <c r="K111" s="1299">
        <v>700.09</v>
      </c>
      <c r="L111" s="1282">
        <v>913.1</v>
      </c>
      <c r="M111" s="1278"/>
      <c r="N111" s="1299">
        <v>1341.09</v>
      </c>
      <c r="O111" s="1282">
        <v>1282.3</v>
      </c>
      <c r="P111" s="1278"/>
      <c r="Q111" s="1299">
        <v>19.64</v>
      </c>
      <c r="R111" s="1282">
        <v>16.91</v>
      </c>
      <c r="S111" s="1278"/>
    </row>
    <row r="112" spans="1:19" ht="16.5" x14ac:dyDescent="0.25">
      <c r="A112" s="686" t="s">
        <v>191</v>
      </c>
      <c r="B112" s="1297">
        <v>4706.7859090909096</v>
      </c>
      <c r="C112" s="1277">
        <v>6582.68</v>
      </c>
      <c r="D112" s="1278"/>
      <c r="E112" s="1298">
        <v>10185.569545454546</v>
      </c>
      <c r="F112" s="1278">
        <v>11230.36</v>
      </c>
      <c r="G112" s="1280"/>
      <c r="H112" s="1297">
        <v>1045.95</v>
      </c>
      <c r="I112" s="1277">
        <v>968.1</v>
      </c>
      <c r="J112" s="1278"/>
      <c r="K112" s="1299">
        <v>682.23</v>
      </c>
      <c r="L112" s="1282">
        <v>935.85</v>
      </c>
      <c r="M112" s="1278"/>
      <c r="N112" s="1299">
        <v>1326.03</v>
      </c>
      <c r="O112" s="1282">
        <v>1314.98</v>
      </c>
      <c r="P112" s="1278"/>
      <c r="Q112" s="1299">
        <v>19.28</v>
      </c>
      <c r="R112" s="1282">
        <v>17.45</v>
      </c>
      <c r="S112" s="1278"/>
    </row>
    <row r="113" spans="1:19" ht="16.5" x14ac:dyDescent="0.25">
      <c r="A113" s="686" t="s">
        <v>194</v>
      </c>
      <c r="B113" s="1297">
        <v>4731.761428571428</v>
      </c>
      <c r="C113" s="1277">
        <v>6796.85</v>
      </c>
      <c r="D113" s="1278"/>
      <c r="E113" s="1298">
        <v>10262.27</v>
      </c>
      <c r="F113" s="1278">
        <v>11319.66</v>
      </c>
      <c r="G113" s="1280"/>
      <c r="H113" s="1297">
        <v>959.14</v>
      </c>
      <c r="I113" s="1277">
        <v>921.43</v>
      </c>
      <c r="J113" s="1278"/>
      <c r="K113" s="1299">
        <v>644.85</v>
      </c>
      <c r="L113" s="1282">
        <v>960.52</v>
      </c>
      <c r="M113" s="1278"/>
      <c r="N113" s="1299">
        <v>1266.71</v>
      </c>
      <c r="O113" s="1282">
        <v>1279.51</v>
      </c>
      <c r="P113" s="1278"/>
      <c r="Q113" s="1299">
        <v>17.739999999999998</v>
      </c>
      <c r="R113" s="1282">
        <v>17.07</v>
      </c>
      <c r="S113" s="1278"/>
    </row>
    <row r="114" spans="1:19" ht="16.5" x14ac:dyDescent="0.25">
      <c r="A114" s="686" t="s">
        <v>198</v>
      </c>
      <c r="B114" s="1297">
        <v>5442.7250000000004</v>
      </c>
      <c r="C114" s="1277">
        <v>6825.09</v>
      </c>
      <c r="D114" s="1278"/>
      <c r="E114" s="1298">
        <v>11139.772272727274</v>
      </c>
      <c r="F114" s="1278">
        <v>11989.89</v>
      </c>
      <c r="G114" s="1280"/>
      <c r="H114" s="1297">
        <v>953</v>
      </c>
      <c r="I114" s="1277">
        <v>934</v>
      </c>
      <c r="J114" s="1278"/>
      <c r="K114" s="1299">
        <v>696.68</v>
      </c>
      <c r="L114" s="1282">
        <v>999.8</v>
      </c>
      <c r="M114" s="1278"/>
      <c r="N114" s="1299">
        <v>1235.98</v>
      </c>
      <c r="O114" s="1282">
        <v>1282.28</v>
      </c>
      <c r="P114" s="1278"/>
      <c r="Q114" s="1299">
        <v>17.420000000000002</v>
      </c>
      <c r="R114" s="1282">
        <v>17.010000000000002</v>
      </c>
      <c r="S114" s="1278"/>
    </row>
    <row r="115" spans="1:19" ht="17.25" thickBot="1" x14ac:dyDescent="0.3">
      <c r="A115" s="1300" t="s">
        <v>199</v>
      </c>
      <c r="B115" s="1301">
        <v>5665.8249999999998</v>
      </c>
      <c r="C115" s="1302">
        <v>6800.64</v>
      </c>
      <c r="D115" s="1303"/>
      <c r="E115" s="1304">
        <v>11009.75</v>
      </c>
      <c r="F115" s="1303">
        <v>11405.66</v>
      </c>
      <c r="G115" s="1305"/>
      <c r="H115" s="1301">
        <v>919.05</v>
      </c>
      <c r="I115" s="1302">
        <v>906.32</v>
      </c>
      <c r="J115" s="1303"/>
      <c r="K115" s="1306">
        <v>706.98</v>
      </c>
      <c r="L115" s="1307">
        <v>1021.16</v>
      </c>
      <c r="M115" s="1303"/>
      <c r="N115" s="1306">
        <v>1150.77</v>
      </c>
      <c r="O115" s="1307">
        <v>1263.54</v>
      </c>
      <c r="P115" s="1303"/>
      <c r="Q115" s="1306">
        <v>16.38</v>
      </c>
      <c r="R115" s="1307">
        <v>16.16</v>
      </c>
      <c r="S115" s="1303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"/>
  </sortState>
  <mergeCells count="12">
    <mergeCell ref="B44:C44"/>
    <mergeCell ref="B33:C33"/>
    <mergeCell ref="N102:P102"/>
    <mergeCell ref="K102:M102"/>
    <mergeCell ref="H102:J102"/>
    <mergeCell ref="Q102:S102"/>
    <mergeCell ref="N50:O50"/>
    <mergeCell ref="A102:A103"/>
    <mergeCell ref="B102:D102"/>
    <mergeCell ref="E102:G102"/>
    <mergeCell ref="J50:K50"/>
    <mergeCell ref="L50:M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Width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9" zoomScaleNormal="85" zoomScaleSheetLayoutView="89" workbookViewId="0">
      <selection activeCell="L106" sqref="L106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6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4"/>
      <c r="C3" s="94"/>
      <c r="D3" s="94"/>
      <c r="E3" s="94"/>
      <c r="F3" s="94"/>
      <c r="G3" s="94"/>
      <c r="H3" s="94"/>
      <c r="I3" s="20"/>
      <c r="J3" s="20"/>
    </row>
    <row r="4" spans="2:10" ht="14.25" customHeight="1" x14ac:dyDescent="0.25">
      <c r="B4" s="95"/>
      <c r="C4" s="18" t="s">
        <v>509</v>
      </c>
      <c r="D4" s="18" t="s">
        <v>542</v>
      </c>
      <c r="E4" s="18"/>
      <c r="F4" s="18"/>
      <c r="G4" s="18"/>
      <c r="H4" s="18"/>
      <c r="I4" s="20"/>
      <c r="J4" s="20"/>
    </row>
    <row r="5" spans="2:10" ht="14.25" x14ac:dyDescent="0.2">
      <c r="B5" s="95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95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95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95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95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95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96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97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98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98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98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99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2"/>
  <sheetViews>
    <sheetView view="pageBreakPreview" zoomScale="70" zoomScaleNormal="77" zoomScaleSheetLayoutView="70" workbookViewId="0">
      <selection activeCell="AB39" sqref="AB39"/>
    </sheetView>
  </sheetViews>
  <sheetFormatPr defaultColWidth="4.5703125" defaultRowHeight="15.75" x14ac:dyDescent="0.25"/>
  <cols>
    <col min="1" max="1" width="14.140625" style="161" customWidth="1"/>
    <col min="2" max="2" width="7" style="17" customWidth="1"/>
    <col min="3" max="3" width="7.5703125" style="17" customWidth="1"/>
    <col min="4" max="4" width="8.140625" style="17" customWidth="1"/>
    <col min="5" max="5" width="9" style="161" customWidth="1"/>
    <col min="6" max="6" width="8.7109375" style="161" customWidth="1"/>
    <col min="7" max="7" width="9" style="161" customWidth="1"/>
    <col min="8" max="8" width="8.7109375" style="161" customWidth="1"/>
    <col min="9" max="10" width="9" style="161" customWidth="1"/>
    <col min="11" max="11" width="9.85546875" style="161" customWidth="1"/>
    <col min="12" max="12" width="9.5703125" style="161" customWidth="1"/>
    <col min="13" max="13" width="9.42578125" style="161" customWidth="1"/>
    <col min="14" max="14" width="9.5703125" style="161" customWidth="1"/>
    <col min="15" max="15" width="9.140625" style="161" customWidth="1"/>
    <col min="16" max="16" width="9" style="161" customWidth="1"/>
    <col min="17" max="17" width="12" style="161" customWidth="1"/>
    <col min="18" max="18" width="4.42578125" style="161" customWidth="1"/>
    <col min="19" max="20" width="5" style="161" customWidth="1"/>
    <col min="21" max="21" width="3.5703125" style="161" customWidth="1"/>
    <col min="22" max="23" width="4.28515625" style="161" customWidth="1"/>
    <col min="24" max="24" width="12.140625" style="161" customWidth="1"/>
    <col min="25" max="25" width="10.85546875" style="161" customWidth="1"/>
    <col min="26" max="26" width="11.85546875" style="161" customWidth="1"/>
    <col min="27" max="27" width="11.42578125" style="161" customWidth="1"/>
    <col min="28" max="28" width="9.85546875" style="161" customWidth="1"/>
    <col min="29" max="29" width="9.42578125" style="161" customWidth="1"/>
    <col min="30" max="30" width="10.5703125" style="161" customWidth="1"/>
    <col min="31" max="32" width="9.42578125" style="161" customWidth="1"/>
    <col min="33" max="33" width="10.85546875" style="161" customWidth="1"/>
    <col min="34" max="34" width="10.42578125" style="161" customWidth="1"/>
    <col min="35" max="35" width="8.5703125" style="161" customWidth="1"/>
    <col min="36" max="36" width="9.42578125" style="161" customWidth="1"/>
    <col min="37" max="228" width="4.28515625" style="161" customWidth="1"/>
    <col min="229" max="16384" width="4.5703125" style="161"/>
  </cols>
  <sheetData>
    <row r="1" spans="1:36" ht="21.75" customHeight="1" x14ac:dyDescent="0.3">
      <c r="A1" s="1630" t="s">
        <v>770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1630"/>
      <c r="U1" s="219"/>
    </row>
    <row r="2" spans="1:36" ht="13.5" customHeight="1" x14ac:dyDescent="0.2">
      <c r="A2" s="1741"/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741"/>
      <c r="Q2" s="1741"/>
      <c r="R2" s="1741"/>
      <c r="S2" s="1741"/>
      <c r="U2" s="219"/>
    </row>
    <row r="3" spans="1:36" ht="20.25" customHeight="1" thickBot="1" x14ac:dyDescent="0.25">
      <c r="A3" s="1727" t="s">
        <v>386</v>
      </c>
      <c r="B3" s="1727"/>
      <c r="C3" s="1727"/>
      <c r="D3" s="1727"/>
      <c r="E3" s="1727"/>
      <c r="F3" s="1727"/>
      <c r="G3" s="1727"/>
      <c r="H3" s="1727"/>
      <c r="I3" s="1727"/>
      <c r="J3" s="1727"/>
      <c r="K3" s="1727"/>
      <c r="L3" s="1727"/>
      <c r="M3" s="1727"/>
      <c r="N3" s="1727"/>
      <c r="O3" s="1727"/>
      <c r="P3" s="1727"/>
      <c r="Q3" s="1727"/>
      <c r="R3" s="1727"/>
      <c r="S3" s="1727"/>
      <c r="U3" s="219"/>
    </row>
    <row r="4" spans="1:36" ht="20.25" customHeight="1" x14ac:dyDescent="0.2">
      <c r="A4" s="1728" t="s">
        <v>860</v>
      </c>
      <c r="B4" s="1729"/>
      <c r="C4" s="1730"/>
      <c r="D4" s="1728" t="s">
        <v>882</v>
      </c>
      <c r="E4" s="1729"/>
      <c r="F4" s="1729"/>
      <c r="G4" s="1734"/>
      <c r="H4" s="1736" t="s">
        <v>883</v>
      </c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8"/>
      <c r="U4" s="219"/>
    </row>
    <row r="5" spans="1:36" ht="44.25" customHeight="1" thickBot="1" x14ac:dyDescent="0.25">
      <c r="A5" s="1731"/>
      <c r="B5" s="1732"/>
      <c r="C5" s="1733"/>
      <c r="D5" s="1731"/>
      <c r="E5" s="1732"/>
      <c r="F5" s="1732"/>
      <c r="G5" s="1735"/>
      <c r="H5" s="1701" t="s">
        <v>387</v>
      </c>
      <c r="I5" s="1687"/>
      <c r="J5" s="1687"/>
      <c r="K5" s="1687"/>
      <c r="L5" s="1686" t="s">
        <v>388</v>
      </c>
      <c r="M5" s="1687"/>
      <c r="N5" s="1687"/>
      <c r="O5" s="1687"/>
      <c r="P5" s="1739" t="s">
        <v>825</v>
      </c>
      <c r="Q5" s="1687"/>
      <c r="R5" s="1687"/>
      <c r="S5" s="1740"/>
      <c r="U5" s="219"/>
    </row>
    <row r="6" spans="1:36" s="219" customFormat="1" ht="18" customHeight="1" thickBot="1" x14ac:dyDescent="0.25">
      <c r="A6" s="1683" t="s">
        <v>880</v>
      </c>
      <c r="B6" s="1684"/>
      <c r="C6" s="1685"/>
      <c r="D6" s="1699">
        <v>58.33</v>
      </c>
      <c r="E6" s="1700"/>
      <c r="F6" s="1700"/>
      <c r="G6" s="1700"/>
      <c r="H6" s="1694" t="s">
        <v>782</v>
      </c>
      <c r="I6" s="1695"/>
      <c r="J6" s="1695"/>
      <c r="K6" s="1695"/>
      <c r="L6" s="1696" t="s">
        <v>794</v>
      </c>
      <c r="M6" s="1695"/>
      <c r="N6" s="1695"/>
      <c r="O6" s="1695"/>
      <c r="P6" s="1696" t="s">
        <v>784</v>
      </c>
      <c r="Q6" s="1695"/>
      <c r="R6" s="1695"/>
      <c r="S6" s="1698"/>
      <c r="T6" s="161"/>
      <c r="V6" s="161"/>
    </row>
    <row r="7" spans="1:36" s="219" customFormat="1" ht="18" customHeight="1" thickBot="1" x14ac:dyDescent="0.25">
      <c r="A7" s="1683" t="s">
        <v>781</v>
      </c>
      <c r="B7" s="1684"/>
      <c r="C7" s="1685"/>
      <c r="D7" s="1699">
        <v>58.3</v>
      </c>
      <c r="E7" s="1700"/>
      <c r="F7" s="1700"/>
      <c r="G7" s="1700"/>
      <c r="H7" s="1694"/>
      <c r="I7" s="1695"/>
      <c r="J7" s="1695"/>
      <c r="K7" s="1695"/>
      <c r="L7" s="1695"/>
      <c r="M7" s="1695"/>
      <c r="N7" s="1695"/>
      <c r="O7" s="1695"/>
      <c r="P7" s="1695"/>
      <c r="Q7" s="1695"/>
      <c r="R7" s="1695"/>
      <c r="S7" s="1698"/>
      <c r="T7" s="161"/>
      <c r="V7" s="161"/>
    </row>
    <row r="8" spans="1:36" s="219" customFormat="1" ht="18" customHeight="1" thickBot="1" x14ac:dyDescent="0.25">
      <c r="A8" s="1683" t="s">
        <v>881</v>
      </c>
      <c r="B8" s="1684"/>
      <c r="C8" s="1685"/>
      <c r="D8" s="1699">
        <v>56.79</v>
      </c>
      <c r="E8" s="1700"/>
      <c r="F8" s="1700"/>
      <c r="G8" s="1700"/>
      <c r="H8" s="1694" t="s">
        <v>803</v>
      </c>
      <c r="I8" s="1695"/>
      <c r="J8" s="1695"/>
      <c r="K8" s="1695"/>
      <c r="L8" s="1696" t="s">
        <v>799</v>
      </c>
      <c r="M8" s="1695"/>
      <c r="N8" s="1695"/>
      <c r="O8" s="1697"/>
      <c r="P8" s="1696" t="s">
        <v>801</v>
      </c>
      <c r="Q8" s="1695"/>
      <c r="R8" s="1695"/>
      <c r="S8" s="1698"/>
      <c r="T8" s="161"/>
      <c r="V8" s="161"/>
    </row>
    <row r="9" spans="1:36" s="219" customFormat="1" ht="18.600000000000001" customHeight="1" thickBot="1" x14ac:dyDescent="0.25">
      <c r="A9" s="1683" t="s">
        <v>956</v>
      </c>
      <c r="B9" s="1684"/>
      <c r="C9" s="1685"/>
      <c r="D9" s="1699">
        <v>56.81</v>
      </c>
      <c r="E9" s="1700"/>
      <c r="F9" s="1700"/>
      <c r="G9" s="1700"/>
      <c r="H9" s="1694" t="s">
        <v>957</v>
      </c>
      <c r="I9" s="1695"/>
      <c r="J9" s="1695"/>
      <c r="K9" s="1695"/>
      <c r="L9" s="1696" t="s">
        <v>962</v>
      </c>
      <c r="M9" s="1695"/>
      <c r="N9" s="1695"/>
      <c r="O9" s="1697"/>
      <c r="P9" s="1696" t="s">
        <v>959</v>
      </c>
      <c r="Q9" s="1695"/>
      <c r="R9" s="1695"/>
      <c r="S9" s="1698"/>
      <c r="T9" s="161"/>
      <c r="V9" s="161"/>
    </row>
    <row r="10" spans="1:36" s="219" customFormat="1" ht="18.600000000000001" customHeight="1" thickBot="1" x14ac:dyDescent="0.25">
      <c r="A10" s="1683" t="s">
        <v>968</v>
      </c>
      <c r="B10" s="1684"/>
      <c r="C10" s="1685"/>
      <c r="D10" s="1699">
        <v>57.03</v>
      </c>
      <c r="E10" s="1700"/>
      <c r="F10" s="1700"/>
      <c r="G10" s="1700"/>
      <c r="H10" s="1694" t="s">
        <v>969</v>
      </c>
      <c r="I10" s="1695"/>
      <c r="J10" s="1695"/>
      <c r="K10" s="1695"/>
      <c r="L10" s="1696" t="s">
        <v>971</v>
      </c>
      <c r="M10" s="1695"/>
      <c r="N10" s="1695"/>
      <c r="O10" s="1697"/>
      <c r="P10" s="1696" t="s">
        <v>973</v>
      </c>
      <c r="Q10" s="1695"/>
      <c r="R10" s="1695"/>
      <c r="S10" s="1698"/>
      <c r="T10" s="161"/>
      <c r="V10" s="161"/>
    </row>
    <row r="11" spans="1:36" s="219" customFormat="1" ht="18.600000000000001" customHeight="1" thickBot="1" x14ac:dyDescent="0.25">
      <c r="A11" s="1683" t="s">
        <v>1045</v>
      </c>
      <c r="B11" s="1684"/>
      <c r="C11" s="1685"/>
      <c r="D11" s="1699">
        <v>60.69</v>
      </c>
      <c r="E11" s="1700"/>
      <c r="F11" s="1700"/>
      <c r="G11" s="1700"/>
      <c r="H11" s="1694" t="s">
        <v>1071</v>
      </c>
      <c r="I11" s="1695"/>
      <c r="J11" s="1695"/>
      <c r="K11" s="1695"/>
      <c r="L11" s="1696" t="s">
        <v>1073</v>
      </c>
      <c r="M11" s="1695"/>
      <c r="N11" s="1695"/>
      <c r="O11" s="1697"/>
      <c r="P11" s="1696" t="s">
        <v>1075</v>
      </c>
      <c r="Q11" s="1695"/>
      <c r="R11" s="1695"/>
      <c r="S11" s="1698"/>
      <c r="T11" s="161"/>
      <c r="V11" s="161"/>
    </row>
    <row r="12" spans="1:36" s="219" customFormat="1" ht="18.600000000000001" customHeight="1" x14ac:dyDescent="0.2">
      <c r="A12" s="1109"/>
      <c r="B12" s="1109"/>
      <c r="C12" s="1109"/>
      <c r="D12" s="1111"/>
      <c r="E12" s="1111"/>
      <c r="F12" s="1111"/>
      <c r="G12" s="1111"/>
      <c r="H12" s="1112"/>
      <c r="I12" s="1112"/>
      <c r="J12" s="1112"/>
      <c r="K12" s="1112"/>
      <c r="L12" s="1112"/>
      <c r="M12" s="1112"/>
      <c r="N12" s="1112"/>
      <c r="O12" s="1112"/>
      <c r="P12" s="1112"/>
      <c r="Q12" s="1112"/>
      <c r="R12" s="1112"/>
      <c r="S12" s="1112"/>
      <c r="T12" s="161"/>
      <c r="V12" s="161"/>
    </row>
    <row r="13" spans="1:36" ht="19.5" customHeight="1" thickBot="1" x14ac:dyDescent="0.25">
      <c r="A13" s="1727" t="s">
        <v>424</v>
      </c>
      <c r="B13" s="1727"/>
      <c r="C13" s="1727"/>
      <c r="D13" s="1727"/>
      <c r="E13" s="1727"/>
      <c r="F13" s="1727"/>
      <c r="G13" s="1727"/>
      <c r="H13" s="1727"/>
      <c r="I13" s="1727"/>
      <c r="J13" s="1727"/>
      <c r="K13" s="1727"/>
      <c r="L13" s="1727"/>
      <c r="M13" s="1727"/>
      <c r="N13" s="1727"/>
      <c r="O13" s="1727"/>
      <c r="P13" s="1727"/>
      <c r="Q13" s="1727"/>
      <c r="R13" s="1727"/>
      <c r="S13" s="1727"/>
    </row>
    <row r="14" spans="1:36" ht="21" customHeight="1" x14ac:dyDescent="0.2">
      <c r="A14" s="1728" t="s">
        <v>860</v>
      </c>
      <c r="B14" s="1729"/>
      <c r="C14" s="1734"/>
      <c r="D14" s="1728" t="s">
        <v>882</v>
      </c>
      <c r="E14" s="1729"/>
      <c r="F14" s="1729"/>
      <c r="G14" s="1734"/>
      <c r="H14" s="1736" t="s">
        <v>883</v>
      </c>
      <c r="I14" s="1737"/>
      <c r="J14" s="1737"/>
      <c r="K14" s="1737"/>
      <c r="L14" s="1737"/>
      <c r="M14" s="1737"/>
      <c r="N14" s="1737"/>
      <c r="O14" s="1737"/>
      <c r="P14" s="1737"/>
      <c r="Q14" s="1737"/>
      <c r="R14" s="1737"/>
      <c r="S14" s="1738"/>
    </row>
    <row r="15" spans="1:36" ht="36.75" customHeight="1" thickBot="1" x14ac:dyDescent="0.25">
      <c r="A15" s="1731"/>
      <c r="B15" s="1732"/>
      <c r="C15" s="1735"/>
      <c r="D15" s="1731"/>
      <c r="E15" s="1732"/>
      <c r="F15" s="1732"/>
      <c r="G15" s="1735"/>
      <c r="H15" s="1701" t="s">
        <v>387</v>
      </c>
      <c r="I15" s="1687"/>
      <c r="J15" s="1687"/>
      <c r="K15" s="1687"/>
      <c r="L15" s="1686" t="s">
        <v>388</v>
      </c>
      <c r="M15" s="1687"/>
      <c r="N15" s="1687"/>
      <c r="O15" s="1687"/>
      <c r="P15" s="1739" t="s">
        <v>825</v>
      </c>
      <c r="Q15" s="1687"/>
      <c r="R15" s="1687"/>
      <c r="S15" s="1740"/>
    </row>
    <row r="16" spans="1:36" s="219" customFormat="1" ht="18" customHeight="1" thickBot="1" x14ac:dyDescent="0.25">
      <c r="A16" s="1683" t="s">
        <v>880</v>
      </c>
      <c r="B16" s="1684"/>
      <c r="C16" s="1685"/>
      <c r="D16" s="1699">
        <v>69.52</v>
      </c>
      <c r="E16" s="1700"/>
      <c r="F16" s="1700"/>
      <c r="G16" s="1700"/>
      <c r="H16" s="1694" t="s">
        <v>783</v>
      </c>
      <c r="I16" s="1695"/>
      <c r="J16" s="1695"/>
      <c r="K16" s="1695"/>
      <c r="L16" s="1696" t="s">
        <v>779</v>
      </c>
      <c r="M16" s="1695"/>
      <c r="N16" s="1695"/>
      <c r="O16" s="1695"/>
      <c r="P16" s="1696" t="s">
        <v>785</v>
      </c>
      <c r="Q16" s="1695"/>
      <c r="R16" s="1695"/>
      <c r="S16" s="1698"/>
      <c r="T16" s="161"/>
      <c r="V16" s="161"/>
      <c r="X16" s="1764"/>
      <c r="Y16" s="1764"/>
      <c r="Z16" s="1764"/>
      <c r="AA16" s="1764"/>
      <c r="AB16" s="1764"/>
      <c r="AC16" s="1764"/>
      <c r="AD16" s="1764"/>
      <c r="AE16" s="1764"/>
      <c r="AF16" s="1764"/>
      <c r="AG16" s="1764"/>
      <c r="AH16" s="1764"/>
      <c r="AI16" s="1764"/>
      <c r="AJ16" s="1764"/>
    </row>
    <row r="17" spans="1:36" s="219" customFormat="1" ht="18" customHeight="1" thickBot="1" x14ac:dyDescent="0.25">
      <c r="A17" s="1683" t="s">
        <v>781</v>
      </c>
      <c r="B17" s="1684"/>
      <c r="C17" s="1685"/>
      <c r="D17" s="1699">
        <v>71.599999999999994</v>
      </c>
      <c r="E17" s="1700"/>
      <c r="F17" s="1700"/>
      <c r="G17" s="1700"/>
      <c r="H17" s="1694" t="s">
        <v>786</v>
      </c>
      <c r="I17" s="1695"/>
      <c r="J17" s="1695"/>
      <c r="K17" s="1695"/>
      <c r="L17" s="1695"/>
      <c r="M17" s="1695"/>
      <c r="N17" s="1695"/>
      <c r="O17" s="1695"/>
      <c r="P17" s="1695"/>
      <c r="Q17" s="1695"/>
      <c r="R17" s="1695"/>
      <c r="S17" s="1698"/>
      <c r="T17" s="161"/>
      <c r="V17" s="161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</row>
    <row r="18" spans="1:36" s="219" customFormat="1" ht="18" customHeight="1" thickBot="1" x14ac:dyDescent="0.25">
      <c r="A18" s="1683" t="s">
        <v>881</v>
      </c>
      <c r="B18" s="1684"/>
      <c r="C18" s="1685"/>
      <c r="D18" s="1699">
        <v>68.989999999999995</v>
      </c>
      <c r="E18" s="1700"/>
      <c r="F18" s="1700"/>
      <c r="G18" s="1700"/>
      <c r="H18" s="1694" t="s">
        <v>804</v>
      </c>
      <c r="I18" s="1695"/>
      <c r="J18" s="1695"/>
      <c r="K18" s="1695"/>
      <c r="L18" s="1696" t="s">
        <v>800</v>
      </c>
      <c r="M18" s="1695"/>
      <c r="N18" s="1695"/>
      <c r="O18" s="1697"/>
      <c r="P18" s="1696" t="s">
        <v>802</v>
      </c>
      <c r="Q18" s="1695"/>
      <c r="R18" s="1695"/>
      <c r="S18" s="1698"/>
      <c r="T18" s="161"/>
      <c r="V18" s="161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</row>
    <row r="19" spans="1:36" s="219" customFormat="1" ht="18" customHeight="1" thickBot="1" x14ac:dyDescent="0.25">
      <c r="A19" s="1683" t="s">
        <v>956</v>
      </c>
      <c r="B19" s="1684"/>
      <c r="C19" s="1685"/>
      <c r="D19" s="1699">
        <v>70.319999999999993</v>
      </c>
      <c r="E19" s="1700"/>
      <c r="F19" s="1700"/>
      <c r="G19" s="1700"/>
      <c r="H19" s="1694" t="s">
        <v>958</v>
      </c>
      <c r="I19" s="1695"/>
      <c r="J19" s="1695"/>
      <c r="K19" s="1695"/>
      <c r="L19" s="1696" t="s">
        <v>963</v>
      </c>
      <c r="M19" s="1695"/>
      <c r="N19" s="1695"/>
      <c r="O19" s="1697"/>
      <c r="P19" s="1696" t="s">
        <v>960</v>
      </c>
      <c r="Q19" s="1695"/>
      <c r="R19" s="1695"/>
      <c r="S19" s="1698"/>
      <c r="T19" s="161"/>
      <c r="V19" s="161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</row>
    <row r="20" spans="1:36" s="219" customFormat="1" ht="18" customHeight="1" thickBot="1" x14ac:dyDescent="0.25">
      <c r="A20" s="1683" t="s">
        <v>968</v>
      </c>
      <c r="B20" s="1684"/>
      <c r="C20" s="1685"/>
      <c r="D20" s="1699">
        <v>70.36</v>
      </c>
      <c r="E20" s="1700"/>
      <c r="F20" s="1700"/>
      <c r="G20" s="1700"/>
      <c r="H20" s="1694" t="s">
        <v>970</v>
      </c>
      <c r="I20" s="1695"/>
      <c r="J20" s="1695"/>
      <c r="K20" s="1695"/>
      <c r="L20" s="1696" t="s">
        <v>972</v>
      </c>
      <c r="M20" s="1695"/>
      <c r="N20" s="1695"/>
      <c r="O20" s="1697"/>
      <c r="P20" s="1696" t="s">
        <v>974</v>
      </c>
      <c r="Q20" s="1695"/>
      <c r="R20" s="1695"/>
      <c r="S20" s="1698"/>
      <c r="T20" s="161"/>
      <c r="V20" s="161"/>
      <c r="X20" s="513"/>
      <c r="Y20" s="513"/>
      <c r="Z20" s="513"/>
      <c r="AA20" s="513"/>
      <c r="AB20" s="513"/>
      <c r="AC20" s="162"/>
      <c r="AD20" s="513"/>
      <c r="AE20" s="513"/>
      <c r="AF20" s="513"/>
      <c r="AG20" s="513"/>
      <c r="AH20" s="513"/>
      <c r="AI20" s="513"/>
      <c r="AJ20" s="513"/>
    </row>
    <row r="21" spans="1:36" s="219" customFormat="1" ht="18" customHeight="1" thickBot="1" x14ac:dyDescent="0.25">
      <c r="A21" s="1683" t="s">
        <v>1045</v>
      </c>
      <c r="B21" s="1684"/>
      <c r="C21" s="1685"/>
      <c r="D21" s="1699">
        <v>74.540000000000006</v>
      </c>
      <c r="E21" s="1700"/>
      <c r="F21" s="1700"/>
      <c r="G21" s="1700"/>
      <c r="H21" s="1694" t="s">
        <v>1072</v>
      </c>
      <c r="I21" s="1695"/>
      <c r="J21" s="1695"/>
      <c r="K21" s="1695"/>
      <c r="L21" s="1696" t="s">
        <v>1074</v>
      </c>
      <c r="M21" s="1695"/>
      <c r="N21" s="1695"/>
      <c r="O21" s="1697"/>
      <c r="P21" s="1696" t="s">
        <v>1076</v>
      </c>
      <c r="Q21" s="1695"/>
      <c r="R21" s="1695"/>
      <c r="S21" s="1698"/>
      <c r="T21" s="161"/>
      <c r="V21" s="161"/>
      <c r="X21" s="1093"/>
      <c r="Y21" s="1093"/>
      <c r="Z21" s="1093"/>
      <c r="AA21" s="1093"/>
      <c r="AB21" s="1093"/>
      <c r="AC21" s="162"/>
      <c r="AD21" s="1093"/>
      <c r="AE21" s="1093"/>
      <c r="AF21" s="1093"/>
      <c r="AG21" s="1093"/>
      <c r="AH21" s="1093"/>
      <c r="AI21" s="1093"/>
      <c r="AJ21" s="1093"/>
    </row>
    <row r="22" spans="1:36" s="219" customFormat="1" ht="18" customHeight="1" x14ac:dyDescent="0.2">
      <c r="A22" s="1113"/>
      <c r="B22" s="1113"/>
      <c r="C22" s="1113"/>
      <c r="D22" s="1114"/>
      <c r="E22" s="1114"/>
      <c r="F22" s="1114"/>
      <c r="G22" s="1114"/>
      <c r="H22" s="1115"/>
      <c r="I22" s="1115"/>
      <c r="J22" s="1115"/>
      <c r="K22" s="1115"/>
      <c r="L22" s="1115"/>
      <c r="M22" s="1115"/>
      <c r="N22" s="1115"/>
      <c r="O22" s="1115"/>
      <c r="P22" s="1115"/>
      <c r="Q22" s="1115"/>
      <c r="R22" s="1115"/>
      <c r="S22" s="1115"/>
      <c r="T22" s="161"/>
      <c r="V22" s="161"/>
      <c r="X22" s="1093"/>
      <c r="Y22" s="1093"/>
      <c r="Z22" s="1093"/>
      <c r="AA22" s="1093"/>
      <c r="AB22" s="1093"/>
      <c r="AC22" s="162"/>
      <c r="AD22" s="1093"/>
      <c r="AE22" s="1093"/>
      <c r="AF22" s="1093"/>
      <c r="AG22" s="1093"/>
      <c r="AH22" s="1093"/>
      <c r="AI22" s="1093"/>
      <c r="AJ22" s="1093"/>
    </row>
    <row r="23" spans="1:36" ht="15.75" customHeight="1" x14ac:dyDescent="0.2">
      <c r="A23" s="1682" t="s">
        <v>826</v>
      </c>
      <c r="B23" s="1682"/>
      <c r="C23" s="1682"/>
      <c r="D23" s="1682"/>
      <c r="E23" s="1682"/>
      <c r="F23" s="1682"/>
      <c r="G23" s="1682"/>
      <c r="H23" s="1682"/>
      <c r="I23" s="1682"/>
      <c r="J23" s="1682"/>
      <c r="K23" s="1682"/>
      <c r="L23" s="1682"/>
      <c r="M23" s="1682"/>
      <c r="N23" s="1682"/>
      <c r="O23" s="1682"/>
      <c r="P23" s="1682"/>
      <c r="Q23" s="1682"/>
      <c r="R23" s="1682"/>
      <c r="S23" s="1682"/>
      <c r="Y23" s="162"/>
      <c r="Z23" s="162"/>
      <c r="AA23" s="162"/>
      <c r="AB23" s="162"/>
      <c r="AD23" s="162"/>
      <c r="AE23" s="162"/>
      <c r="AF23" s="162"/>
      <c r="AG23" s="163"/>
      <c r="AH23" s="162"/>
    </row>
    <row r="24" spans="1:36" ht="18" customHeight="1" x14ac:dyDescent="0.2">
      <c r="A24" s="1682" t="s">
        <v>827</v>
      </c>
      <c r="B24" s="1682"/>
      <c r="C24" s="1682"/>
      <c r="D24" s="1682"/>
      <c r="E24" s="1682"/>
      <c r="F24" s="1682"/>
      <c r="G24" s="1682"/>
      <c r="H24" s="1682"/>
      <c r="I24" s="1682"/>
      <c r="J24" s="1682"/>
      <c r="K24" s="1682"/>
      <c r="L24" s="1682"/>
      <c r="M24" s="1682"/>
      <c r="N24" s="1682"/>
      <c r="O24" s="1682"/>
      <c r="P24" s="1682"/>
      <c r="Q24" s="1682"/>
      <c r="R24" s="1682"/>
      <c r="S24" s="1682"/>
      <c r="X24" s="893"/>
      <c r="Y24" s="893"/>
      <c r="Z24" s="893"/>
      <c r="AA24" s="893"/>
      <c r="AB24" s="893"/>
      <c r="AC24" s="893"/>
      <c r="AD24" s="893"/>
      <c r="AE24" s="893"/>
      <c r="AF24" s="893"/>
      <c r="AG24" s="893"/>
      <c r="AH24" s="893"/>
      <c r="AI24" s="893"/>
      <c r="AJ24" s="893"/>
    </row>
    <row r="25" spans="1:36" ht="18" customHeight="1" x14ac:dyDescent="0.2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X25" s="893"/>
      <c r="Y25" s="894"/>
      <c r="Z25" s="894"/>
      <c r="AA25" s="894"/>
      <c r="AB25" s="894"/>
      <c r="AC25" s="894"/>
      <c r="AD25" s="894"/>
      <c r="AE25" s="894"/>
      <c r="AF25" s="894"/>
      <c r="AG25" s="894"/>
      <c r="AH25" s="894"/>
      <c r="AI25" s="894"/>
      <c r="AJ25" s="894"/>
    </row>
    <row r="26" spans="1:36" ht="18" customHeight="1" x14ac:dyDescent="0.2">
      <c r="A26" s="785"/>
      <c r="B26" s="785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Y26" s="162"/>
      <c r="Z26" s="162"/>
      <c r="AA26" s="162"/>
      <c r="AB26" s="162"/>
      <c r="AC26" s="162"/>
      <c r="AD26" s="162"/>
      <c r="AE26" s="162"/>
      <c r="AF26" s="162"/>
      <c r="AG26" s="163"/>
      <c r="AH26" s="162"/>
    </row>
    <row r="27" spans="1:36" ht="27" customHeight="1" thickBot="1" x14ac:dyDescent="0.25">
      <c r="A27" s="1702" t="s">
        <v>338</v>
      </c>
      <c r="B27" s="1702"/>
      <c r="C27" s="1702"/>
      <c r="D27" s="1702"/>
      <c r="E27" s="1702"/>
      <c r="F27" s="1702"/>
      <c r="G27" s="1702"/>
      <c r="H27" s="1702"/>
      <c r="I27" s="1702"/>
      <c r="J27" s="1702"/>
      <c r="K27" s="1702"/>
      <c r="L27" s="1702"/>
      <c r="M27" s="1702"/>
      <c r="N27" s="1702"/>
      <c r="O27" s="1702"/>
      <c r="P27" s="1702"/>
      <c r="Q27" s="1702"/>
      <c r="R27" s="1702"/>
      <c r="S27" s="1702"/>
      <c r="T27" s="1702"/>
      <c r="U27" s="1702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</row>
    <row r="28" spans="1:36" ht="18" customHeight="1" x14ac:dyDescent="0.2">
      <c r="A28" s="1445" t="s">
        <v>196</v>
      </c>
      <c r="B28" s="1446"/>
      <c r="C28" s="1447"/>
      <c r="D28" s="1771">
        <v>2011</v>
      </c>
      <c r="E28" s="1768">
        <v>2012</v>
      </c>
      <c r="F28" s="1768">
        <v>2013</v>
      </c>
      <c r="G28" s="1768">
        <v>2014</v>
      </c>
      <c r="H28" s="1768">
        <v>2015</v>
      </c>
      <c r="I28" s="1768">
        <v>2016</v>
      </c>
      <c r="J28" s="1768">
        <v>2017</v>
      </c>
      <c r="K28" s="1736">
        <v>2018</v>
      </c>
      <c r="L28" s="1737"/>
      <c r="M28" s="1737"/>
      <c r="N28" s="1737"/>
      <c r="O28" s="1737"/>
      <c r="P28" s="1774"/>
      <c r="Q28" s="1445" t="s">
        <v>1070</v>
      </c>
      <c r="R28" s="1446"/>
      <c r="S28" s="1447"/>
      <c r="U28" s="219"/>
      <c r="X28" s="893"/>
      <c r="Y28" s="894"/>
      <c r="Z28" s="894"/>
      <c r="AA28" s="894"/>
      <c r="AB28" s="894"/>
      <c r="AC28" s="894"/>
      <c r="AD28" s="894"/>
      <c r="AE28" s="894"/>
      <c r="AF28" s="894"/>
      <c r="AG28" s="894"/>
      <c r="AH28" s="894"/>
      <c r="AI28" s="894"/>
      <c r="AJ28" s="894"/>
    </row>
    <row r="29" spans="1:36" ht="16.5" customHeight="1" x14ac:dyDescent="0.2">
      <c r="A29" s="1679"/>
      <c r="B29" s="1680"/>
      <c r="C29" s="1681"/>
      <c r="D29" s="1772"/>
      <c r="E29" s="1769"/>
      <c r="F29" s="1769"/>
      <c r="G29" s="1769"/>
      <c r="H29" s="1769"/>
      <c r="I29" s="1769"/>
      <c r="J29" s="1769"/>
      <c r="K29" s="1775"/>
      <c r="L29" s="1776"/>
      <c r="M29" s="1776"/>
      <c r="N29" s="1776"/>
      <c r="O29" s="1776"/>
      <c r="P29" s="1777"/>
      <c r="Q29" s="1679"/>
      <c r="R29" s="1680"/>
      <c r="S29" s="1681"/>
      <c r="U29" s="219"/>
    </row>
    <row r="30" spans="1:36" ht="15" customHeight="1" x14ac:dyDescent="0.2">
      <c r="A30" s="1679"/>
      <c r="B30" s="1680"/>
      <c r="C30" s="1681"/>
      <c r="D30" s="1772"/>
      <c r="E30" s="1769"/>
      <c r="F30" s="1769"/>
      <c r="G30" s="1769"/>
      <c r="H30" s="1769"/>
      <c r="I30" s="1769"/>
      <c r="J30" s="1769"/>
      <c r="K30" s="1765" t="s">
        <v>7</v>
      </c>
      <c r="L30" s="1767" t="s">
        <v>8</v>
      </c>
      <c r="M30" s="1767" t="s">
        <v>16</v>
      </c>
      <c r="N30" s="1767" t="s">
        <v>9</v>
      </c>
      <c r="O30" s="1767" t="s">
        <v>18</v>
      </c>
      <c r="P30" s="1778" t="s">
        <v>19</v>
      </c>
      <c r="Q30" s="1679"/>
      <c r="R30" s="1680"/>
      <c r="S30" s="1681"/>
      <c r="U30" s="219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</row>
    <row r="31" spans="1:36" ht="13.5" thickBot="1" x14ac:dyDescent="0.25">
      <c r="A31" s="1679"/>
      <c r="B31" s="1680"/>
      <c r="C31" s="1681"/>
      <c r="D31" s="1773"/>
      <c r="E31" s="1770"/>
      <c r="F31" s="1770"/>
      <c r="G31" s="1770"/>
      <c r="H31" s="1770"/>
      <c r="I31" s="1770"/>
      <c r="J31" s="1770"/>
      <c r="K31" s="1766"/>
      <c r="L31" s="1759"/>
      <c r="M31" s="1759"/>
      <c r="N31" s="1759"/>
      <c r="O31" s="1759"/>
      <c r="P31" s="1779"/>
      <c r="Q31" s="1742"/>
      <c r="R31" s="1743"/>
      <c r="S31" s="1744"/>
      <c r="U31" s="219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</row>
    <row r="32" spans="1:36" ht="16.5" customHeight="1" x14ac:dyDescent="0.2">
      <c r="A32" s="1745" t="s">
        <v>445</v>
      </c>
      <c r="B32" s="1746"/>
      <c r="C32" s="1747"/>
      <c r="D32" s="1706">
        <v>106.12</v>
      </c>
      <c r="E32" s="1703">
        <v>106.82</v>
      </c>
      <c r="F32" s="1703">
        <v>104.8</v>
      </c>
      <c r="G32" s="1703">
        <v>109.46</v>
      </c>
      <c r="H32" s="1703">
        <v>110.56</v>
      </c>
      <c r="I32" s="1703">
        <v>104.7</v>
      </c>
      <c r="J32" s="1754">
        <v>101.6</v>
      </c>
      <c r="K32" s="700">
        <v>100.19</v>
      </c>
      <c r="L32" s="701">
        <v>100.48</v>
      </c>
      <c r="M32" s="701">
        <v>100.16</v>
      </c>
      <c r="N32" s="701">
        <v>100.27</v>
      </c>
      <c r="O32" s="701"/>
      <c r="P32" s="702"/>
      <c r="Q32" s="1688">
        <v>101.1</v>
      </c>
      <c r="R32" s="1689"/>
      <c r="S32" s="1690"/>
      <c r="U32" s="219"/>
      <c r="Y32" s="162"/>
      <c r="Z32" s="162"/>
      <c r="AA32" s="162"/>
      <c r="AB32" s="162"/>
      <c r="AC32" s="162"/>
      <c r="AD32" s="162"/>
      <c r="AE32" s="162"/>
      <c r="AF32" s="162"/>
      <c r="AG32" s="163"/>
      <c r="AH32" s="162"/>
    </row>
    <row r="33" spans="1:34" ht="16.5" customHeight="1" x14ac:dyDescent="0.25">
      <c r="A33" s="1748"/>
      <c r="B33" s="1749"/>
      <c r="C33" s="1750"/>
      <c r="D33" s="1707"/>
      <c r="E33" s="1704"/>
      <c r="F33" s="1704"/>
      <c r="G33" s="1704"/>
      <c r="H33" s="1704"/>
      <c r="I33" s="1704"/>
      <c r="J33" s="1755"/>
      <c r="K33" s="703" t="s">
        <v>178</v>
      </c>
      <c r="L33" s="704" t="s">
        <v>186</v>
      </c>
      <c r="M33" s="704" t="s">
        <v>187</v>
      </c>
      <c r="N33" s="704" t="s">
        <v>188</v>
      </c>
      <c r="O33" s="704" t="s">
        <v>189</v>
      </c>
      <c r="P33" s="705" t="s">
        <v>190</v>
      </c>
      <c r="Q33" s="1691"/>
      <c r="R33" s="1692"/>
      <c r="S33" s="1693"/>
      <c r="U33" s="219"/>
      <c r="Y33" s="162"/>
      <c r="Z33" s="162"/>
      <c r="AA33" s="162"/>
      <c r="AB33" s="162"/>
      <c r="AC33" s="162"/>
      <c r="AD33" s="162"/>
      <c r="AE33" s="162"/>
      <c r="AF33" s="162"/>
      <c r="AG33" s="163"/>
      <c r="AH33" s="162"/>
    </row>
    <row r="34" spans="1:34" ht="20.25" customHeight="1" thickBot="1" x14ac:dyDescent="0.3">
      <c r="A34" s="1751"/>
      <c r="B34" s="1752"/>
      <c r="C34" s="1753"/>
      <c r="D34" s="1708"/>
      <c r="E34" s="1705"/>
      <c r="F34" s="1705"/>
      <c r="G34" s="1705"/>
      <c r="H34" s="1705"/>
      <c r="I34" s="1705"/>
      <c r="J34" s="1756"/>
      <c r="K34" s="709"/>
      <c r="L34" s="710"/>
      <c r="M34" s="710"/>
      <c r="N34" s="710"/>
      <c r="O34" s="710"/>
      <c r="P34" s="711"/>
      <c r="Q34" s="1691"/>
      <c r="R34" s="1692"/>
      <c r="S34" s="1693"/>
      <c r="U34" s="219"/>
      <c r="Y34" s="162"/>
      <c r="Z34" s="162"/>
      <c r="AA34" s="162"/>
      <c r="AB34" s="162"/>
      <c r="AC34" s="162"/>
      <c r="AD34" s="162"/>
      <c r="AE34" s="162"/>
      <c r="AF34" s="162"/>
      <c r="AG34" s="163"/>
      <c r="AH34" s="162"/>
    </row>
    <row r="35" spans="1:34" ht="16.5" customHeight="1" x14ac:dyDescent="0.25">
      <c r="A35" s="1795" t="s">
        <v>197</v>
      </c>
      <c r="B35" s="1796"/>
      <c r="C35" s="1797"/>
      <c r="D35" s="1706">
        <v>105.93</v>
      </c>
      <c r="E35" s="1709">
        <v>106.85</v>
      </c>
      <c r="F35" s="1709">
        <v>104.67</v>
      </c>
      <c r="G35" s="1709">
        <v>109.88</v>
      </c>
      <c r="H35" s="1709">
        <v>112.05</v>
      </c>
      <c r="I35" s="1709">
        <v>105.3</v>
      </c>
      <c r="J35" s="1761">
        <v>101.4</v>
      </c>
      <c r="K35" s="703" t="s">
        <v>7</v>
      </c>
      <c r="L35" s="704" t="s">
        <v>8</v>
      </c>
      <c r="M35" s="704" t="s">
        <v>16</v>
      </c>
      <c r="N35" s="704" t="s">
        <v>9</v>
      </c>
      <c r="O35" s="704" t="s">
        <v>18</v>
      </c>
      <c r="P35" s="705" t="s">
        <v>19</v>
      </c>
      <c r="Q35" s="1688">
        <v>101.21</v>
      </c>
      <c r="R35" s="1689"/>
      <c r="S35" s="1690"/>
      <c r="U35" s="219"/>
      <c r="AB35" s="162"/>
      <c r="AC35" s="162"/>
      <c r="AD35" s="162"/>
      <c r="AE35" s="162"/>
      <c r="AF35" s="162"/>
      <c r="AG35" s="163"/>
      <c r="AH35" s="162"/>
    </row>
    <row r="36" spans="1:34" ht="16.5" customHeight="1" x14ac:dyDescent="0.2">
      <c r="A36" s="1712"/>
      <c r="B36" s="1713"/>
      <c r="C36" s="1714"/>
      <c r="D36" s="1707"/>
      <c r="E36" s="1710"/>
      <c r="F36" s="1710"/>
      <c r="G36" s="1710"/>
      <c r="H36" s="1710"/>
      <c r="I36" s="1710"/>
      <c r="J36" s="1762"/>
      <c r="K36" s="712">
        <v>100.21</v>
      </c>
      <c r="L36" s="713">
        <v>100.55</v>
      </c>
      <c r="M36" s="713">
        <v>100.13</v>
      </c>
      <c r="N36" s="713">
        <v>100.32</v>
      </c>
      <c r="O36" s="713"/>
      <c r="P36" s="716"/>
      <c r="Q36" s="1691"/>
      <c r="R36" s="1692"/>
      <c r="S36" s="1693"/>
      <c r="U36" s="219"/>
      <c r="Y36" s="162"/>
      <c r="Z36" s="162"/>
      <c r="AA36" s="162"/>
      <c r="AB36" s="162"/>
      <c r="AC36" s="162"/>
      <c r="AD36" s="162"/>
      <c r="AE36" s="162"/>
      <c r="AF36" s="162"/>
      <c r="AG36" s="163"/>
      <c r="AH36" s="162"/>
    </row>
    <row r="37" spans="1:34" ht="16.5" customHeight="1" x14ac:dyDescent="0.25">
      <c r="A37" s="1712"/>
      <c r="B37" s="1713"/>
      <c r="C37" s="1714"/>
      <c r="D37" s="1707"/>
      <c r="E37" s="1710"/>
      <c r="F37" s="1710"/>
      <c r="G37" s="1710"/>
      <c r="H37" s="1710"/>
      <c r="I37" s="1710"/>
      <c r="J37" s="1762"/>
      <c r="K37" s="703" t="s">
        <v>178</v>
      </c>
      <c r="L37" s="704" t="s">
        <v>186</v>
      </c>
      <c r="M37" s="704" t="s">
        <v>187</v>
      </c>
      <c r="N37" s="704" t="s">
        <v>188</v>
      </c>
      <c r="O37" s="704" t="s">
        <v>189</v>
      </c>
      <c r="P37" s="705" t="s">
        <v>190</v>
      </c>
      <c r="Q37" s="1691"/>
      <c r="R37" s="1692"/>
      <c r="S37" s="1693"/>
      <c r="U37" s="219"/>
      <c r="Y37" s="162"/>
      <c r="Z37" s="162"/>
      <c r="AA37" s="162"/>
      <c r="AB37" s="162"/>
      <c r="AC37" s="162"/>
      <c r="AD37" s="162"/>
      <c r="AE37" s="162"/>
      <c r="AF37" s="162"/>
      <c r="AG37" s="163"/>
      <c r="AH37" s="162"/>
    </row>
    <row r="38" spans="1:34" ht="17.25" thickBot="1" x14ac:dyDescent="0.3">
      <c r="A38" s="1715"/>
      <c r="B38" s="1716"/>
      <c r="C38" s="1717"/>
      <c r="D38" s="1708"/>
      <c r="E38" s="1711"/>
      <c r="F38" s="1711"/>
      <c r="G38" s="1711"/>
      <c r="H38" s="1711"/>
      <c r="I38" s="1711"/>
      <c r="J38" s="1763"/>
      <c r="K38" s="714"/>
      <c r="L38" s="715"/>
      <c r="M38" s="715"/>
      <c r="N38" s="715"/>
      <c r="O38" s="715"/>
      <c r="P38" s="717"/>
      <c r="Q38" s="1691"/>
      <c r="R38" s="1692"/>
      <c r="S38" s="1693"/>
      <c r="U38" s="219"/>
    </row>
    <row r="39" spans="1:34" ht="18.75" customHeight="1" x14ac:dyDescent="0.25">
      <c r="A39" s="1712" t="s">
        <v>195</v>
      </c>
      <c r="B39" s="1713"/>
      <c r="C39" s="1714"/>
      <c r="D39" s="1706">
        <v>106.61</v>
      </c>
      <c r="E39" s="1709">
        <v>106.78</v>
      </c>
      <c r="F39" s="1709">
        <v>105.16</v>
      </c>
      <c r="G39" s="1709">
        <v>108.32</v>
      </c>
      <c r="H39" s="1709">
        <v>106.89</v>
      </c>
      <c r="I39" s="1709">
        <v>103.2</v>
      </c>
      <c r="J39" s="1761">
        <v>102</v>
      </c>
      <c r="K39" s="718" t="s">
        <v>7</v>
      </c>
      <c r="L39" s="719" t="s">
        <v>8</v>
      </c>
      <c r="M39" s="719" t="s">
        <v>16</v>
      </c>
      <c r="N39" s="719" t="s">
        <v>9</v>
      </c>
      <c r="O39" s="719" t="s">
        <v>18</v>
      </c>
      <c r="P39" s="720" t="s">
        <v>19</v>
      </c>
      <c r="Q39" s="1688">
        <v>100.83</v>
      </c>
      <c r="R39" s="1689"/>
      <c r="S39" s="1690"/>
      <c r="U39" s="219"/>
      <c r="Y39" s="162"/>
      <c r="Z39" s="162"/>
      <c r="AA39" s="162"/>
      <c r="AB39" s="162"/>
      <c r="AC39" s="162"/>
      <c r="AD39" s="162"/>
      <c r="AE39" s="162"/>
      <c r="AF39" s="162"/>
      <c r="AG39" s="163"/>
      <c r="AH39" s="162"/>
    </row>
    <row r="40" spans="1:34" ht="16.5" x14ac:dyDescent="0.2">
      <c r="A40" s="1712"/>
      <c r="B40" s="1713"/>
      <c r="C40" s="1714"/>
      <c r="D40" s="1707"/>
      <c r="E40" s="1710"/>
      <c r="F40" s="1710"/>
      <c r="G40" s="1710"/>
      <c r="H40" s="1710"/>
      <c r="I40" s="1710"/>
      <c r="J40" s="1762"/>
      <c r="K40" s="712">
        <v>100.14</v>
      </c>
      <c r="L40" s="713">
        <v>100.3</v>
      </c>
      <c r="M40" s="713">
        <v>100.22</v>
      </c>
      <c r="N40" s="713">
        <v>100.17</v>
      </c>
      <c r="O40" s="713"/>
      <c r="P40" s="716"/>
      <c r="Q40" s="1691"/>
      <c r="R40" s="1692"/>
      <c r="S40" s="1693"/>
      <c r="U40" s="219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</row>
    <row r="41" spans="1:34" ht="15.75" customHeight="1" x14ac:dyDescent="0.25">
      <c r="A41" s="1712"/>
      <c r="B41" s="1713"/>
      <c r="C41" s="1714"/>
      <c r="D41" s="1707"/>
      <c r="E41" s="1710"/>
      <c r="F41" s="1710"/>
      <c r="G41" s="1710"/>
      <c r="H41" s="1710"/>
      <c r="I41" s="1710"/>
      <c r="J41" s="1762"/>
      <c r="K41" s="703" t="s">
        <v>178</v>
      </c>
      <c r="L41" s="704" t="s">
        <v>186</v>
      </c>
      <c r="M41" s="704" t="s">
        <v>187</v>
      </c>
      <c r="N41" s="704" t="s">
        <v>188</v>
      </c>
      <c r="O41" s="704" t="s">
        <v>189</v>
      </c>
      <c r="P41" s="705" t="s">
        <v>190</v>
      </c>
      <c r="Q41" s="1691"/>
      <c r="R41" s="1692"/>
      <c r="S41" s="1693"/>
      <c r="U41" s="219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</row>
    <row r="42" spans="1:34" ht="17.25" thickBot="1" x14ac:dyDescent="0.3">
      <c r="A42" s="1715"/>
      <c r="B42" s="1716"/>
      <c r="C42" s="1717"/>
      <c r="D42" s="1708"/>
      <c r="E42" s="1711"/>
      <c r="F42" s="1711"/>
      <c r="G42" s="1711"/>
      <c r="H42" s="1711"/>
      <c r="I42" s="1711"/>
      <c r="J42" s="1763"/>
      <c r="K42" s="714"/>
      <c r="L42" s="715"/>
      <c r="M42" s="715"/>
      <c r="N42" s="715"/>
      <c r="O42" s="715"/>
      <c r="P42" s="721"/>
      <c r="Q42" s="1792"/>
      <c r="R42" s="1793"/>
      <c r="S42" s="1794"/>
      <c r="U42" s="219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</row>
    <row r="43" spans="1:34" ht="15" customHeight="1" x14ac:dyDescent="0.25"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</row>
    <row r="44" spans="1:34" ht="27.75" customHeight="1" thickBot="1" x14ac:dyDescent="0.25">
      <c r="A44" s="1727" t="s">
        <v>356</v>
      </c>
      <c r="B44" s="1727"/>
      <c r="C44" s="1727"/>
      <c r="D44" s="1727"/>
      <c r="E44" s="1727"/>
      <c r="F44" s="1727"/>
      <c r="G44" s="1727"/>
      <c r="H44" s="1727"/>
      <c r="I44" s="1727"/>
      <c r="J44" s="1727"/>
      <c r="K44" s="1727"/>
      <c r="L44" s="1727"/>
      <c r="M44" s="1727"/>
      <c r="N44" s="1727"/>
      <c r="O44" s="1727"/>
      <c r="P44" s="1727"/>
      <c r="Q44" s="1727"/>
      <c r="R44" s="1727"/>
      <c r="S44" s="1727"/>
      <c r="T44" s="1727"/>
      <c r="U44" s="1727"/>
    </row>
    <row r="45" spans="1:34" ht="15.75" customHeight="1" x14ac:dyDescent="0.2">
      <c r="A45" s="1445" t="s">
        <v>196</v>
      </c>
      <c r="B45" s="1446"/>
      <c r="C45" s="1447"/>
      <c r="D45" s="1724">
        <v>2011</v>
      </c>
      <c r="E45" s="1789">
        <v>2012</v>
      </c>
      <c r="F45" s="1718">
        <v>2013</v>
      </c>
      <c r="G45" s="1718">
        <v>2014</v>
      </c>
      <c r="H45" s="1718">
        <v>2015</v>
      </c>
      <c r="I45" s="1721">
        <v>2016</v>
      </c>
      <c r="J45" s="1721">
        <v>2017</v>
      </c>
      <c r="K45" s="1527">
        <v>2018</v>
      </c>
      <c r="L45" s="1528"/>
      <c r="M45" s="1528"/>
      <c r="N45" s="1528"/>
      <c r="O45" s="1528"/>
      <c r="P45" s="1525"/>
      <c r="Q45" s="1445" t="s">
        <v>1070</v>
      </c>
      <c r="R45" s="1446"/>
      <c r="S45" s="1447"/>
      <c r="U45" s="219"/>
    </row>
    <row r="46" spans="1:34" ht="12.75" customHeight="1" x14ac:dyDescent="0.2">
      <c r="A46" s="1679"/>
      <c r="B46" s="1680"/>
      <c r="C46" s="1681"/>
      <c r="D46" s="1725"/>
      <c r="E46" s="1790"/>
      <c r="F46" s="1719"/>
      <c r="G46" s="1719"/>
      <c r="H46" s="1719"/>
      <c r="I46" s="1722"/>
      <c r="J46" s="1722"/>
      <c r="K46" s="1798"/>
      <c r="L46" s="1799"/>
      <c r="M46" s="1799"/>
      <c r="N46" s="1799"/>
      <c r="O46" s="1799"/>
      <c r="P46" s="1800"/>
      <c r="Q46" s="1679"/>
      <c r="R46" s="1680"/>
      <c r="S46" s="1681"/>
      <c r="U46" s="219"/>
    </row>
    <row r="47" spans="1:34" ht="12.75" customHeight="1" x14ac:dyDescent="0.2">
      <c r="A47" s="1679"/>
      <c r="B47" s="1680"/>
      <c r="C47" s="1681"/>
      <c r="D47" s="1725"/>
      <c r="E47" s="1790"/>
      <c r="F47" s="1719"/>
      <c r="G47" s="1719"/>
      <c r="H47" s="1719"/>
      <c r="I47" s="1722"/>
      <c r="J47" s="1722"/>
      <c r="K47" s="1757" t="s">
        <v>7</v>
      </c>
      <c r="L47" s="1759" t="s">
        <v>8</v>
      </c>
      <c r="M47" s="1759" t="s">
        <v>16</v>
      </c>
      <c r="N47" s="1759" t="s">
        <v>9</v>
      </c>
      <c r="O47" s="1759" t="s">
        <v>18</v>
      </c>
      <c r="P47" s="1801" t="s">
        <v>19</v>
      </c>
      <c r="Q47" s="1679"/>
      <c r="R47" s="1680"/>
      <c r="S47" s="1681"/>
      <c r="U47" s="219"/>
    </row>
    <row r="48" spans="1:34" ht="13.5" customHeight="1" thickBot="1" x14ac:dyDescent="0.25">
      <c r="A48" s="1742"/>
      <c r="B48" s="1743"/>
      <c r="C48" s="1744"/>
      <c r="D48" s="1726"/>
      <c r="E48" s="1791"/>
      <c r="F48" s="1720"/>
      <c r="G48" s="1720"/>
      <c r="H48" s="1720"/>
      <c r="I48" s="1723"/>
      <c r="J48" s="1723"/>
      <c r="K48" s="1758"/>
      <c r="L48" s="1760"/>
      <c r="M48" s="1760"/>
      <c r="N48" s="1760"/>
      <c r="O48" s="1760"/>
      <c r="P48" s="1802"/>
      <c r="Q48" s="1742"/>
      <c r="R48" s="1743"/>
      <c r="S48" s="1744"/>
      <c r="U48" s="219"/>
    </row>
    <row r="49" spans="1:228" ht="16.5" customHeight="1" x14ac:dyDescent="0.2">
      <c r="A49" s="1745" t="s">
        <v>444</v>
      </c>
      <c r="B49" s="1746"/>
      <c r="C49" s="1747"/>
      <c r="D49" s="1706">
        <v>106.1</v>
      </c>
      <c r="E49" s="1706">
        <v>106.57</v>
      </c>
      <c r="F49" s="1706">
        <v>106.47</v>
      </c>
      <c r="G49" s="1706">
        <v>111.35</v>
      </c>
      <c r="H49" s="1706">
        <v>112.91</v>
      </c>
      <c r="I49" s="1706">
        <v>105.4</v>
      </c>
      <c r="J49" s="1706">
        <v>102.51</v>
      </c>
      <c r="K49" s="700">
        <v>100.31</v>
      </c>
      <c r="L49" s="701">
        <v>100.21</v>
      </c>
      <c r="M49" s="701">
        <v>100.29</v>
      </c>
      <c r="N49" s="701">
        <v>100.38</v>
      </c>
      <c r="O49" s="701"/>
      <c r="P49" s="702"/>
      <c r="Q49" s="1780">
        <v>101.19</v>
      </c>
      <c r="R49" s="1781"/>
      <c r="S49" s="1782"/>
      <c r="U49" s="219"/>
    </row>
    <row r="50" spans="1:228" ht="16.5" x14ac:dyDescent="0.25">
      <c r="A50" s="1748"/>
      <c r="B50" s="1749"/>
      <c r="C50" s="1750"/>
      <c r="D50" s="1707"/>
      <c r="E50" s="1707"/>
      <c r="F50" s="1707"/>
      <c r="G50" s="1707"/>
      <c r="H50" s="1707"/>
      <c r="I50" s="1707"/>
      <c r="J50" s="1707"/>
      <c r="K50" s="703" t="s">
        <v>178</v>
      </c>
      <c r="L50" s="704" t="s">
        <v>186</v>
      </c>
      <c r="M50" s="704" t="s">
        <v>187</v>
      </c>
      <c r="N50" s="704" t="s">
        <v>188</v>
      </c>
      <c r="O50" s="704" t="s">
        <v>189</v>
      </c>
      <c r="P50" s="705" t="s">
        <v>190</v>
      </c>
      <c r="Q50" s="1783"/>
      <c r="R50" s="1784"/>
      <c r="S50" s="1785"/>
      <c r="U50" s="219"/>
    </row>
    <row r="51" spans="1:228" ht="20.25" customHeight="1" thickBot="1" x14ac:dyDescent="0.25">
      <c r="A51" s="1751"/>
      <c r="B51" s="1752"/>
      <c r="C51" s="1753"/>
      <c r="D51" s="1708"/>
      <c r="E51" s="1708"/>
      <c r="F51" s="1708"/>
      <c r="G51" s="1708"/>
      <c r="H51" s="1708"/>
      <c r="I51" s="1708"/>
      <c r="J51" s="1708"/>
      <c r="K51" s="706"/>
      <c r="L51" s="707"/>
      <c r="M51" s="707"/>
      <c r="N51" s="707"/>
      <c r="O51" s="707"/>
      <c r="P51" s="708"/>
      <c r="Q51" s="1786"/>
      <c r="R51" s="1787"/>
      <c r="S51" s="1788"/>
      <c r="U51" s="219"/>
    </row>
    <row r="62" spans="1:228" s="17" customFormat="1" x14ac:dyDescent="0.25">
      <c r="A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</row>
  </sheetData>
  <mergeCells count="145">
    <mergeCell ref="L10:O10"/>
    <mergeCell ref="P10:S10"/>
    <mergeCell ref="H18:K18"/>
    <mergeCell ref="L18:O18"/>
    <mergeCell ref="P18:S18"/>
    <mergeCell ref="D14:G15"/>
    <mergeCell ref="D9:G9"/>
    <mergeCell ref="A11:C11"/>
    <mergeCell ref="D11:G11"/>
    <mergeCell ref="H11:K11"/>
    <mergeCell ref="D17:G17"/>
    <mergeCell ref="D19:G19"/>
    <mergeCell ref="H19:K19"/>
    <mergeCell ref="L19:O19"/>
    <mergeCell ref="P19:S19"/>
    <mergeCell ref="H14:S14"/>
    <mergeCell ref="Q49:S51"/>
    <mergeCell ref="F45:F48"/>
    <mergeCell ref="E45:E48"/>
    <mergeCell ref="D39:D42"/>
    <mergeCell ref="E39:E42"/>
    <mergeCell ref="A44:U44"/>
    <mergeCell ref="Q35:S38"/>
    <mergeCell ref="J45:J48"/>
    <mergeCell ref="N47:N48"/>
    <mergeCell ref="O47:O48"/>
    <mergeCell ref="H35:H38"/>
    <mergeCell ref="Q39:S42"/>
    <mergeCell ref="A35:C38"/>
    <mergeCell ref="J49:J51"/>
    <mergeCell ref="A45:C48"/>
    <mergeCell ref="A49:C51"/>
    <mergeCell ref="K45:P46"/>
    <mergeCell ref="P47:P48"/>
    <mergeCell ref="D49:D51"/>
    <mergeCell ref="X16:AJ16"/>
    <mergeCell ref="A16:C16"/>
    <mergeCell ref="D16:G16"/>
    <mergeCell ref="Q28:S31"/>
    <mergeCell ref="K30:K31"/>
    <mergeCell ref="L30:L31"/>
    <mergeCell ref="I28:I31"/>
    <mergeCell ref="M30:M31"/>
    <mergeCell ref="N30:N31"/>
    <mergeCell ref="O30:O31"/>
    <mergeCell ref="D28:D31"/>
    <mergeCell ref="E28:E31"/>
    <mergeCell ref="F28:F31"/>
    <mergeCell ref="G28:G31"/>
    <mergeCell ref="H28:H31"/>
    <mergeCell ref="K28:P29"/>
    <mergeCell ref="J28:J31"/>
    <mergeCell ref="P30:P31"/>
    <mergeCell ref="D18:G18"/>
    <mergeCell ref="A23:S23"/>
    <mergeCell ref="H20:K20"/>
    <mergeCell ref="L20:O20"/>
    <mergeCell ref="P20:S20"/>
    <mergeCell ref="A19:C19"/>
    <mergeCell ref="A2:S2"/>
    <mergeCell ref="A1:S1"/>
    <mergeCell ref="Q45:S48"/>
    <mergeCell ref="H32:H34"/>
    <mergeCell ref="A32:C34"/>
    <mergeCell ref="J32:J34"/>
    <mergeCell ref="D35:D38"/>
    <mergeCell ref="E35:E38"/>
    <mergeCell ref="F35:F38"/>
    <mergeCell ref="G35:G38"/>
    <mergeCell ref="D32:D34"/>
    <mergeCell ref="E32:E34"/>
    <mergeCell ref="F32:F34"/>
    <mergeCell ref="K47:K48"/>
    <mergeCell ref="L47:L48"/>
    <mergeCell ref="M47:M48"/>
    <mergeCell ref="F39:F42"/>
    <mergeCell ref="J35:J38"/>
    <mergeCell ref="J39:J42"/>
    <mergeCell ref="G32:G34"/>
    <mergeCell ref="A20:C20"/>
    <mergeCell ref="D8:G8"/>
    <mergeCell ref="A6:C6"/>
    <mergeCell ref="L11:O11"/>
    <mergeCell ref="A3:S3"/>
    <mergeCell ref="A4:C5"/>
    <mergeCell ref="D4:G5"/>
    <mergeCell ref="H4:S4"/>
    <mergeCell ref="A18:C18"/>
    <mergeCell ref="A13:S13"/>
    <mergeCell ref="P5:S5"/>
    <mergeCell ref="H15:K15"/>
    <mergeCell ref="L15:O15"/>
    <mergeCell ref="P15:S15"/>
    <mergeCell ref="L6:O6"/>
    <mergeCell ref="P6:S6"/>
    <mergeCell ref="H16:K16"/>
    <mergeCell ref="L16:O16"/>
    <mergeCell ref="P16:S16"/>
    <mergeCell ref="H8:K8"/>
    <mergeCell ref="P8:S8"/>
    <mergeCell ref="A8:C8"/>
    <mergeCell ref="D6:G6"/>
    <mergeCell ref="A7:C7"/>
    <mergeCell ref="D7:G7"/>
    <mergeCell ref="H7:S7"/>
    <mergeCell ref="A17:C17"/>
    <mergeCell ref="A14:C15"/>
    <mergeCell ref="E49:E51"/>
    <mergeCell ref="F49:F51"/>
    <mergeCell ref="I49:I51"/>
    <mergeCell ref="I35:I38"/>
    <mergeCell ref="I39:I42"/>
    <mergeCell ref="A39:C42"/>
    <mergeCell ref="G49:G51"/>
    <mergeCell ref="H49:H51"/>
    <mergeCell ref="G39:G42"/>
    <mergeCell ref="H39:H42"/>
    <mergeCell ref="G45:G48"/>
    <mergeCell ref="H45:H48"/>
    <mergeCell ref="I45:I48"/>
    <mergeCell ref="D45:D48"/>
    <mergeCell ref="A28:C31"/>
    <mergeCell ref="A24:S24"/>
    <mergeCell ref="A9:C9"/>
    <mergeCell ref="L5:O5"/>
    <mergeCell ref="Q32:S34"/>
    <mergeCell ref="H9:K9"/>
    <mergeCell ref="L9:O9"/>
    <mergeCell ref="P9:S9"/>
    <mergeCell ref="A10:C10"/>
    <mergeCell ref="D10:G10"/>
    <mergeCell ref="H10:K10"/>
    <mergeCell ref="A21:C21"/>
    <mergeCell ref="D21:G21"/>
    <mergeCell ref="H21:K21"/>
    <mergeCell ref="L21:O21"/>
    <mergeCell ref="P21:S21"/>
    <mergeCell ref="H5:K5"/>
    <mergeCell ref="H6:K6"/>
    <mergeCell ref="H17:S17"/>
    <mergeCell ref="A27:U27"/>
    <mergeCell ref="D20:G20"/>
    <mergeCell ref="L8:O8"/>
    <mergeCell ref="P11:S11"/>
    <mergeCell ref="I32:I34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48" fitToHeight="2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O43"/>
  <sheetViews>
    <sheetView view="pageBreakPreview" zoomScale="84" zoomScaleNormal="90" zoomScaleSheetLayoutView="84" workbookViewId="0">
      <selection activeCell="M31" sqref="M31"/>
    </sheetView>
  </sheetViews>
  <sheetFormatPr defaultColWidth="9.140625" defaultRowHeight="16.5" x14ac:dyDescent="0.2"/>
  <cols>
    <col min="1" max="1" width="40.28515625" style="12" customWidth="1"/>
    <col min="2" max="2" width="10.7109375" style="12" customWidth="1"/>
    <col min="3" max="3" width="16.5703125" style="49" customWidth="1"/>
    <col min="4" max="4" width="16.7109375" style="49" customWidth="1"/>
    <col min="5" max="5" width="17" style="49" customWidth="1"/>
    <col min="6" max="6" width="12.85546875" style="50" customWidth="1"/>
    <col min="7" max="7" width="11.140625" style="12" customWidth="1"/>
    <col min="8" max="16384" width="9.140625" style="12"/>
  </cols>
  <sheetData>
    <row r="1" spans="1:15" ht="40.5" customHeight="1" x14ac:dyDescent="0.2">
      <c r="A1" s="1806" t="s">
        <v>623</v>
      </c>
      <c r="B1" s="1806"/>
      <c r="C1" s="1806"/>
      <c r="D1" s="1806"/>
      <c r="E1" s="1806"/>
      <c r="F1" s="1806"/>
    </row>
    <row r="2" spans="1:15" ht="13.5" customHeight="1" thickBot="1" x14ac:dyDescent="0.25"/>
    <row r="3" spans="1:15" ht="15.75" customHeight="1" x14ac:dyDescent="0.2">
      <c r="A3" s="1492" t="s">
        <v>101</v>
      </c>
      <c r="B3" s="1492" t="s">
        <v>441</v>
      </c>
      <c r="C3" s="1807" t="s">
        <v>1052</v>
      </c>
      <c r="D3" s="1807" t="s">
        <v>838</v>
      </c>
      <c r="E3" s="1807" t="s">
        <v>1053</v>
      </c>
      <c r="F3" s="1808" t="s">
        <v>1069</v>
      </c>
    </row>
    <row r="4" spans="1:15" ht="45.75" customHeight="1" thickBot="1" x14ac:dyDescent="0.25">
      <c r="A4" s="1472"/>
      <c r="B4" s="1569"/>
      <c r="C4" s="1472"/>
      <c r="D4" s="1472"/>
      <c r="E4" s="1472"/>
      <c r="F4" s="1809"/>
    </row>
    <row r="5" spans="1:15" s="51" customFormat="1" ht="52.5" x14ac:dyDescent="0.2">
      <c r="A5" s="553" t="s">
        <v>884</v>
      </c>
      <c r="B5" s="691" t="s">
        <v>570</v>
      </c>
      <c r="C5" s="1271">
        <f>C7+C9+C11</f>
        <v>13939.624475509501</v>
      </c>
      <c r="D5" s="1271">
        <f>D7+D9+D11</f>
        <v>50249.167758929179</v>
      </c>
      <c r="E5" s="1271">
        <f>E7+E9+E11</f>
        <v>16080.398909999996</v>
      </c>
      <c r="F5" s="1271">
        <f>E5/C5*100</f>
        <v>115.35747564973229</v>
      </c>
      <c r="G5" s="297"/>
    </row>
    <row r="6" spans="1:15" ht="15.75" customHeight="1" x14ac:dyDescent="0.25">
      <c r="A6" s="692" t="s">
        <v>46</v>
      </c>
      <c r="B6" s="693"/>
      <c r="C6" s="294"/>
      <c r="D6" s="294"/>
      <c r="E6" s="1272"/>
      <c r="F6" s="294"/>
      <c r="G6" s="298"/>
    </row>
    <row r="7" spans="1:15" ht="16.5" hidden="1" customHeight="1" x14ac:dyDescent="0.25">
      <c r="A7" s="694" t="s">
        <v>222</v>
      </c>
      <c r="B7" s="693" t="s">
        <v>570</v>
      </c>
      <c r="C7" s="294"/>
      <c r="D7" s="294"/>
      <c r="E7" s="294"/>
      <c r="F7" s="294" t="e">
        <f>E7/C7*100</f>
        <v>#DIV/0!</v>
      </c>
      <c r="G7" s="298"/>
    </row>
    <row r="8" spans="1:15" hidden="1" x14ac:dyDescent="0.25">
      <c r="A8" s="695" t="s">
        <v>45</v>
      </c>
      <c r="B8" s="696" t="s">
        <v>33</v>
      </c>
      <c r="C8" s="1273"/>
      <c r="D8" s="1273"/>
      <c r="E8" s="1273">
        <f>E7/E5*100</f>
        <v>0</v>
      </c>
      <c r="F8" s="294"/>
      <c r="G8" s="298"/>
    </row>
    <row r="9" spans="1:15" s="2" customFormat="1" ht="18" customHeight="1" x14ac:dyDescent="0.25">
      <c r="A9" s="694" t="s">
        <v>885</v>
      </c>
      <c r="B9" s="693" t="s">
        <v>570</v>
      </c>
      <c r="C9" s="294">
        <f>'на 01.05.18'!H69</f>
        <v>11423.543975509501</v>
      </c>
      <c r="D9" s="294">
        <f>'на 01.05.18'!M69</f>
        <v>42632.156858929178</v>
      </c>
      <c r="E9" s="294">
        <f>'на 01.05.18'!R131</f>
        <v>13765.883409999997</v>
      </c>
      <c r="F9" s="294">
        <f>E9/C9*100</f>
        <v>120.50449002089148</v>
      </c>
      <c r="G9" s="146"/>
      <c r="H9" s="159"/>
      <c r="K9" s="173"/>
    </row>
    <row r="10" spans="1:15" x14ac:dyDescent="0.25">
      <c r="A10" s="695" t="s">
        <v>45</v>
      </c>
      <c r="B10" s="696" t="s">
        <v>33</v>
      </c>
      <c r="C10" s="1273">
        <f>C9/C5*100</f>
        <v>81.95015579924339</v>
      </c>
      <c r="D10" s="1273">
        <f>D9/D5*100</f>
        <v>84.841518298287681</v>
      </c>
      <c r="E10" s="1273">
        <f>E9/E5*100</f>
        <v>85.606603959553141</v>
      </c>
      <c r="F10" s="294"/>
      <c r="G10" s="298"/>
    </row>
    <row r="11" spans="1:15" ht="43.5" customHeight="1" x14ac:dyDescent="0.2">
      <c r="A11" s="548" t="s">
        <v>886</v>
      </c>
      <c r="B11" s="697" t="s">
        <v>570</v>
      </c>
      <c r="C11" s="294">
        <f>'на 01.05.18'!F69</f>
        <v>2516.0805</v>
      </c>
      <c r="D11" s="294">
        <f>'на 01.05.18'!K69</f>
        <v>7617.0109000000011</v>
      </c>
      <c r="E11" s="294">
        <f>'на 01.05.18'!P69</f>
        <v>2314.5155000000004</v>
      </c>
      <c r="F11" s="294">
        <f>E11/C11*100</f>
        <v>91.988928812094855</v>
      </c>
    </row>
    <row r="12" spans="1:15" ht="17.25" thickBot="1" x14ac:dyDescent="0.3">
      <c r="A12" s="698" t="s">
        <v>45</v>
      </c>
      <c r="B12" s="699" t="s">
        <v>33</v>
      </c>
      <c r="C12" s="1274">
        <f>C11/C5*100</f>
        <v>18.049844200756603</v>
      </c>
      <c r="D12" s="1274">
        <f>D11/D5*100</f>
        <v>15.15848170171231</v>
      </c>
      <c r="E12" s="1274">
        <f>E11/E5*100</f>
        <v>14.393396040446865</v>
      </c>
      <c r="F12" s="295"/>
    </row>
    <row r="13" spans="1:15" ht="15.75" x14ac:dyDescent="0.2">
      <c r="A13" s="1805"/>
      <c r="B13" s="1805"/>
      <c r="C13" s="1805"/>
      <c r="D13" s="1805"/>
      <c r="E13" s="1805"/>
      <c r="F13" s="1805"/>
    </row>
    <row r="14" spans="1:15" s="13" customFormat="1" ht="16.5" customHeight="1" x14ac:dyDescent="0.25">
      <c r="A14" s="1804"/>
      <c r="B14" s="1509"/>
      <c r="C14" s="1509"/>
      <c r="D14" s="1509"/>
      <c r="E14" s="1509"/>
      <c r="F14" s="1509"/>
      <c r="I14" s="52"/>
      <c r="K14" s="52"/>
      <c r="M14" s="52"/>
      <c r="O14" s="52"/>
    </row>
    <row r="15" spans="1:15" s="13" customFormat="1" x14ac:dyDescent="0.25">
      <c r="A15" s="120"/>
      <c r="B15" s="121"/>
      <c r="C15" s="122"/>
      <c r="D15" s="122"/>
      <c r="E15" s="123"/>
      <c r="F15" s="124"/>
    </row>
    <row r="16" spans="1:15" s="13" customFormat="1" x14ac:dyDescent="0.25">
      <c r="A16" s="120"/>
      <c r="B16" s="121"/>
      <c r="C16" s="122"/>
      <c r="D16" s="122"/>
      <c r="E16" s="123"/>
      <c r="F16" s="124"/>
    </row>
    <row r="17" spans="1:6" s="13" customFormat="1" x14ac:dyDescent="0.25">
      <c r="A17" s="120"/>
      <c r="B17" s="121"/>
      <c r="C17" s="122"/>
      <c r="D17" s="122"/>
      <c r="E17" s="123"/>
      <c r="F17" s="124"/>
    </row>
    <row r="18" spans="1:6" s="13" customFormat="1" x14ac:dyDescent="0.25">
      <c r="A18" s="120"/>
      <c r="B18" s="121"/>
      <c r="C18" s="122"/>
      <c r="D18" s="122"/>
      <c r="E18" s="123"/>
      <c r="F18" s="124"/>
    </row>
    <row r="19" spans="1:6" s="13" customFormat="1" x14ac:dyDescent="0.25">
      <c r="A19" s="120"/>
      <c r="B19" s="121"/>
      <c r="C19" s="122"/>
      <c r="D19" s="122"/>
      <c r="E19" s="123"/>
      <c r="F19" s="124"/>
    </row>
    <row r="20" spans="1:6" s="13" customFormat="1" x14ac:dyDescent="0.25">
      <c r="A20" s="120"/>
      <c r="B20" s="121"/>
      <c r="C20" s="122"/>
      <c r="D20" s="122"/>
      <c r="E20" s="123"/>
      <c r="F20" s="124"/>
    </row>
    <row r="21" spans="1:6" s="13" customFormat="1" x14ac:dyDescent="0.25">
      <c r="A21" s="120"/>
      <c r="B21" s="121"/>
      <c r="C21" s="122"/>
      <c r="D21" s="122"/>
      <c r="E21" s="123"/>
      <c r="F21" s="124"/>
    </row>
    <row r="22" spans="1:6" s="13" customFormat="1" x14ac:dyDescent="0.25">
      <c r="A22" s="120"/>
      <c r="B22" s="121"/>
      <c r="C22" s="122"/>
      <c r="D22" s="122"/>
      <c r="E22" s="123"/>
      <c r="F22" s="124"/>
    </row>
    <row r="23" spans="1:6" s="13" customFormat="1" x14ac:dyDescent="0.25">
      <c r="A23" s="120"/>
      <c r="B23" s="121"/>
      <c r="C23" s="122"/>
      <c r="D23" s="122"/>
      <c r="E23" s="123"/>
      <c r="F23" s="124"/>
    </row>
    <row r="24" spans="1:6" s="13" customFormat="1" x14ac:dyDescent="0.25">
      <c r="A24" s="120"/>
      <c r="B24" s="121"/>
      <c r="C24" s="122"/>
      <c r="D24" s="122"/>
      <c r="E24" s="123"/>
      <c r="F24" s="124"/>
    </row>
    <row r="25" spans="1:6" s="13" customFormat="1" x14ac:dyDescent="0.25">
      <c r="A25" s="120"/>
      <c r="B25" s="121"/>
      <c r="C25" s="122"/>
      <c r="D25" s="122"/>
      <c r="E25" s="123"/>
      <c r="F25" s="124"/>
    </row>
    <row r="26" spans="1:6" s="13" customFormat="1" x14ac:dyDescent="0.25">
      <c r="A26" s="120"/>
      <c r="B26" s="121"/>
      <c r="C26" s="122"/>
      <c r="D26" s="122"/>
      <c r="E26" s="123"/>
      <c r="F26" s="124"/>
    </row>
    <row r="27" spans="1:6" ht="21" customHeight="1" x14ac:dyDescent="0.2"/>
    <row r="28" spans="1:6" ht="21" customHeight="1" x14ac:dyDescent="0.2"/>
    <row r="29" spans="1:6" ht="21" customHeight="1" x14ac:dyDescent="0.2"/>
    <row r="30" spans="1:6" ht="18.75" customHeight="1" x14ac:dyDescent="0.2">
      <c r="C30" s="12"/>
      <c r="D30" s="12"/>
      <c r="E30" s="12"/>
      <c r="F30" s="12"/>
    </row>
    <row r="33" spans="1:6" ht="39" customHeight="1" x14ac:dyDescent="0.2">
      <c r="A33" s="1803"/>
      <c r="B33" s="1803"/>
      <c r="C33" s="1803"/>
      <c r="D33" s="1803"/>
      <c r="E33" s="1803"/>
      <c r="F33" s="1803"/>
    </row>
    <row r="34" spans="1:6" ht="12.75" x14ac:dyDescent="0.2">
      <c r="C34" s="12"/>
      <c r="D34" s="12"/>
      <c r="E34" s="12"/>
      <c r="F34" s="12"/>
    </row>
    <row r="35" spans="1:6" ht="16.5" customHeight="1" x14ac:dyDescent="0.2">
      <c r="C35" s="12"/>
      <c r="D35" s="12"/>
      <c r="E35" s="12"/>
      <c r="F35" s="12"/>
    </row>
    <row r="36" spans="1:6" ht="12.75" customHeight="1" x14ac:dyDescent="0.2">
      <c r="C36" s="12"/>
      <c r="D36" s="12"/>
      <c r="E36" s="12"/>
      <c r="F36" s="12"/>
    </row>
    <row r="37" spans="1:6" ht="12.75" x14ac:dyDescent="0.2">
      <c r="C37" s="12"/>
      <c r="D37" s="12"/>
      <c r="E37" s="12"/>
      <c r="F37" s="12"/>
    </row>
    <row r="38" spans="1:6" ht="12.75" x14ac:dyDescent="0.2">
      <c r="C38" s="12"/>
      <c r="D38" s="12"/>
      <c r="E38" s="12"/>
      <c r="F38" s="12"/>
    </row>
    <row r="39" spans="1:6" ht="12.75" x14ac:dyDescent="0.2">
      <c r="C39" s="12"/>
      <c r="D39" s="12"/>
      <c r="E39" s="12"/>
      <c r="F39" s="12"/>
    </row>
    <row r="40" spans="1:6" ht="12.75" x14ac:dyDescent="0.2">
      <c r="C40" s="12"/>
      <c r="D40" s="12"/>
      <c r="E40" s="12"/>
      <c r="F40" s="12"/>
    </row>
    <row r="41" spans="1:6" ht="12.75" x14ac:dyDescent="0.2">
      <c r="C41" s="12"/>
      <c r="D41" s="12"/>
      <c r="E41" s="12"/>
      <c r="F41" s="12"/>
    </row>
    <row r="42" spans="1:6" ht="12.75" x14ac:dyDescent="0.2">
      <c r="C42" s="12"/>
      <c r="D42" s="12"/>
      <c r="E42" s="12"/>
      <c r="F42" s="12"/>
    </row>
    <row r="43" spans="1:6" ht="12.75" x14ac:dyDescent="0.2">
      <c r="C43" s="12"/>
      <c r="D43" s="12"/>
      <c r="E43" s="12"/>
      <c r="F43" s="12"/>
    </row>
  </sheetData>
  <mergeCells count="10">
    <mergeCell ref="A33:F33"/>
    <mergeCell ref="A14:F14"/>
    <mergeCell ref="A13:F13"/>
    <mergeCell ref="A1:F1"/>
    <mergeCell ref="A3:A4"/>
    <mergeCell ref="C3:C4"/>
    <mergeCell ref="E3:E4"/>
    <mergeCell ref="F3:F4"/>
    <mergeCell ref="B3:B4"/>
    <mergeCell ref="D3:D4"/>
  </mergeCells>
  <phoneticPr fontId="0" type="noConversion"/>
  <printOptions horizontalCentered="1"/>
  <pageMargins left="1.1023622047244095" right="0.31496062992125984" top="0.6692913385826772" bottom="0.31496062992125984" header="0.31496062992125984" footer="0.39370078740157483"/>
  <pageSetup paperSize="9" scale="78" orientation="portrait" r:id="rId1"/>
  <headerFooter alignWithMargins="0">
    <oddFooter>&amp;C&amp;8 12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33"/>
  <sheetViews>
    <sheetView view="pageBreakPreview" topLeftCell="A72" zoomScale="60" zoomScaleNormal="100" workbookViewId="0">
      <selection activeCell="M31" sqref="M31"/>
    </sheetView>
  </sheetViews>
  <sheetFormatPr defaultColWidth="9.140625" defaultRowHeight="15" x14ac:dyDescent="0.25"/>
  <cols>
    <col min="1" max="1" width="8.140625" style="4" customWidth="1"/>
    <col min="2" max="2" width="89" style="159" customWidth="1"/>
    <col min="3" max="3" width="13.140625" style="54" customWidth="1"/>
    <col min="4" max="4" width="16.85546875" style="54" customWidth="1"/>
    <col min="5" max="8" width="16.5703125" style="54" customWidth="1"/>
    <col min="9" max="18" width="16.5703125" style="55" customWidth="1"/>
    <col min="19" max="19" width="10.5703125" style="74" hidden="1" customWidth="1"/>
    <col min="20" max="20" width="15.85546875" style="75" hidden="1" customWidth="1"/>
    <col min="21" max="21" width="9.140625" style="159"/>
    <col min="22" max="16384" width="9.140625" style="2"/>
  </cols>
  <sheetData>
    <row r="1" spans="2:21" ht="15" customHeight="1" x14ac:dyDescent="0.2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2:21" ht="17.25" customHeight="1" x14ac:dyDescent="0.25"/>
    <row r="3" spans="2:21" ht="15.75" customHeight="1" x14ac:dyDescent="0.25"/>
    <row r="12" spans="2:21" s="4" customFormat="1" ht="12.75" x14ac:dyDescent="0.2"/>
    <row r="39" spans="1:18" s="53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4" customFormat="1" ht="12.75" x14ac:dyDescent="0.2"/>
    <row r="41" spans="1:18" s="4" customFormat="1" ht="12.75" x14ac:dyDescent="0.2"/>
    <row r="42" spans="1:18" s="4" customFormat="1" ht="12.75" x14ac:dyDescent="0.2"/>
    <row r="43" spans="1:18" s="4" customFormat="1" ht="12.75" x14ac:dyDescent="0.2"/>
    <row r="44" spans="1:18" s="4" customFormat="1" ht="12.75" x14ac:dyDescent="0.2"/>
    <row r="45" spans="1:18" s="4" customFormat="1" ht="12.75" x14ac:dyDescent="0.2"/>
    <row r="46" spans="1:18" s="4" customFormat="1" ht="12.75" x14ac:dyDescent="0.2"/>
    <row r="47" spans="1:18" s="4" customFormat="1" ht="18" customHeight="1" x14ac:dyDescent="0.2"/>
    <row r="48" spans="1:18" s="4" customFormat="1" ht="12.75" x14ac:dyDescent="0.2"/>
    <row r="49" spans="1:18" s="4" customFormat="1" ht="12.75" x14ac:dyDescent="0.2"/>
    <row r="50" spans="1:18" s="4" customFormat="1" ht="12.75" x14ac:dyDescent="0.2"/>
    <row r="51" spans="1:18" s="4" customFormat="1" ht="15.75" customHeight="1" x14ac:dyDescent="0.2"/>
    <row r="52" spans="1:18" s="4" customFormat="1" ht="15.75" customHeight="1" x14ac:dyDescent="0.2"/>
    <row r="53" spans="1:18" s="4" customFormat="1" ht="15.75" customHeight="1" x14ac:dyDescent="0.2"/>
    <row r="54" spans="1:18" ht="15.75" customHeight="1" x14ac:dyDescent="0.25">
      <c r="B54" s="4"/>
      <c r="I54" s="93"/>
      <c r="J54" s="93"/>
      <c r="K54" s="93"/>
      <c r="L54" s="93"/>
      <c r="M54" s="93"/>
      <c r="N54" s="93"/>
      <c r="O54" s="93"/>
      <c r="P54" s="93"/>
      <c r="Q54" s="93"/>
      <c r="R54" s="93"/>
    </row>
    <row r="55" spans="1:18" ht="15.75" customHeight="1" x14ac:dyDescent="0.25">
      <c r="B55" s="4"/>
      <c r="I55" s="93"/>
      <c r="J55" s="93"/>
      <c r="K55" s="93"/>
      <c r="L55" s="93"/>
      <c r="M55" s="93"/>
      <c r="N55" s="93"/>
      <c r="O55" s="93"/>
      <c r="P55" s="93"/>
      <c r="Q55" s="93"/>
      <c r="R55" s="93"/>
    </row>
    <row r="56" spans="1:18" ht="15" customHeight="1" x14ac:dyDescent="0.25">
      <c r="B56" s="4"/>
      <c r="I56" s="93"/>
      <c r="J56" s="93"/>
      <c r="K56" s="93"/>
      <c r="L56" s="93"/>
      <c r="M56" s="93"/>
      <c r="N56" s="93"/>
      <c r="O56" s="93"/>
      <c r="P56" s="93"/>
      <c r="Q56" s="93"/>
      <c r="R56" s="93"/>
    </row>
    <row r="57" spans="1:18" ht="15.75" customHeight="1" x14ac:dyDescent="0.25">
      <c r="B57" s="4"/>
      <c r="I57" s="93"/>
      <c r="J57" s="93"/>
      <c r="K57" s="93"/>
      <c r="L57" s="93"/>
      <c r="M57" s="93"/>
      <c r="N57" s="93"/>
      <c r="O57" s="93"/>
      <c r="P57" s="93"/>
      <c r="Q57" s="93"/>
      <c r="R57" s="93"/>
    </row>
    <row r="58" spans="1:18" ht="15.75" customHeight="1" x14ac:dyDescent="0.25">
      <c r="B58" s="4"/>
      <c r="I58" s="93"/>
      <c r="J58" s="93"/>
      <c r="K58" s="93"/>
      <c r="L58" s="93"/>
      <c r="M58" s="93"/>
      <c r="N58" s="93"/>
      <c r="O58" s="93"/>
      <c r="P58" s="93"/>
      <c r="Q58" s="93"/>
      <c r="R58" s="93"/>
    </row>
    <row r="59" spans="1:18" ht="15.75" customHeight="1" x14ac:dyDescent="0.25">
      <c r="B59" s="4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18" ht="15.75" customHeight="1" x14ac:dyDescent="0.25">
      <c r="B60" s="4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1:18" ht="15.75" customHeight="1" x14ac:dyDescent="0.25">
      <c r="B61" s="4"/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1:18" ht="15" customHeight="1" x14ac:dyDescent="0.25">
      <c r="B62" s="4"/>
      <c r="I62" s="93"/>
      <c r="J62" s="93"/>
      <c r="K62" s="93"/>
      <c r="L62" s="93"/>
      <c r="M62" s="93"/>
      <c r="N62" s="93"/>
      <c r="O62" s="93"/>
      <c r="P62" s="93"/>
      <c r="Q62" s="93"/>
      <c r="R62" s="93"/>
    </row>
    <row r="63" spans="1:18" ht="17.25" customHeight="1" x14ac:dyDescent="0.25"/>
    <row r="64" spans="1:18" ht="21" customHeight="1" x14ac:dyDescent="0.25">
      <c r="A64" s="1817" t="s">
        <v>621</v>
      </c>
      <c r="B64" s="1817"/>
      <c r="C64" s="1817"/>
      <c r="D64" s="1817"/>
      <c r="E64" s="1817"/>
      <c r="F64" s="1817"/>
      <c r="G64" s="1817"/>
      <c r="H64" s="1817"/>
      <c r="I64" s="1817"/>
      <c r="J64" s="1817"/>
      <c r="K64" s="1817"/>
      <c r="L64" s="1817"/>
      <c r="M64" s="1817"/>
      <c r="N64" s="1817"/>
      <c r="O64" s="1817"/>
      <c r="P64" s="1817"/>
      <c r="Q64" s="1817"/>
      <c r="R64" s="1817"/>
    </row>
    <row r="65" spans="1:20" ht="15" customHeight="1" thickBot="1" x14ac:dyDescent="0.35">
      <c r="A65" s="241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1816" t="s">
        <v>570</v>
      </c>
      <c r="R65" s="1816"/>
      <c r="S65" s="230"/>
      <c r="T65" s="233"/>
    </row>
    <row r="66" spans="1:20" ht="21" customHeight="1" thickBot="1" x14ac:dyDescent="0.35">
      <c r="A66" s="1810" t="s">
        <v>891</v>
      </c>
      <c r="B66" s="1810" t="s">
        <v>101</v>
      </c>
      <c r="C66" s="1826" t="s">
        <v>888</v>
      </c>
      <c r="D66" s="1823" t="s">
        <v>1032</v>
      </c>
      <c r="E66" s="1824"/>
      <c r="F66" s="1824"/>
      <c r="G66" s="1824"/>
      <c r="H66" s="1825"/>
      <c r="I66" s="1820" t="s">
        <v>889</v>
      </c>
      <c r="J66" s="1821"/>
      <c r="K66" s="1821"/>
      <c r="L66" s="1821"/>
      <c r="M66" s="1822"/>
      <c r="N66" s="1820" t="s">
        <v>1033</v>
      </c>
      <c r="O66" s="1821"/>
      <c r="P66" s="1821"/>
      <c r="Q66" s="1821"/>
      <c r="R66" s="1822"/>
      <c r="S66" s="238"/>
      <c r="T66" s="236"/>
    </row>
    <row r="67" spans="1:20" ht="23.25" customHeight="1" thickBot="1" x14ac:dyDescent="0.3">
      <c r="A67" s="1811"/>
      <c r="B67" s="1811"/>
      <c r="C67" s="1827"/>
      <c r="D67" s="1471" t="s">
        <v>47</v>
      </c>
      <c r="E67" s="1814" t="s">
        <v>92</v>
      </c>
      <c r="F67" s="1815"/>
      <c r="G67" s="1814" t="s">
        <v>835</v>
      </c>
      <c r="H67" s="1815"/>
      <c r="I67" s="1818" t="s">
        <v>47</v>
      </c>
      <c r="J67" s="1814" t="s">
        <v>92</v>
      </c>
      <c r="K67" s="1815"/>
      <c r="L67" s="1814" t="s">
        <v>836</v>
      </c>
      <c r="M67" s="1815"/>
      <c r="N67" s="1818" t="s">
        <v>47</v>
      </c>
      <c r="O67" s="1814" t="s">
        <v>92</v>
      </c>
      <c r="P67" s="1815"/>
      <c r="Q67" s="1814" t="s">
        <v>836</v>
      </c>
      <c r="R67" s="1815"/>
      <c r="S67" s="240" t="s">
        <v>147</v>
      </c>
      <c r="T67" s="239"/>
    </row>
    <row r="68" spans="1:20" ht="96" customHeight="1" thickBot="1" x14ac:dyDescent="0.3">
      <c r="A68" s="1812"/>
      <c r="B68" s="1812"/>
      <c r="C68" s="1828"/>
      <c r="D68" s="1590"/>
      <c r="E68" s="430" t="s">
        <v>887</v>
      </c>
      <c r="F68" s="431" t="s">
        <v>93</v>
      </c>
      <c r="G68" s="430" t="s">
        <v>887</v>
      </c>
      <c r="H68" s="432" t="s">
        <v>93</v>
      </c>
      <c r="I68" s="1819"/>
      <c r="J68" s="430" t="s">
        <v>887</v>
      </c>
      <c r="K68" s="431" t="s">
        <v>93</v>
      </c>
      <c r="L68" s="430" t="s">
        <v>887</v>
      </c>
      <c r="M68" s="432" t="s">
        <v>93</v>
      </c>
      <c r="N68" s="1819"/>
      <c r="O68" s="430" t="s">
        <v>887</v>
      </c>
      <c r="P68" s="432" t="s">
        <v>93</v>
      </c>
      <c r="Q68" s="430" t="s">
        <v>887</v>
      </c>
      <c r="R68" s="432" t="s">
        <v>93</v>
      </c>
      <c r="S68" s="234" t="s">
        <v>148</v>
      </c>
      <c r="T68" s="235" t="s">
        <v>48</v>
      </c>
    </row>
    <row r="69" spans="1:20" ht="18" thickBot="1" x14ac:dyDescent="0.3">
      <c r="A69" s="1405" t="s">
        <v>74</v>
      </c>
      <c r="B69" s="1378" t="s">
        <v>208</v>
      </c>
      <c r="C69" s="1406"/>
      <c r="D69" s="1380">
        <f>F69+H69</f>
        <v>13939.624475509501</v>
      </c>
      <c r="E69" s="1381">
        <f>F69/D69*100</f>
        <v>18.049844200756603</v>
      </c>
      <c r="F69" s="1407">
        <f>F70+F102</f>
        <v>2516.0805</v>
      </c>
      <c r="G69" s="1381">
        <f t="shared" ref="G69:G74" si="0">H69/D69*100</f>
        <v>81.95015579924339</v>
      </c>
      <c r="H69" s="1382">
        <f>H70+H102</f>
        <v>11423.543975509501</v>
      </c>
      <c r="I69" s="1408">
        <f>K69+M69</f>
        <v>50249.167758929179</v>
      </c>
      <c r="J69" s="1409">
        <f>K69/I69*100</f>
        <v>15.15848170171231</v>
      </c>
      <c r="K69" s="1410">
        <f>K70+K102</f>
        <v>7617.0109000000011</v>
      </c>
      <c r="L69" s="1384">
        <f>M69/I69*100</f>
        <v>84.841518298287681</v>
      </c>
      <c r="M69" s="1404">
        <f>M70+M102</f>
        <v>42632.156858929178</v>
      </c>
      <c r="N69" s="1408">
        <f>P69+R69</f>
        <v>16080.398909999996</v>
      </c>
      <c r="O69" s="1409">
        <f>P69/N69*100</f>
        <v>14.393396040446865</v>
      </c>
      <c r="P69" s="1410">
        <f>P70+P102</f>
        <v>2314.5155000000004</v>
      </c>
      <c r="Q69" s="1384">
        <f>R69/N69*100</f>
        <v>85.606603959553141</v>
      </c>
      <c r="R69" s="1411">
        <f>R70+R102</f>
        <v>13765.883409999997</v>
      </c>
      <c r="S69" s="104" t="e">
        <f>T69/N69*100</f>
        <v>#REF!</v>
      </c>
      <c r="T69" s="79" t="e">
        <f>T71+T72+#REF!+T73+#REF!+T74+T75+T77+T83+T87+#REF!+T103+T108+T114+T115+T116+T117+T118</f>
        <v>#REF!</v>
      </c>
    </row>
    <row r="70" spans="1:20" ht="18" thickBot="1" x14ac:dyDescent="0.3">
      <c r="A70" s="1412"/>
      <c r="B70" s="1413" t="s">
        <v>231</v>
      </c>
      <c r="C70" s="1406"/>
      <c r="D70" s="1380">
        <f>F70+H70</f>
        <v>12959.825140000001</v>
      </c>
      <c r="E70" s="1381">
        <f>F70/D70*100</f>
        <v>11.905128219963004</v>
      </c>
      <c r="F70" s="1382">
        <f>F71+F72+F73+F74+F75+F76+F77+F83+F87+0.0005</f>
        <v>1542.8838000000001</v>
      </c>
      <c r="G70" s="1381">
        <f t="shared" si="0"/>
        <v>88.094871780036996</v>
      </c>
      <c r="H70" s="1382">
        <f>H71+H72+H73+H74+H75+H76+H77+H83+H87+H88</f>
        <v>11416.941340000001</v>
      </c>
      <c r="I70" s="1411">
        <f>K70+M70</f>
        <v>47883.305449999993</v>
      </c>
      <c r="J70" s="1384">
        <f>K70/I70*100</f>
        <v>10.992344723352847</v>
      </c>
      <c r="K70" s="1411">
        <f>K71+K72+K73+K74+K75+K76+K77+K83+K87</f>
        <v>5263.4980000000005</v>
      </c>
      <c r="L70" s="1384">
        <f>M70/I70*100</f>
        <v>89.007655276647156</v>
      </c>
      <c r="M70" s="1404">
        <f>M71+M72+M73+M74+M75+M76+M77+M83+M87+M88</f>
        <v>42619.807449999993</v>
      </c>
      <c r="N70" s="1411">
        <f>P70+R70</f>
        <v>15452.939759999997</v>
      </c>
      <c r="O70" s="1384">
        <f>P70/N70*100</f>
        <v>10.918420871395414</v>
      </c>
      <c r="P70" s="1411">
        <f>P71+P72+P73+P74+P75+P76+P77+P83+P87</f>
        <v>1687.2170000000001</v>
      </c>
      <c r="Q70" s="1384">
        <f t="shared" ref="Q70:Q73" si="1">R70/N70*100</f>
        <v>89.081579128604588</v>
      </c>
      <c r="R70" s="1411">
        <f>R71+R72+R73+R74+R75+R76+R77+R83+R87+R88</f>
        <v>13765.722759999997</v>
      </c>
      <c r="S70" s="104" t="e">
        <f>T70/N70*100</f>
        <v>#REF!</v>
      </c>
      <c r="T70" s="80" t="e">
        <f>T71+T72+#REF!+T73+#REF!+T74+T75+T77+T83+T87+#REF!</f>
        <v>#REF!</v>
      </c>
    </row>
    <row r="71" spans="1:20" ht="21.75" customHeight="1" x14ac:dyDescent="0.2">
      <c r="A71" s="454" t="s">
        <v>77</v>
      </c>
      <c r="B71" s="441" t="s">
        <v>73</v>
      </c>
      <c r="C71" s="442" t="s">
        <v>149</v>
      </c>
      <c r="D71" s="841">
        <f>F71+H71</f>
        <v>6442.3641100000004</v>
      </c>
      <c r="E71" s="1205">
        <f>F71/D71*100</f>
        <v>4.8885423832401171</v>
      </c>
      <c r="F71" s="842">
        <v>314.93770000000001</v>
      </c>
      <c r="G71" s="1205">
        <f>H71/D71*100</f>
        <v>95.111457616759878</v>
      </c>
      <c r="H71" s="842">
        <v>6127.42641</v>
      </c>
      <c r="I71" s="843">
        <f>K71+M71</f>
        <v>27496.31482</v>
      </c>
      <c r="J71" s="844">
        <f>K71/I71*100</f>
        <v>4.9998398294451887</v>
      </c>
      <c r="K71" s="845">
        <v>1374.7717</v>
      </c>
      <c r="L71" s="846">
        <f>M71/I71*100</f>
        <v>95.000160170554807</v>
      </c>
      <c r="M71" s="842">
        <v>26121.543119999998</v>
      </c>
      <c r="N71" s="843">
        <f>P71+R71</f>
        <v>8698.221019999999</v>
      </c>
      <c r="O71" s="844">
        <f>P71/N71*100</f>
        <v>4.9969401674274776</v>
      </c>
      <c r="P71" s="845">
        <v>434.64490000000001</v>
      </c>
      <c r="Q71" s="846">
        <f>R71/N71*100</f>
        <v>95.003059832572532</v>
      </c>
      <c r="R71" s="842">
        <v>8263.5761199999997</v>
      </c>
      <c r="S71" s="105">
        <f>T71/N71*100</f>
        <v>4.5353998872059025</v>
      </c>
      <c r="T71" s="81">
        <v>394.49910633000002</v>
      </c>
    </row>
    <row r="72" spans="1:20" ht="21.75" customHeight="1" x14ac:dyDescent="0.2">
      <c r="A72" s="455" t="s">
        <v>78</v>
      </c>
      <c r="B72" s="443" t="s">
        <v>66</v>
      </c>
      <c r="C72" s="444" t="s">
        <v>149</v>
      </c>
      <c r="D72" s="847">
        <f t="shared" ref="D72:D87" si="2">F72+H72</f>
        <v>3740.05179</v>
      </c>
      <c r="E72" s="1206">
        <f>F72/D72*100</f>
        <v>29.737403716540516</v>
      </c>
      <c r="F72" s="1198">
        <v>1112.1943000000001</v>
      </c>
      <c r="G72" s="1206">
        <f t="shared" si="0"/>
        <v>70.262596283459487</v>
      </c>
      <c r="H72" s="1198">
        <v>2627.8574899999999</v>
      </c>
      <c r="I72" s="848">
        <f>K72+M72</f>
        <v>11768.37631</v>
      </c>
      <c r="J72" s="433">
        <f>K72/I72*100</f>
        <v>30.004156112849522</v>
      </c>
      <c r="K72" s="849">
        <v>3531.002</v>
      </c>
      <c r="L72" s="844">
        <f t="shared" ref="L72:L73" si="3">M72/I72*100</f>
        <v>69.995843887150471</v>
      </c>
      <c r="M72" s="850">
        <v>8237.3743099999992</v>
      </c>
      <c r="N72" s="851">
        <f>P72+R72</f>
        <v>3815.3499700000002</v>
      </c>
      <c r="O72" s="433">
        <f>P72/N72*100</f>
        <v>29.618716733343337</v>
      </c>
      <c r="P72" s="849">
        <v>1130.0577000000001</v>
      </c>
      <c r="Q72" s="844">
        <f t="shared" si="1"/>
        <v>70.381283266656652</v>
      </c>
      <c r="R72" s="850">
        <v>2685.2922699999999</v>
      </c>
      <c r="S72" s="106"/>
      <c r="T72" s="82"/>
    </row>
    <row r="73" spans="1:20" ht="21.75" customHeight="1" x14ac:dyDescent="0.2">
      <c r="A73" s="455" t="s">
        <v>79</v>
      </c>
      <c r="B73" s="445" t="s">
        <v>136</v>
      </c>
      <c r="C73" s="444" t="s">
        <v>150</v>
      </c>
      <c r="D73" s="847">
        <f>F73+H73</f>
        <v>21.898109999999999</v>
      </c>
      <c r="E73" s="1206">
        <f>F73/D73*100</f>
        <v>24.260541206524216</v>
      </c>
      <c r="F73" s="1198">
        <v>5.3125999999999998</v>
      </c>
      <c r="G73" s="1206">
        <f t="shared" si="0"/>
        <v>75.739458793475791</v>
      </c>
      <c r="H73" s="1198">
        <v>16.585509999999999</v>
      </c>
      <c r="I73" s="848">
        <f t="shared" ref="I73:I75" si="4">K73+M73</f>
        <v>67.093710000000002</v>
      </c>
      <c r="J73" s="433">
        <f>K73/I73*100</f>
        <v>25.30311708802509</v>
      </c>
      <c r="K73" s="849">
        <v>16.976800000000001</v>
      </c>
      <c r="L73" s="844">
        <f t="shared" si="3"/>
        <v>74.69688291197491</v>
      </c>
      <c r="M73" s="434">
        <v>50.116909999999997</v>
      </c>
      <c r="N73" s="851">
        <f t="shared" ref="N73:N118" si="5">P73+R73</f>
        <v>23.089730000000003</v>
      </c>
      <c r="O73" s="433">
        <f>P73/N73*100</f>
        <v>23.80322333782162</v>
      </c>
      <c r="P73" s="849">
        <v>5.4961000000000002</v>
      </c>
      <c r="Q73" s="844">
        <f t="shared" si="1"/>
        <v>76.19677666217838</v>
      </c>
      <c r="R73" s="434">
        <v>17.593630000000001</v>
      </c>
      <c r="S73" s="106">
        <f>T73/N73*100</f>
        <v>2.6291732298298849E-2</v>
      </c>
      <c r="T73" s="82">
        <v>6.0706900000000001E-3</v>
      </c>
    </row>
    <row r="74" spans="1:20" ht="36" customHeight="1" x14ac:dyDescent="0.2">
      <c r="A74" s="456" t="s">
        <v>80</v>
      </c>
      <c r="B74" s="446" t="s">
        <v>346</v>
      </c>
      <c r="C74" s="444" t="s">
        <v>151</v>
      </c>
      <c r="D74" s="847">
        <f t="shared" si="2"/>
        <v>148.98795000000001</v>
      </c>
      <c r="E74" s="1206"/>
      <c r="F74" s="1198"/>
      <c r="G74" s="1206">
        <f t="shared" si="0"/>
        <v>100</v>
      </c>
      <c r="H74" s="1198">
        <v>148.98795000000001</v>
      </c>
      <c r="I74" s="848">
        <f t="shared" si="4"/>
        <v>345.25285000000002</v>
      </c>
      <c r="J74" s="433"/>
      <c r="K74" s="849"/>
      <c r="L74" s="844">
        <f>M74/I74*100</f>
        <v>100</v>
      </c>
      <c r="M74" s="434">
        <v>345.25285000000002</v>
      </c>
      <c r="N74" s="851">
        <f t="shared" si="5"/>
        <v>187.88835</v>
      </c>
      <c r="O74" s="433"/>
      <c r="P74" s="849"/>
      <c r="Q74" s="844">
        <f>R74/N74*100</f>
        <v>100</v>
      </c>
      <c r="R74" s="434">
        <v>187.88835</v>
      </c>
      <c r="S74" s="106"/>
      <c r="T74" s="82"/>
    </row>
    <row r="75" spans="1:20" ht="21.75" customHeight="1" x14ac:dyDescent="0.25">
      <c r="A75" s="457" t="s">
        <v>81</v>
      </c>
      <c r="B75" s="445" t="s">
        <v>171</v>
      </c>
      <c r="C75" s="447" t="s">
        <v>151</v>
      </c>
      <c r="D75" s="847">
        <f t="shared" si="2"/>
        <v>73.822900000000004</v>
      </c>
      <c r="E75" s="1206">
        <f>F75/D75*100</f>
        <v>100</v>
      </c>
      <c r="F75" s="1198">
        <v>73.822900000000004</v>
      </c>
      <c r="G75" s="1206"/>
      <c r="H75" s="1198"/>
      <c r="I75" s="848">
        <f t="shared" si="4"/>
        <v>165.22659999999999</v>
      </c>
      <c r="J75" s="433">
        <f>K75/I75*100</f>
        <v>100</v>
      </c>
      <c r="K75" s="849">
        <v>165.22659999999999</v>
      </c>
      <c r="L75" s="844"/>
      <c r="M75" s="434"/>
      <c r="N75" s="851">
        <f t="shared" si="5"/>
        <v>72.509699999999995</v>
      </c>
      <c r="O75" s="433">
        <f>P75/N75*100</f>
        <v>100</v>
      </c>
      <c r="P75" s="849">
        <v>72.509699999999995</v>
      </c>
      <c r="Q75" s="844"/>
      <c r="R75" s="434"/>
      <c r="S75" s="106"/>
      <c r="T75" s="82"/>
    </row>
    <row r="76" spans="1:20" ht="21.75" customHeight="1" x14ac:dyDescent="0.25">
      <c r="A76" s="457" t="s">
        <v>82</v>
      </c>
      <c r="B76" s="445" t="s">
        <v>302</v>
      </c>
      <c r="C76" s="447" t="s">
        <v>151</v>
      </c>
      <c r="D76" s="847">
        <f t="shared" si="2"/>
        <v>1.8892</v>
      </c>
      <c r="E76" s="1206">
        <f>F76/D76*100</f>
        <v>100</v>
      </c>
      <c r="F76" s="1198">
        <v>1.8892</v>
      </c>
      <c r="G76" s="1206"/>
      <c r="H76" s="1198"/>
      <c r="I76" s="848">
        <f>K76+M76</f>
        <v>4.2163000000000004</v>
      </c>
      <c r="J76" s="433">
        <f t="shared" ref="J76:J78" si="6">K76/I76*100</f>
        <v>100</v>
      </c>
      <c r="K76" s="849">
        <v>4.2163000000000004</v>
      </c>
      <c r="L76" s="844"/>
      <c r="M76" s="434"/>
      <c r="N76" s="851">
        <f>P76+R76</f>
        <v>2.0817999999999999</v>
      </c>
      <c r="O76" s="433">
        <f t="shared" ref="O76:O82" si="7">P76/N76*100</f>
        <v>100</v>
      </c>
      <c r="P76" s="849">
        <v>2.0817999999999999</v>
      </c>
      <c r="Q76" s="844"/>
      <c r="R76" s="434"/>
      <c r="S76" s="106"/>
      <c r="T76" s="82"/>
    </row>
    <row r="77" spans="1:20" ht="21.75" customHeight="1" x14ac:dyDescent="0.2">
      <c r="A77" s="456" t="s">
        <v>83</v>
      </c>
      <c r="B77" s="446" t="s">
        <v>108</v>
      </c>
      <c r="C77" s="448" t="s">
        <v>152</v>
      </c>
      <c r="D77" s="847">
        <f>F77+H77</f>
        <v>366.11766999999998</v>
      </c>
      <c r="E77" s="1206">
        <f>F77/D77*100</f>
        <v>4.49694219893839</v>
      </c>
      <c r="F77" s="1199">
        <f>SUM(F78:F82)</f>
        <v>16.464099999999998</v>
      </c>
      <c r="G77" s="1206">
        <f>H77/D77*100</f>
        <v>95.503057801061615</v>
      </c>
      <c r="H77" s="1199">
        <f>SUM(H78:H82)</f>
        <v>349.65357</v>
      </c>
      <c r="I77" s="848">
        <f t="shared" ref="I77:I82" si="8">K77+M77</f>
        <v>1345.4553600000002</v>
      </c>
      <c r="J77" s="433">
        <f t="shared" si="6"/>
        <v>8.0589370129678617</v>
      </c>
      <c r="K77" s="849">
        <f>SUM(K78:K82)</f>
        <v>108.4294</v>
      </c>
      <c r="L77" s="844">
        <f>M77/I77*100</f>
        <v>91.94106298703214</v>
      </c>
      <c r="M77" s="434">
        <f>SUM(M78:M82)</f>
        <v>1237.0259600000002</v>
      </c>
      <c r="N77" s="851">
        <f t="shared" si="5"/>
        <v>494.71699000000001</v>
      </c>
      <c r="O77" s="433">
        <f t="shared" si="7"/>
        <v>4.3420380609932154</v>
      </c>
      <c r="P77" s="849">
        <f>SUM(P78:P82)</f>
        <v>21.480799999999999</v>
      </c>
      <c r="Q77" s="844">
        <f>R77/N77*100</f>
        <v>95.657961939006782</v>
      </c>
      <c r="R77" s="434">
        <f>SUM(R78:R82)</f>
        <v>473.23619000000002</v>
      </c>
      <c r="S77" s="106"/>
      <c r="T77" s="83"/>
    </row>
    <row r="78" spans="1:20" ht="21.75" customHeight="1" x14ac:dyDescent="0.2">
      <c r="A78" s="458" t="s">
        <v>130</v>
      </c>
      <c r="B78" s="449" t="s">
        <v>109</v>
      </c>
      <c r="C78" s="448"/>
      <c r="D78" s="847">
        <f t="shared" si="2"/>
        <v>12.879099999999999</v>
      </c>
      <c r="E78" s="1206">
        <f>F78/D78*100</f>
        <v>100</v>
      </c>
      <c r="F78" s="1199">
        <v>12.879099999999999</v>
      </c>
      <c r="G78" s="1206"/>
      <c r="H78" s="1199"/>
      <c r="I78" s="848">
        <f t="shared" si="8"/>
        <v>96.227199999999996</v>
      </c>
      <c r="J78" s="433">
        <f t="shared" si="6"/>
        <v>100</v>
      </c>
      <c r="K78" s="849">
        <v>96.227199999999996</v>
      </c>
      <c r="L78" s="844"/>
      <c r="M78" s="434"/>
      <c r="N78" s="851">
        <f t="shared" si="5"/>
        <v>17.0992</v>
      </c>
      <c r="O78" s="433">
        <f t="shared" si="7"/>
        <v>100</v>
      </c>
      <c r="P78" s="849">
        <v>17.0992</v>
      </c>
      <c r="Q78" s="844"/>
      <c r="R78" s="434"/>
      <c r="S78" s="106"/>
      <c r="T78" s="82"/>
    </row>
    <row r="79" spans="1:20" ht="21.75" customHeight="1" x14ac:dyDescent="0.2">
      <c r="A79" s="458" t="s">
        <v>131</v>
      </c>
      <c r="B79" s="450" t="s">
        <v>137</v>
      </c>
      <c r="C79" s="444"/>
      <c r="D79" s="847">
        <f t="shared" si="2"/>
        <v>326.29739999999998</v>
      </c>
      <c r="E79" s="1206"/>
      <c r="F79" s="1198"/>
      <c r="G79" s="1206">
        <f>H79/D79*100</f>
        <v>100</v>
      </c>
      <c r="H79" s="1198">
        <v>326.29739999999998</v>
      </c>
      <c r="I79" s="848">
        <f>K79+M79</f>
        <v>1128.14958</v>
      </c>
      <c r="J79" s="433"/>
      <c r="K79" s="849"/>
      <c r="L79" s="844">
        <f t="shared" ref="L79:L81" si="9">M79/I79*100</f>
        <v>100</v>
      </c>
      <c r="M79" s="434">
        <v>1128.14958</v>
      </c>
      <c r="N79" s="851">
        <f t="shared" si="5"/>
        <v>436.64209</v>
      </c>
      <c r="O79" s="433"/>
      <c r="P79" s="849"/>
      <c r="Q79" s="844">
        <f>R79/N79*100</f>
        <v>100</v>
      </c>
      <c r="R79" s="434">
        <v>436.64209</v>
      </c>
      <c r="S79" s="106"/>
      <c r="T79" s="82"/>
    </row>
    <row r="80" spans="1:20" ht="21.75" customHeight="1" x14ac:dyDescent="0.2">
      <c r="A80" s="458" t="s">
        <v>132</v>
      </c>
      <c r="B80" s="451" t="s">
        <v>233</v>
      </c>
      <c r="C80" s="444"/>
      <c r="D80" s="847">
        <f t="shared" si="2"/>
        <v>23.219670000000001</v>
      </c>
      <c r="E80" s="1206"/>
      <c r="F80" s="1198"/>
      <c r="G80" s="1206">
        <f>H80/D80*100</f>
        <v>100</v>
      </c>
      <c r="H80" s="1198">
        <v>23.219670000000001</v>
      </c>
      <c r="I80" s="848">
        <f t="shared" si="8"/>
        <v>108.66288</v>
      </c>
      <c r="J80" s="433"/>
      <c r="K80" s="849"/>
      <c r="L80" s="844">
        <f t="shared" si="9"/>
        <v>100</v>
      </c>
      <c r="M80" s="434">
        <v>108.66288</v>
      </c>
      <c r="N80" s="851">
        <f t="shared" si="5"/>
        <v>36.554099999999998</v>
      </c>
      <c r="O80" s="433"/>
      <c r="P80" s="849"/>
      <c r="Q80" s="844">
        <f>R80/N80*100</f>
        <v>100</v>
      </c>
      <c r="R80" s="434">
        <v>36.554099999999998</v>
      </c>
      <c r="S80" s="106"/>
      <c r="T80" s="82"/>
    </row>
    <row r="81" spans="1:20" ht="21.75" customHeight="1" x14ac:dyDescent="0.2">
      <c r="A81" s="458" t="s">
        <v>4</v>
      </c>
      <c r="B81" s="451" t="s">
        <v>360</v>
      </c>
      <c r="C81" s="444"/>
      <c r="D81" s="847">
        <f t="shared" si="2"/>
        <v>0.13650000000000001</v>
      </c>
      <c r="E81" s="1206"/>
      <c r="F81" s="1198"/>
      <c r="G81" s="1206">
        <f>H81/D81*100</f>
        <v>100</v>
      </c>
      <c r="H81" s="1198">
        <v>0.13650000000000001</v>
      </c>
      <c r="I81" s="848">
        <f t="shared" si="8"/>
        <v>0.2135</v>
      </c>
      <c r="J81" s="433"/>
      <c r="K81" s="849"/>
      <c r="L81" s="844">
        <f t="shared" si="9"/>
        <v>100</v>
      </c>
      <c r="M81" s="434">
        <v>0.2135</v>
      </c>
      <c r="N81" s="851">
        <f t="shared" si="5"/>
        <v>0.04</v>
      </c>
      <c r="O81" s="433"/>
      <c r="P81" s="849"/>
      <c r="Q81" s="844">
        <f>R81/N81*100</f>
        <v>100</v>
      </c>
      <c r="R81" s="434">
        <v>0.04</v>
      </c>
      <c r="S81" s="106"/>
      <c r="T81" s="82"/>
    </row>
    <row r="82" spans="1:20" ht="21.75" customHeight="1" x14ac:dyDescent="0.2">
      <c r="A82" s="458" t="s">
        <v>299</v>
      </c>
      <c r="B82" s="449" t="s">
        <v>110</v>
      </c>
      <c r="C82" s="448"/>
      <c r="D82" s="847">
        <f t="shared" si="2"/>
        <v>3.585</v>
      </c>
      <c r="E82" s="1206">
        <f>F82/D82*100</f>
        <v>100</v>
      </c>
      <c r="F82" s="1199">
        <v>3.585</v>
      </c>
      <c r="G82" s="1206"/>
      <c r="H82" s="1199"/>
      <c r="I82" s="848">
        <f t="shared" si="8"/>
        <v>12.202199999999999</v>
      </c>
      <c r="J82" s="433">
        <f t="shared" ref="J82" si="10">K82/I82*100</f>
        <v>100</v>
      </c>
      <c r="K82" s="849">
        <v>12.202199999999999</v>
      </c>
      <c r="L82" s="844"/>
      <c r="M82" s="434"/>
      <c r="N82" s="851">
        <f t="shared" si="5"/>
        <v>4.3815999999999997</v>
      </c>
      <c r="O82" s="433">
        <f t="shared" si="7"/>
        <v>100</v>
      </c>
      <c r="P82" s="849">
        <v>4.3815999999999997</v>
      </c>
      <c r="Q82" s="844"/>
      <c r="R82" s="434"/>
      <c r="S82" s="106"/>
      <c r="T82" s="82"/>
    </row>
    <row r="83" spans="1:20" ht="30.6" customHeight="1" x14ac:dyDescent="0.2">
      <c r="A83" s="458" t="s">
        <v>88</v>
      </c>
      <c r="B83" s="452" t="s">
        <v>347</v>
      </c>
      <c r="C83" s="444" t="s">
        <v>153</v>
      </c>
      <c r="D83" s="847">
        <f t="shared" si="2"/>
        <v>2146.4304099999999</v>
      </c>
      <c r="E83" s="1206"/>
      <c r="F83" s="1198"/>
      <c r="G83" s="1206">
        <f>H83/D83*100</f>
        <v>100</v>
      </c>
      <c r="H83" s="1198">
        <f>SUM(H84:H86)</f>
        <v>2146.4304099999999</v>
      </c>
      <c r="I83" s="848">
        <f>SUM(I84:I86)</f>
        <v>6628.4944100000002</v>
      </c>
      <c r="J83" s="433"/>
      <c r="K83" s="849"/>
      <c r="L83" s="844">
        <f t="shared" ref="L83:L84" si="11">M83/I83*100</f>
        <v>100</v>
      </c>
      <c r="M83" s="434">
        <f>SUM(M84:M86)</f>
        <v>6628.4944100000002</v>
      </c>
      <c r="N83" s="851">
        <f>P83+R83</f>
        <v>2138.1363100000003</v>
      </c>
      <c r="O83" s="433"/>
      <c r="P83" s="849"/>
      <c r="Q83" s="844">
        <f>R83/N83*100</f>
        <v>100</v>
      </c>
      <c r="R83" s="434">
        <f>SUM(R84:R86)</f>
        <v>2138.1363100000003</v>
      </c>
      <c r="S83" s="106">
        <f>T83/N83*100</f>
        <v>45.363662709137564</v>
      </c>
      <c r="T83" s="83">
        <f>T84+T85+T86</f>
        <v>969.9369439300001</v>
      </c>
    </row>
    <row r="84" spans="1:20" ht="21.75" customHeight="1" x14ac:dyDescent="0.2">
      <c r="A84" s="458" t="s">
        <v>111</v>
      </c>
      <c r="B84" s="449" t="s">
        <v>139</v>
      </c>
      <c r="C84" s="444"/>
      <c r="D84" s="847">
        <f t="shared" si="2"/>
        <v>2146.4304099999999</v>
      </c>
      <c r="E84" s="1206"/>
      <c r="F84" s="1198"/>
      <c r="G84" s="1206">
        <f>H84/D84*100</f>
        <v>100</v>
      </c>
      <c r="H84" s="1198">
        <v>2146.4304099999999</v>
      </c>
      <c r="I84" s="848">
        <f t="shared" ref="I84:I101" si="12">K84+M84</f>
        <v>6628.4831700000004</v>
      </c>
      <c r="J84" s="433"/>
      <c r="K84" s="849"/>
      <c r="L84" s="844">
        <f t="shared" si="11"/>
        <v>100</v>
      </c>
      <c r="M84" s="434">
        <v>6628.4831700000004</v>
      </c>
      <c r="N84" s="851">
        <f t="shared" si="5"/>
        <v>2138.1333100000002</v>
      </c>
      <c r="O84" s="433"/>
      <c r="P84" s="849"/>
      <c r="Q84" s="844">
        <f>R84/N84*100</f>
        <v>100</v>
      </c>
      <c r="R84" s="434">
        <v>2138.1333100000002</v>
      </c>
      <c r="S84" s="106">
        <f>T84/N84*100</f>
        <v>43.566090690107622</v>
      </c>
      <c r="T84" s="82">
        <v>931.50109691</v>
      </c>
    </row>
    <row r="85" spans="1:20" ht="21.75" customHeight="1" x14ac:dyDescent="0.2">
      <c r="A85" s="459" t="s">
        <v>300</v>
      </c>
      <c r="B85" s="449" t="s">
        <v>140</v>
      </c>
      <c r="C85" s="444"/>
      <c r="D85" s="847"/>
      <c r="E85" s="1206"/>
      <c r="F85" s="1198"/>
      <c r="G85" s="1206"/>
      <c r="H85" s="1198"/>
      <c r="I85" s="848"/>
      <c r="J85" s="433"/>
      <c r="K85" s="849"/>
      <c r="L85" s="844"/>
      <c r="M85" s="434"/>
      <c r="N85" s="851"/>
      <c r="O85" s="433"/>
      <c r="P85" s="849"/>
      <c r="Q85" s="844"/>
      <c r="R85" s="434"/>
      <c r="S85" s="106" t="e">
        <f>T85/N85*100</f>
        <v>#DIV/0!</v>
      </c>
      <c r="T85" s="82">
        <v>38.427483000000002</v>
      </c>
    </row>
    <row r="86" spans="1:20" ht="28.5" customHeight="1" x14ac:dyDescent="0.2">
      <c r="A86" s="459" t="s">
        <v>301</v>
      </c>
      <c r="B86" s="449" t="s">
        <v>591</v>
      </c>
      <c r="C86" s="444"/>
      <c r="D86" s="847"/>
      <c r="E86" s="1206"/>
      <c r="F86" s="1198"/>
      <c r="G86" s="1206"/>
      <c r="H86" s="1198"/>
      <c r="I86" s="852">
        <f>K86+M86</f>
        <v>1.124E-2</v>
      </c>
      <c r="J86" s="433"/>
      <c r="K86" s="849"/>
      <c r="L86" s="844">
        <f>M86/I86*100</f>
        <v>100</v>
      </c>
      <c r="M86" s="853">
        <v>1.124E-2</v>
      </c>
      <c r="N86" s="851"/>
      <c r="O86" s="433"/>
      <c r="P86" s="849"/>
      <c r="Q86" s="844"/>
      <c r="R86" s="853">
        <v>3.0000000000000001E-3</v>
      </c>
      <c r="S86" s="106" t="e">
        <f>T86/N86*100</f>
        <v>#DIV/0!</v>
      </c>
      <c r="T86" s="82">
        <v>8.3640199999999998E-3</v>
      </c>
    </row>
    <row r="87" spans="1:20" ht="20.25" customHeight="1" thickBot="1" x14ac:dyDescent="0.25">
      <c r="A87" s="455" t="s">
        <v>84</v>
      </c>
      <c r="B87" s="452" t="s">
        <v>90</v>
      </c>
      <c r="C87" s="444" t="s">
        <v>154</v>
      </c>
      <c r="D87" s="847">
        <f t="shared" si="2"/>
        <v>18.262499999999999</v>
      </c>
      <c r="E87" s="1206">
        <f>F87/D87*100</f>
        <v>100</v>
      </c>
      <c r="F87" s="854">
        <v>18.262499999999999</v>
      </c>
      <c r="G87" s="1206"/>
      <c r="H87" s="854"/>
      <c r="I87" s="855">
        <f t="shared" si="12"/>
        <v>62.8752</v>
      </c>
      <c r="J87" s="433">
        <f>K87/I87*100</f>
        <v>100</v>
      </c>
      <c r="K87" s="849">
        <v>62.8752</v>
      </c>
      <c r="L87" s="844"/>
      <c r="M87" s="856"/>
      <c r="N87" s="851">
        <f t="shared" si="5"/>
        <v>20.946000000000002</v>
      </c>
      <c r="O87" s="433">
        <f>P87/N87*100</f>
        <v>100</v>
      </c>
      <c r="P87" s="849">
        <v>20.946000000000002</v>
      </c>
      <c r="Q87" s="844"/>
      <c r="R87" s="1194"/>
      <c r="S87" s="106">
        <f>T87/N87*100</f>
        <v>373.43838050224394</v>
      </c>
      <c r="T87" s="82">
        <v>78.220403180000019</v>
      </c>
    </row>
    <row r="88" spans="1:20" ht="15.75" hidden="1" customHeight="1" x14ac:dyDescent="0.2">
      <c r="A88" s="323" t="s">
        <v>85</v>
      </c>
      <c r="B88" s="324" t="s">
        <v>311</v>
      </c>
      <c r="C88" s="325" t="s">
        <v>335</v>
      </c>
      <c r="D88" s="1201"/>
      <c r="E88" s="1207"/>
      <c r="F88" s="1116"/>
      <c r="G88" s="1207"/>
      <c r="H88" s="1201"/>
      <c r="I88" s="857">
        <f t="shared" si="12"/>
        <v>-1.1E-4</v>
      </c>
      <c r="J88" s="433"/>
      <c r="K88" s="849"/>
      <c r="L88" s="433">
        <f>M88/I88*100</f>
        <v>100</v>
      </c>
      <c r="M88" s="434">
        <f>SUM(M89:M101)</f>
        <v>-1.1E-4</v>
      </c>
      <c r="N88" s="858">
        <f t="shared" si="5"/>
        <v>-1.1E-4</v>
      </c>
      <c r="O88" s="433"/>
      <c r="P88" s="1120"/>
      <c r="Q88" s="433">
        <f>R88/N88*100</f>
        <v>100</v>
      </c>
      <c r="R88" s="1121">
        <f>SUM(R89:R101)</f>
        <v>-1.1E-4</v>
      </c>
      <c r="S88" s="101"/>
      <c r="T88" s="88"/>
    </row>
    <row r="89" spans="1:20" ht="15.75" hidden="1" customHeight="1" x14ac:dyDescent="0.2">
      <c r="A89" s="326" t="s">
        <v>283</v>
      </c>
      <c r="B89" s="327" t="s">
        <v>312</v>
      </c>
      <c r="C89" s="325"/>
      <c r="D89" s="1202"/>
      <c r="E89" s="1208"/>
      <c r="F89" s="1117"/>
      <c r="G89" s="1208"/>
      <c r="H89" s="1202"/>
      <c r="I89" s="851">
        <f t="shared" si="12"/>
        <v>-1.1E-4</v>
      </c>
      <c r="J89" s="433"/>
      <c r="K89" s="849"/>
      <c r="L89" s="433"/>
      <c r="M89" s="434">
        <v>-1.1E-4</v>
      </c>
      <c r="N89" s="851">
        <f t="shared" si="5"/>
        <v>-1.1E-4</v>
      </c>
      <c r="O89" s="433"/>
      <c r="P89" s="1120"/>
      <c r="Q89" s="433"/>
      <c r="R89" s="1121">
        <v>-1.1E-4</v>
      </c>
      <c r="S89" s="101"/>
      <c r="T89" s="88"/>
    </row>
    <row r="90" spans="1:20" ht="15.75" hidden="1" customHeight="1" x14ac:dyDescent="0.2">
      <c r="A90" s="323" t="s">
        <v>284</v>
      </c>
      <c r="B90" s="327" t="s">
        <v>313</v>
      </c>
      <c r="C90" s="325"/>
      <c r="D90" s="1202"/>
      <c r="E90" s="1208"/>
      <c r="F90" s="1117"/>
      <c r="G90" s="1208"/>
      <c r="H90" s="1202"/>
      <c r="I90" s="851">
        <f t="shared" si="12"/>
        <v>0</v>
      </c>
      <c r="J90" s="433"/>
      <c r="K90" s="849"/>
      <c r="L90" s="433"/>
      <c r="M90" s="434"/>
      <c r="N90" s="851">
        <f t="shared" si="5"/>
        <v>0</v>
      </c>
      <c r="O90" s="433"/>
      <c r="P90" s="1120"/>
      <c r="Q90" s="433"/>
      <c r="R90" s="1121"/>
      <c r="S90" s="101"/>
      <c r="T90" s="88"/>
    </row>
    <row r="91" spans="1:20" ht="15.75" hidden="1" customHeight="1" x14ac:dyDescent="0.2">
      <c r="A91" s="328" t="s">
        <v>285</v>
      </c>
      <c r="B91" s="329" t="s">
        <v>314</v>
      </c>
      <c r="C91" s="330"/>
      <c r="D91" s="1203"/>
      <c r="E91" s="1209"/>
      <c r="F91" s="1118"/>
      <c r="G91" s="1209"/>
      <c r="H91" s="1203"/>
      <c r="I91" s="851">
        <f t="shared" si="12"/>
        <v>0</v>
      </c>
      <c r="J91" s="433"/>
      <c r="K91" s="849"/>
      <c r="L91" s="433"/>
      <c r="M91" s="434"/>
      <c r="N91" s="851">
        <f t="shared" si="5"/>
        <v>0</v>
      </c>
      <c r="O91" s="433"/>
      <c r="P91" s="1120"/>
      <c r="Q91" s="433"/>
      <c r="R91" s="1121"/>
      <c r="S91" s="101"/>
      <c r="T91" s="88"/>
    </row>
    <row r="92" spans="1:20" ht="15.75" hidden="1" customHeight="1" x14ac:dyDescent="0.2">
      <c r="A92" s="323" t="s">
        <v>325</v>
      </c>
      <c r="B92" s="329" t="s">
        <v>315</v>
      </c>
      <c r="C92" s="330"/>
      <c r="D92" s="1203"/>
      <c r="E92" s="1209"/>
      <c r="F92" s="1118"/>
      <c r="G92" s="1209"/>
      <c r="H92" s="1203"/>
      <c r="I92" s="851">
        <f t="shared" si="12"/>
        <v>0</v>
      </c>
      <c r="J92" s="433"/>
      <c r="K92" s="859"/>
      <c r="L92" s="433"/>
      <c r="M92" s="434"/>
      <c r="N92" s="851">
        <f t="shared" si="5"/>
        <v>0</v>
      </c>
      <c r="O92" s="433"/>
      <c r="P92" s="1122"/>
      <c r="Q92" s="433"/>
      <c r="R92" s="1121"/>
      <c r="S92" s="101"/>
      <c r="T92" s="88"/>
    </row>
    <row r="93" spans="1:20" ht="15.75" hidden="1" customHeight="1" x14ac:dyDescent="0.2">
      <c r="A93" s="323" t="s">
        <v>326</v>
      </c>
      <c r="B93" s="331" t="s">
        <v>316</v>
      </c>
      <c r="C93" s="330"/>
      <c r="D93" s="1203"/>
      <c r="E93" s="1209"/>
      <c r="F93" s="1118"/>
      <c r="G93" s="1209"/>
      <c r="H93" s="1203"/>
      <c r="I93" s="851">
        <f t="shared" si="12"/>
        <v>0</v>
      </c>
      <c r="J93" s="433"/>
      <c r="K93" s="859"/>
      <c r="L93" s="433" t="e">
        <f>M93/I93*100</f>
        <v>#DIV/0!</v>
      </c>
      <c r="M93" s="434">
        <v>0</v>
      </c>
      <c r="N93" s="851">
        <f t="shared" si="5"/>
        <v>0</v>
      </c>
      <c r="O93" s="433"/>
      <c r="P93" s="1122"/>
      <c r="Q93" s="433" t="e">
        <f>R93/N93*100</f>
        <v>#DIV/0!</v>
      </c>
      <c r="R93" s="1121">
        <v>0</v>
      </c>
      <c r="S93" s="101"/>
      <c r="T93" s="88"/>
    </row>
    <row r="94" spans="1:20" ht="15.75" hidden="1" customHeight="1" x14ac:dyDescent="0.2">
      <c r="A94" s="323" t="s">
        <v>327</v>
      </c>
      <c r="B94" s="331" t="s">
        <v>317</v>
      </c>
      <c r="C94" s="330"/>
      <c r="D94" s="1203"/>
      <c r="E94" s="1209"/>
      <c r="F94" s="1118"/>
      <c r="G94" s="1209"/>
      <c r="H94" s="1203"/>
      <c r="I94" s="851">
        <f t="shared" si="12"/>
        <v>0</v>
      </c>
      <c r="J94" s="433"/>
      <c r="K94" s="859"/>
      <c r="L94" s="433"/>
      <c r="M94" s="434"/>
      <c r="N94" s="851">
        <f t="shared" si="5"/>
        <v>0</v>
      </c>
      <c r="O94" s="433"/>
      <c r="P94" s="1122"/>
      <c r="Q94" s="433"/>
      <c r="R94" s="1121"/>
      <c r="S94" s="101"/>
      <c r="T94" s="88"/>
    </row>
    <row r="95" spans="1:20" ht="15.75" hidden="1" customHeight="1" x14ac:dyDescent="0.2">
      <c r="A95" s="323" t="s">
        <v>328</v>
      </c>
      <c r="B95" s="332" t="s">
        <v>318</v>
      </c>
      <c r="C95" s="325"/>
      <c r="D95" s="1202"/>
      <c r="E95" s="1208"/>
      <c r="F95" s="1117"/>
      <c r="G95" s="1208"/>
      <c r="H95" s="1202"/>
      <c r="I95" s="851">
        <f t="shared" si="12"/>
        <v>0</v>
      </c>
      <c r="J95" s="433"/>
      <c r="K95" s="849"/>
      <c r="L95" s="433"/>
      <c r="M95" s="434"/>
      <c r="N95" s="851">
        <f t="shared" si="5"/>
        <v>0</v>
      </c>
      <c r="O95" s="433"/>
      <c r="P95" s="1120"/>
      <c r="Q95" s="433"/>
      <c r="R95" s="1121"/>
      <c r="S95" s="101"/>
      <c r="T95" s="88"/>
    </row>
    <row r="96" spans="1:20" ht="15.75" hidden="1" customHeight="1" x14ac:dyDescent="0.2">
      <c r="A96" s="323" t="s">
        <v>329</v>
      </c>
      <c r="B96" s="332" t="s">
        <v>319</v>
      </c>
      <c r="C96" s="325"/>
      <c r="D96" s="1202"/>
      <c r="E96" s="1208"/>
      <c r="F96" s="1117"/>
      <c r="G96" s="1208"/>
      <c r="H96" s="1202"/>
      <c r="I96" s="851">
        <f t="shared" si="12"/>
        <v>0</v>
      </c>
      <c r="J96" s="433"/>
      <c r="K96" s="849"/>
      <c r="L96" s="433"/>
      <c r="M96" s="434"/>
      <c r="N96" s="851">
        <f t="shared" si="5"/>
        <v>0</v>
      </c>
      <c r="O96" s="433"/>
      <c r="P96" s="1120"/>
      <c r="Q96" s="433"/>
      <c r="R96" s="1121"/>
      <c r="S96" s="101"/>
      <c r="T96" s="88"/>
    </row>
    <row r="97" spans="1:20" ht="15.75" hidden="1" customHeight="1" x14ac:dyDescent="0.2">
      <c r="A97" s="323" t="s">
        <v>330</v>
      </c>
      <c r="B97" s="333" t="s">
        <v>320</v>
      </c>
      <c r="C97" s="325"/>
      <c r="D97" s="1202"/>
      <c r="E97" s="1208"/>
      <c r="F97" s="1117"/>
      <c r="G97" s="1208"/>
      <c r="H97" s="1202"/>
      <c r="I97" s="851">
        <f t="shared" si="12"/>
        <v>0</v>
      </c>
      <c r="J97" s="433"/>
      <c r="K97" s="849"/>
      <c r="L97" s="433"/>
      <c r="M97" s="434"/>
      <c r="N97" s="851">
        <f t="shared" si="5"/>
        <v>0</v>
      </c>
      <c r="O97" s="433"/>
      <c r="P97" s="1120"/>
      <c r="Q97" s="433"/>
      <c r="R97" s="1121"/>
      <c r="S97" s="101"/>
      <c r="T97" s="88"/>
    </row>
    <row r="98" spans="1:20" ht="15.75" hidden="1" customHeight="1" x14ac:dyDescent="0.2">
      <c r="A98" s="323" t="s">
        <v>331</v>
      </c>
      <c r="B98" s="329" t="s">
        <v>321</v>
      </c>
      <c r="C98" s="330"/>
      <c r="D98" s="1203"/>
      <c r="E98" s="1209"/>
      <c r="F98" s="1118"/>
      <c r="G98" s="1209"/>
      <c r="H98" s="1203"/>
      <c r="I98" s="851">
        <f t="shared" si="12"/>
        <v>0</v>
      </c>
      <c r="J98" s="433"/>
      <c r="K98" s="849"/>
      <c r="L98" s="433"/>
      <c r="M98" s="434"/>
      <c r="N98" s="851">
        <f t="shared" si="5"/>
        <v>0</v>
      </c>
      <c r="O98" s="433"/>
      <c r="P98" s="1120"/>
      <c r="Q98" s="433"/>
      <c r="R98" s="1121"/>
      <c r="S98" s="101"/>
      <c r="T98" s="88"/>
    </row>
    <row r="99" spans="1:20" ht="15.75" hidden="1" customHeight="1" x14ac:dyDescent="0.2">
      <c r="A99" s="323" t="s">
        <v>332</v>
      </c>
      <c r="B99" s="329" t="s">
        <v>322</v>
      </c>
      <c r="C99" s="330"/>
      <c r="D99" s="1203"/>
      <c r="E99" s="1209"/>
      <c r="F99" s="1118"/>
      <c r="G99" s="1209"/>
      <c r="H99" s="1203"/>
      <c r="I99" s="851">
        <f t="shared" si="12"/>
        <v>0</v>
      </c>
      <c r="J99" s="433"/>
      <c r="K99" s="849"/>
      <c r="L99" s="433"/>
      <c r="M99" s="434"/>
      <c r="N99" s="851">
        <f t="shared" si="5"/>
        <v>0</v>
      </c>
      <c r="O99" s="433"/>
      <c r="P99" s="1120"/>
      <c r="Q99" s="433"/>
      <c r="R99" s="1121"/>
      <c r="S99" s="101"/>
      <c r="T99" s="88"/>
    </row>
    <row r="100" spans="1:20" ht="15.75" hidden="1" customHeight="1" x14ac:dyDescent="0.2">
      <c r="A100" s="323" t="s">
        <v>333</v>
      </c>
      <c r="B100" s="329" t="s">
        <v>323</v>
      </c>
      <c r="C100" s="330"/>
      <c r="D100" s="1203"/>
      <c r="E100" s="1209"/>
      <c r="F100" s="1118"/>
      <c r="G100" s="1209"/>
      <c r="H100" s="1203"/>
      <c r="I100" s="851">
        <f t="shared" si="12"/>
        <v>0</v>
      </c>
      <c r="J100" s="433"/>
      <c r="K100" s="849"/>
      <c r="L100" s="433"/>
      <c r="M100" s="434"/>
      <c r="N100" s="851">
        <f t="shared" si="5"/>
        <v>0</v>
      </c>
      <c r="O100" s="433"/>
      <c r="P100" s="1120"/>
      <c r="Q100" s="433"/>
      <c r="R100" s="1121"/>
      <c r="S100" s="101"/>
      <c r="T100" s="88"/>
    </row>
    <row r="101" spans="1:20" ht="16.5" hidden="1" customHeight="1" thickBot="1" x14ac:dyDescent="0.25">
      <c r="A101" s="326" t="s">
        <v>334</v>
      </c>
      <c r="B101" s="327" t="s">
        <v>324</v>
      </c>
      <c r="C101" s="334"/>
      <c r="D101" s="1204"/>
      <c r="E101" s="1210"/>
      <c r="F101" s="1119"/>
      <c r="G101" s="1210"/>
      <c r="H101" s="1204"/>
      <c r="I101" s="851">
        <f t="shared" si="12"/>
        <v>0</v>
      </c>
      <c r="J101" s="860"/>
      <c r="K101" s="861"/>
      <c r="L101" s="860"/>
      <c r="M101" s="435"/>
      <c r="N101" s="851">
        <f t="shared" si="5"/>
        <v>0</v>
      </c>
      <c r="O101" s="860"/>
      <c r="P101" s="1123"/>
      <c r="Q101" s="860"/>
      <c r="R101" s="1124"/>
      <c r="S101" s="101"/>
      <c r="T101" s="88"/>
    </row>
    <row r="102" spans="1:20" ht="18" thickBot="1" x14ac:dyDescent="0.25">
      <c r="A102" s="1397"/>
      <c r="B102" s="1398" t="s">
        <v>232</v>
      </c>
      <c r="C102" s="1399"/>
      <c r="D102" s="1400">
        <f>F102+H102</f>
        <v>979.79933550949909</v>
      </c>
      <c r="E102" s="1401">
        <f>F102/D102*100</f>
        <v>99.326123700005809</v>
      </c>
      <c r="F102" s="1402">
        <f>F103+F108+F114+F115+F117+F118</f>
        <v>973.19669999999996</v>
      </c>
      <c r="G102" s="1401">
        <f>H102/D102*100</f>
        <v>0.67387629999419663</v>
      </c>
      <c r="H102" s="1402">
        <f>H103+H108+H114+H115+H117+H118</f>
        <v>6.6026355094991365</v>
      </c>
      <c r="I102" s="1403">
        <f>K102+M102</f>
        <v>2365.8623089291882</v>
      </c>
      <c r="J102" s="1384">
        <f>K102/I102*100</f>
        <v>99.47801658268196</v>
      </c>
      <c r="K102" s="1403">
        <f>K103+K108+K114+K115+K116+K117+K118</f>
        <v>2353.5129000000002</v>
      </c>
      <c r="L102" s="1384">
        <f>M102/I102*100</f>
        <v>0.5219834173180482</v>
      </c>
      <c r="M102" s="1404">
        <f>M103+M108+M114+M115+M116+M117+M118</f>
        <v>12.349408929188256</v>
      </c>
      <c r="N102" s="1403">
        <f>P102+R102</f>
        <v>627.45915000000014</v>
      </c>
      <c r="O102" s="1384">
        <f>P102/N102*100</f>
        <v>99.974396739612445</v>
      </c>
      <c r="P102" s="1403">
        <f>P103+P108+P114+P115+P116+P117+P118</f>
        <v>627.2985000000001</v>
      </c>
      <c r="Q102" s="1384">
        <f>R102/N102*100</f>
        <v>2.5603260387548728E-2</v>
      </c>
      <c r="R102" s="1404">
        <f>R103+R108+R114+R115+R116+R117+R118</f>
        <v>0.16064999999999999</v>
      </c>
      <c r="S102" s="104" t="e">
        <f>T102/N102*100</f>
        <v>#REF!</v>
      </c>
      <c r="T102" s="85" t="e">
        <f>T103+T108+T114+T115+T116+T117+T118+#REF!</f>
        <v>#REF!</v>
      </c>
    </row>
    <row r="103" spans="1:20" ht="33" customHeight="1" x14ac:dyDescent="0.25">
      <c r="A103" s="460" t="s">
        <v>85</v>
      </c>
      <c r="B103" s="35" t="s">
        <v>348</v>
      </c>
      <c r="C103" s="461" t="s">
        <v>155</v>
      </c>
      <c r="D103" s="841">
        <f>F103+H103</f>
        <v>296.77999999999997</v>
      </c>
      <c r="E103" s="1205">
        <f>F103/D103*100</f>
        <v>100</v>
      </c>
      <c r="F103" s="1198">
        <f>SUM(F104:F107)</f>
        <v>296.77999999999997</v>
      </c>
      <c r="G103" s="1205"/>
      <c r="H103" s="1198"/>
      <c r="I103" s="851">
        <f>K103+M103</f>
        <v>798.64750000000004</v>
      </c>
      <c r="J103" s="844">
        <f t="shared" ref="J103:J109" si="13">K103/I103*100</f>
        <v>100</v>
      </c>
      <c r="K103" s="436">
        <f>SUM(K104:K107)</f>
        <v>798.64750000000004</v>
      </c>
      <c r="L103" s="844"/>
      <c r="M103" s="436"/>
      <c r="N103" s="851">
        <f t="shared" si="5"/>
        <v>284.24360000000001</v>
      </c>
      <c r="O103" s="844">
        <f>P103/N103*100</f>
        <v>100</v>
      </c>
      <c r="P103" s="436">
        <f>SUM(P104:P107)</f>
        <v>284.24360000000001</v>
      </c>
      <c r="Q103" s="433"/>
      <c r="R103" s="436"/>
      <c r="S103" s="107" t="e">
        <f>T103/N103*100</f>
        <v>#REF!</v>
      </c>
      <c r="T103" s="86" t="e">
        <f>T104+#REF!+T106+T107+#REF!</f>
        <v>#REF!</v>
      </c>
    </row>
    <row r="104" spans="1:20" ht="19.5" customHeight="1" x14ac:dyDescent="0.2">
      <c r="A104" s="458" t="s">
        <v>283</v>
      </c>
      <c r="B104" s="449" t="s">
        <v>112</v>
      </c>
      <c r="C104" s="444"/>
      <c r="D104" s="847">
        <f t="shared" ref="D104:D112" si="14">F104+H104</f>
        <v>213.47040000000001</v>
      </c>
      <c r="E104" s="1206">
        <f t="shared" ref="E104:E109" si="15">F104/D104*100</f>
        <v>100</v>
      </c>
      <c r="F104" s="850">
        <v>213.47040000000001</v>
      </c>
      <c r="G104" s="1206"/>
      <c r="H104" s="850"/>
      <c r="I104" s="851">
        <f t="shared" ref="I104:I118" si="16">K104+M104</f>
        <v>526.34439999999995</v>
      </c>
      <c r="J104" s="433">
        <f t="shared" si="13"/>
        <v>100</v>
      </c>
      <c r="K104" s="849">
        <v>526.34439999999995</v>
      </c>
      <c r="L104" s="844"/>
      <c r="M104" s="434"/>
      <c r="N104" s="858">
        <f t="shared" si="5"/>
        <v>199.1995</v>
      </c>
      <c r="O104" s="433">
        <f t="shared" ref="O104:O107" si="17">P104/N104*100</f>
        <v>100</v>
      </c>
      <c r="P104" s="849">
        <v>199.1995</v>
      </c>
      <c r="Q104" s="433"/>
      <c r="R104" s="434"/>
      <c r="S104" s="106"/>
      <c r="T104" s="84"/>
    </row>
    <row r="105" spans="1:20" ht="19.5" customHeight="1" x14ac:dyDescent="0.25">
      <c r="A105" s="457" t="s">
        <v>284</v>
      </c>
      <c r="B105" s="450" t="s">
        <v>530</v>
      </c>
      <c r="C105" s="447"/>
      <c r="D105" s="847">
        <f t="shared" si="14"/>
        <v>48.301099999999998</v>
      </c>
      <c r="E105" s="1206">
        <f t="shared" si="15"/>
        <v>100</v>
      </c>
      <c r="F105" s="850">
        <v>48.301099999999998</v>
      </c>
      <c r="G105" s="1206"/>
      <c r="H105" s="850"/>
      <c r="I105" s="851">
        <f t="shared" si="16"/>
        <v>159.69560000000001</v>
      </c>
      <c r="J105" s="433">
        <f t="shared" si="13"/>
        <v>100</v>
      </c>
      <c r="K105" s="849">
        <v>159.69560000000001</v>
      </c>
      <c r="L105" s="433"/>
      <c r="M105" s="434"/>
      <c r="N105" s="858">
        <f t="shared" si="5"/>
        <v>47.138199999999998</v>
      </c>
      <c r="O105" s="433">
        <f t="shared" si="17"/>
        <v>100</v>
      </c>
      <c r="P105" s="849">
        <v>47.138199999999998</v>
      </c>
      <c r="Q105" s="433"/>
      <c r="R105" s="1195"/>
      <c r="S105" s="106"/>
      <c r="T105" s="87"/>
    </row>
    <row r="106" spans="1:20" ht="19.5" customHeight="1" x14ac:dyDescent="0.25">
      <c r="A106" s="457" t="s">
        <v>285</v>
      </c>
      <c r="B106" s="450" t="s">
        <v>349</v>
      </c>
      <c r="C106" s="447"/>
      <c r="D106" s="847"/>
      <c r="E106" s="1206"/>
      <c r="F106" s="850"/>
      <c r="G106" s="1206"/>
      <c r="H106" s="850"/>
      <c r="I106" s="851">
        <f t="shared" si="16"/>
        <v>8.9649999999999999</v>
      </c>
      <c r="J106" s="433">
        <f t="shared" si="13"/>
        <v>100</v>
      </c>
      <c r="K106" s="849">
        <v>8.9649999999999999</v>
      </c>
      <c r="L106" s="433"/>
      <c r="M106" s="434"/>
      <c r="N106" s="858">
        <f t="shared" si="5"/>
        <v>1</v>
      </c>
      <c r="O106" s="433"/>
      <c r="P106" s="849">
        <v>1</v>
      </c>
      <c r="Q106" s="433"/>
      <c r="R106" s="434"/>
      <c r="S106" s="106"/>
      <c r="T106" s="87"/>
    </row>
    <row r="107" spans="1:20" ht="82.5" x14ac:dyDescent="0.25">
      <c r="A107" s="462" t="s">
        <v>325</v>
      </c>
      <c r="B107" s="449" t="s">
        <v>511</v>
      </c>
      <c r="C107" s="447"/>
      <c r="D107" s="847">
        <f t="shared" si="14"/>
        <v>35.008499999999998</v>
      </c>
      <c r="E107" s="1206">
        <f t="shared" si="15"/>
        <v>100</v>
      </c>
      <c r="F107" s="850">
        <v>35.008499999999998</v>
      </c>
      <c r="G107" s="1206"/>
      <c r="H107" s="850"/>
      <c r="I107" s="851">
        <f t="shared" si="16"/>
        <v>103.6425</v>
      </c>
      <c r="J107" s="433">
        <f t="shared" si="13"/>
        <v>100</v>
      </c>
      <c r="K107" s="858">
        <v>103.6425</v>
      </c>
      <c r="L107" s="433"/>
      <c r="M107" s="434"/>
      <c r="N107" s="858">
        <f t="shared" si="5"/>
        <v>36.905900000000003</v>
      </c>
      <c r="O107" s="433">
        <f t="shared" si="17"/>
        <v>100</v>
      </c>
      <c r="P107" s="858">
        <v>36.905900000000003</v>
      </c>
      <c r="Q107" s="433"/>
      <c r="R107" s="434"/>
      <c r="S107" s="106"/>
      <c r="T107" s="84"/>
    </row>
    <row r="108" spans="1:20" ht="19.5" customHeight="1" x14ac:dyDescent="0.25">
      <c r="A108" s="463" t="s">
        <v>86</v>
      </c>
      <c r="B108" s="123" t="s">
        <v>124</v>
      </c>
      <c r="C108" s="447" t="s">
        <v>156</v>
      </c>
      <c r="D108" s="847">
        <f t="shared" si="14"/>
        <v>15.489935509499137</v>
      </c>
      <c r="E108" s="1206">
        <f t="shared" si="15"/>
        <v>57.374673991056326</v>
      </c>
      <c r="F108" s="850">
        <f>SUM(F109:F113)</f>
        <v>8.8872999999999998</v>
      </c>
      <c r="G108" s="1206">
        <f>H108/D108*100</f>
        <v>42.625326008943667</v>
      </c>
      <c r="H108" s="850">
        <f>SUM(H109:H113)</f>
        <v>6.6026355094991365</v>
      </c>
      <c r="I108" s="851">
        <f t="shared" si="16"/>
        <v>28.869308929188257</v>
      </c>
      <c r="J108" s="433">
        <f t="shared" si="13"/>
        <v>57.223053175677464</v>
      </c>
      <c r="K108" s="849">
        <f>SUM(K109:K113)</f>
        <v>16.5199</v>
      </c>
      <c r="L108" s="433">
        <f>M108/I108*100</f>
        <v>42.776946824322529</v>
      </c>
      <c r="M108" s="434">
        <f>SUM(M109:M113)</f>
        <v>12.349408929188256</v>
      </c>
      <c r="N108" s="858">
        <f t="shared" si="5"/>
        <v>8.5955500000000011</v>
      </c>
      <c r="O108" s="433">
        <f>P108/N108*100</f>
        <v>98.131009650342321</v>
      </c>
      <c r="P108" s="849">
        <f>SUM(P109:P113)</f>
        <v>8.4349000000000007</v>
      </c>
      <c r="Q108" s="433">
        <f>R108/N108*100</f>
        <v>1.8689903496576714</v>
      </c>
      <c r="R108" s="434">
        <f>SUM(R109:R113)</f>
        <v>0.16064999999999999</v>
      </c>
      <c r="S108" s="106">
        <f>T108/N108*100</f>
        <v>2496.8620268627365</v>
      </c>
      <c r="T108" s="89">
        <f>T109+T110+T111+T112+T113</f>
        <v>214.61902394999998</v>
      </c>
    </row>
    <row r="109" spans="1:20" ht="16.5" x14ac:dyDescent="0.25">
      <c r="A109" s="463" t="s">
        <v>141</v>
      </c>
      <c r="B109" s="450" t="s">
        <v>125</v>
      </c>
      <c r="C109" s="447"/>
      <c r="D109" s="847">
        <f t="shared" si="14"/>
        <v>15.349395509499136</v>
      </c>
      <c r="E109" s="1206">
        <f t="shared" si="15"/>
        <v>57.9</v>
      </c>
      <c r="F109" s="850">
        <v>8.8872999999999998</v>
      </c>
      <c r="G109" s="1206">
        <f>H109/D109*100</f>
        <v>42.1</v>
      </c>
      <c r="H109" s="1200">
        <f>F109*42.1/57.9</f>
        <v>6.4620955094991368</v>
      </c>
      <c r="I109" s="851">
        <f t="shared" si="16"/>
        <v>28.531778929188256</v>
      </c>
      <c r="J109" s="433">
        <f t="shared" si="13"/>
        <v>57.9</v>
      </c>
      <c r="K109" s="849">
        <v>16.5199</v>
      </c>
      <c r="L109" s="433">
        <f>M109/I109*100</f>
        <v>42.1</v>
      </c>
      <c r="M109" s="434">
        <f>K109*42.1/57.9</f>
        <v>12.011878929188256</v>
      </c>
      <c r="N109" s="858">
        <f t="shared" si="5"/>
        <v>8.4349000000000007</v>
      </c>
      <c r="O109" s="433">
        <f>P109/N109*100</f>
        <v>100</v>
      </c>
      <c r="P109" s="849">
        <v>8.4349000000000007</v>
      </c>
      <c r="Q109" s="433">
        <f>R109/N109*100</f>
        <v>0</v>
      </c>
      <c r="R109" s="434"/>
      <c r="S109" s="106">
        <f>T109/N109*100</f>
        <v>2295.2842536366761</v>
      </c>
      <c r="T109" s="82">
        <v>193.60493151</v>
      </c>
    </row>
    <row r="110" spans="1:20" ht="32.25" customHeight="1" x14ac:dyDescent="0.25">
      <c r="A110" s="458" t="s">
        <v>142</v>
      </c>
      <c r="B110" s="449" t="s">
        <v>172</v>
      </c>
      <c r="C110" s="447"/>
      <c r="D110" s="847"/>
      <c r="E110" s="1206"/>
      <c r="F110" s="850"/>
      <c r="G110" s="1206"/>
      <c r="H110" s="850"/>
      <c r="I110" s="851"/>
      <c r="J110" s="433"/>
      <c r="K110" s="849"/>
      <c r="L110" s="433"/>
      <c r="M110" s="434"/>
      <c r="N110" s="858"/>
      <c r="O110" s="433"/>
      <c r="P110" s="849"/>
      <c r="Q110" s="433"/>
      <c r="R110" s="434"/>
      <c r="S110" s="106"/>
      <c r="T110" s="82"/>
    </row>
    <row r="111" spans="1:20" ht="33" x14ac:dyDescent="0.25">
      <c r="A111" s="463" t="s">
        <v>143</v>
      </c>
      <c r="B111" s="449" t="s">
        <v>173</v>
      </c>
      <c r="C111" s="447"/>
      <c r="D111" s="847"/>
      <c r="E111" s="1206"/>
      <c r="F111" s="850"/>
      <c r="G111" s="1206"/>
      <c r="H111" s="850"/>
      <c r="I111" s="851"/>
      <c r="J111" s="433"/>
      <c r="K111" s="849"/>
      <c r="L111" s="433"/>
      <c r="M111" s="434"/>
      <c r="N111" s="858"/>
      <c r="O111" s="433"/>
      <c r="P111" s="849"/>
      <c r="Q111" s="433"/>
      <c r="R111" s="434"/>
      <c r="S111" s="106"/>
      <c r="T111" s="82"/>
    </row>
    <row r="112" spans="1:20" ht="33" x14ac:dyDescent="0.2">
      <c r="A112" s="458" t="s">
        <v>144</v>
      </c>
      <c r="B112" s="449" t="s">
        <v>357</v>
      </c>
      <c r="C112" s="444"/>
      <c r="D112" s="847">
        <f t="shared" si="14"/>
        <v>0.14054</v>
      </c>
      <c r="E112" s="1206"/>
      <c r="F112" s="850"/>
      <c r="G112" s="1206">
        <f>H112/D112*100</f>
        <v>100</v>
      </c>
      <c r="H112" s="850">
        <v>0.14054</v>
      </c>
      <c r="I112" s="851">
        <f t="shared" si="16"/>
        <v>0.33753</v>
      </c>
      <c r="J112" s="433"/>
      <c r="K112" s="849"/>
      <c r="L112" s="433">
        <f>M112/I112*100</f>
        <v>100</v>
      </c>
      <c r="M112" s="434">
        <v>0.33753</v>
      </c>
      <c r="N112" s="858">
        <f t="shared" si="5"/>
        <v>0.16064999999999999</v>
      </c>
      <c r="O112" s="433"/>
      <c r="P112" s="849"/>
      <c r="Q112" s="433">
        <f>R112/N112*100</f>
        <v>100</v>
      </c>
      <c r="R112" s="434">
        <v>0.16064999999999999</v>
      </c>
      <c r="S112" s="106">
        <f>T112/N112*100</f>
        <v>91.7440460628696</v>
      </c>
      <c r="T112" s="82">
        <v>0.14738681000000001</v>
      </c>
    </row>
    <row r="113" spans="1:20" ht="33" x14ac:dyDescent="0.2">
      <c r="A113" s="458" t="s">
        <v>145</v>
      </c>
      <c r="B113" s="449" t="s">
        <v>350</v>
      </c>
      <c r="C113" s="444"/>
      <c r="D113" s="847"/>
      <c r="E113" s="1206"/>
      <c r="F113" s="850"/>
      <c r="G113" s="1206"/>
      <c r="H113" s="850"/>
      <c r="I113" s="851"/>
      <c r="J113" s="433"/>
      <c r="K113" s="849"/>
      <c r="L113" s="433"/>
      <c r="M113" s="434"/>
      <c r="N113" s="858"/>
      <c r="O113" s="433"/>
      <c r="P113" s="849"/>
      <c r="Q113" s="433"/>
      <c r="R113" s="434"/>
      <c r="S113" s="106" t="e">
        <f>T113/N113*100</f>
        <v>#DIV/0!</v>
      </c>
      <c r="T113" s="82">
        <v>20.866705629999998</v>
      </c>
    </row>
    <row r="114" spans="1:20" ht="20.25" customHeight="1" x14ac:dyDescent="0.25">
      <c r="A114" s="463" t="s">
        <v>87</v>
      </c>
      <c r="B114" s="464" t="s">
        <v>113</v>
      </c>
      <c r="C114" s="447" t="s">
        <v>157</v>
      </c>
      <c r="D114" s="1213">
        <f>F114+H114</f>
        <v>0.27589999999999998</v>
      </c>
      <c r="E114" s="1206">
        <f t="shared" ref="E114:E119" si="18">F114/D114*100</f>
        <v>100</v>
      </c>
      <c r="F114" s="850">
        <v>0.27589999999999998</v>
      </c>
      <c r="G114" s="1206"/>
      <c r="H114" s="850"/>
      <c r="I114" s="851">
        <f t="shared" si="16"/>
        <v>11.7561</v>
      </c>
      <c r="J114" s="433">
        <f>K114/I114*100</f>
        <v>100</v>
      </c>
      <c r="K114" s="849">
        <v>11.7561</v>
      </c>
      <c r="L114" s="433"/>
      <c r="M114" s="854"/>
      <c r="N114" s="858">
        <f t="shared" si="5"/>
        <v>4.9165999999999999</v>
      </c>
      <c r="O114" s="433">
        <f>P114/N114*100</f>
        <v>100</v>
      </c>
      <c r="P114" s="849">
        <v>4.9165999999999999</v>
      </c>
      <c r="Q114" s="433"/>
      <c r="R114" s="1196"/>
      <c r="S114" s="106">
        <f>T114/N114*100</f>
        <v>4572.15660069967</v>
      </c>
      <c r="T114" s="88">
        <v>224.79465142999996</v>
      </c>
    </row>
    <row r="115" spans="1:20" ht="20.25" customHeight="1" x14ac:dyDescent="0.25">
      <c r="A115" s="463" t="s">
        <v>89</v>
      </c>
      <c r="B115" s="464" t="s">
        <v>114</v>
      </c>
      <c r="C115" s="447" t="s">
        <v>158</v>
      </c>
      <c r="D115" s="1213">
        <f>F115+H115</f>
        <v>127.98009999999999</v>
      </c>
      <c r="E115" s="1206">
        <f t="shared" si="18"/>
        <v>100</v>
      </c>
      <c r="F115" s="850">
        <v>127.98009999999999</v>
      </c>
      <c r="G115" s="1206"/>
      <c r="H115" s="850"/>
      <c r="I115" s="851">
        <f t="shared" si="16"/>
        <v>373.87020000000001</v>
      </c>
      <c r="J115" s="433">
        <f>K115/I115*100</f>
        <v>100</v>
      </c>
      <c r="K115" s="849">
        <v>373.87020000000001</v>
      </c>
      <c r="L115" s="433"/>
      <c r="M115" s="434"/>
      <c r="N115" s="858">
        <f t="shared" si="5"/>
        <v>100.80249999999999</v>
      </c>
      <c r="O115" s="433">
        <f>P115/N115*100</f>
        <v>100</v>
      </c>
      <c r="P115" s="849">
        <v>100.80249999999999</v>
      </c>
      <c r="Q115" s="433"/>
      <c r="R115" s="434"/>
      <c r="S115" s="106"/>
      <c r="T115" s="82"/>
    </row>
    <row r="116" spans="1:20" s="159" customFormat="1" ht="15.75" hidden="1" customHeight="1" x14ac:dyDescent="0.25">
      <c r="A116" s="463" t="s">
        <v>133</v>
      </c>
      <c r="B116" s="445" t="s">
        <v>115</v>
      </c>
      <c r="C116" s="447" t="s">
        <v>159</v>
      </c>
      <c r="D116" s="1213">
        <v>0</v>
      </c>
      <c r="E116" s="1206" t="e">
        <f t="shared" si="18"/>
        <v>#DIV/0!</v>
      </c>
      <c r="F116" s="850"/>
      <c r="G116" s="1206"/>
      <c r="H116" s="850"/>
      <c r="I116" s="851">
        <f t="shared" si="16"/>
        <v>0</v>
      </c>
      <c r="J116" s="433"/>
      <c r="K116" s="849"/>
      <c r="L116" s="433"/>
      <c r="M116" s="850"/>
      <c r="N116" s="858">
        <f t="shared" si="5"/>
        <v>0</v>
      </c>
      <c r="O116" s="433"/>
      <c r="P116" s="849"/>
      <c r="Q116" s="433"/>
      <c r="R116" s="1197"/>
      <c r="S116" s="106" t="e">
        <f>T116/N116*100</f>
        <v>#DIV/0!</v>
      </c>
      <c r="T116" s="82">
        <v>12.76659151</v>
      </c>
    </row>
    <row r="117" spans="1:20" ht="20.25" customHeight="1" x14ac:dyDescent="0.25">
      <c r="A117" s="463" t="s">
        <v>133</v>
      </c>
      <c r="B117" s="123" t="s">
        <v>116</v>
      </c>
      <c r="C117" s="447" t="s">
        <v>160</v>
      </c>
      <c r="D117" s="1213">
        <f>F117+H117</f>
        <v>519.09310000000005</v>
      </c>
      <c r="E117" s="1206">
        <f t="shared" si="18"/>
        <v>100</v>
      </c>
      <c r="F117" s="850">
        <v>519.09310000000005</v>
      </c>
      <c r="G117" s="1206"/>
      <c r="H117" s="850"/>
      <c r="I117" s="851">
        <f t="shared" si="16"/>
        <v>1133.9748</v>
      </c>
      <c r="J117" s="433">
        <f>K117/I117*100</f>
        <v>100</v>
      </c>
      <c r="K117" s="849">
        <v>1133.9748</v>
      </c>
      <c r="L117" s="433"/>
      <c r="M117" s="434"/>
      <c r="N117" s="858">
        <f t="shared" si="5"/>
        <v>227.59559999999999</v>
      </c>
      <c r="O117" s="433">
        <f>P117/N117*100</f>
        <v>100</v>
      </c>
      <c r="P117" s="849">
        <v>227.59559999999999</v>
      </c>
      <c r="Q117" s="433"/>
      <c r="R117" s="434"/>
      <c r="S117" s="106">
        <f>T117/N117*100</f>
        <v>4.4203214385515359</v>
      </c>
      <c r="T117" s="88">
        <v>10.060457099999999</v>
      </c>
    </row>
    <row r="118" spans="1:20" ht="20.25" customHeight="1" thickBot="1" x14ac:dyDescent="0.3">
      <c r="A118" s="463" t="s">
        <v>146</v>
      </c>
      <c r="B118" s="445" t="s">
        <v>76</v>
      </c>
      <c r="C118" s="465" t="s">
        <v>161</v>
      </c>
      <c r="D118" s="1214">
        <f>F118+H118</f>
        <v>20.180299999999999</v>
      </c>
      <c r="E118" s="1211">
        <f t="shared" si="18"/>
        <v>100</v>
      </c>
      <c r="F118" s="862">
        <v>20.180299999999999</v>
      </c>
      <c r="G118" s="1211"/>
      <c r="H118" s="862"/>
      <c r="I118" s="851">
        <f t="shared" si="16"/>
        <v>18.744399999999999</v>
      </c>
      <c r="J118" s="433"/>
      <c r="K118" s="849">
        <v>18.744399999999999</v>
      </c>
      <c r="L118" s="433"/>
      <c r="M118" s="850"/>
      <c r="N118" s="858">
        <f t="shared" si="5"/>
        <v>1.3052999999999999</v>
      </c>
      <c r="O118" s="433">
        <f>P118/N118*100</f>
        <v>100</v>
      </c>
      <c r="P118" s="849">
        <v>1.3052999999999999</v>
      </c>
      <c r="Q118" s="433"/>
      <c r="R118" s="1197"/>
      <c r="S118" s="106">
        <f>T118/N118*100</f>
        <v>2084.3041683904084</v>
      </c>
      <c r="T118" s="82">
        <v>27.206422310000004</v>
      </c>
    </row>
    <row r="119" spans="1:20" ht="18" thickBot="1" x14ac:dyDescent="0.25">
      <c r="A119" s="1377" t="s">
        <v>75</v>
      </c>
      <c r="B119" s="1378" t="s">
        <v>51</v>
      </c>
      <c r="C119" s="1379"/>
      <c r="D119" s="1380">
        <f>F119+H119</f>
        <v>2524.4443000000001</v>
      </c>
      <c r="E119" s="1381">
        <f t="shared" si="18"/>
        <v>100</v>
      </c>
      <c r="F119" s="1382">
        <f>SUM(F120:F130)</f>
        <v>2524.4443000000001</v>
      </c>
      <c r="G119" s="1381"/>
      <c r="H119" s="1382">
        <f>SUM(H120:H130)</f>
        <v>0</v>
      </c>
      <c r="I119" s="1383">
        <f t="shared" ref="I119" si="19">K119+M119</f>
        <v>9370.7630999999983</v>
      </c>
      <c r="J119" s="1384">
        <f>K119/I119*100</f>
        <v>100</v>
      </c>
      <c r="K119" s="1385">
        <f>SUM(K120:K130)</f>
        <v>9370.7630999999983</v>
      </c>
      <c r="L119" s="1384">
        <f>M119/I119*100</f>
        <v>0</v>
      </c>
      <c r="M119" s="1386">
        <f>M120+M121+M122+M126+M127+M128+M129+M130</f>
        <v>0</v>
      </c>
      <c r="N119" s="1383">
        <f>P119+R119</f>
        <v>2469.9075000000003</v>
      </c>
      <c r="O119" s="1384">
        <f>P119/N119*100</f>
        <v>100</v>
      </c>
      <c r="P119" s="1385">
        <f>SUM(P120:P130)</f>
        <v>2469.9075000000003</v>
      </c>
      <c r="Q119" s="1384">
        <f>R119/N119*100</f>
        <v>0</v>
      </c>
      <c r="R119" s="1386">
        <f>R120+R121+R122+R126+R127+R128+R129+R130</f>
        <v>0</v>
      </c>
      <c r="S119" s="863"/>
      <c r="T119" s="864"/>
    </row>
    <row r="120" spans="1:20" ht="16.5" x14ac:dyDescent="0.2">
      <c r="A120" s="467"/>
      <c r="B120" s="468" t="s">
        <v>126</v>
      </c>
      <c r="C120" s="469"/>
      <c r="D120" s="1215"/>
      <c r="E120" s="1212"/>
      <c r="F120" s="854"/>
      <c r="G120" s="1212"/>
      <c r="H120" s="854"/>
      <c r="I120" s="865"/>
      <c r="J120" s="846"/>
      <c r="K120" s="437"/>
      <c r="L120" s="438"/>
      <c r="M120" s="437"/>
      <c r="N120" s="865"/>
      <c r="O120" s="846"/>
      <c r="P120" s="437"/>
      <c r="Q120" s="438"/>
      <c r="R120" s="437"/>
      <c r="S120" s="107"/>
      <c r="T120" s="90"/>
    </row>
    <row r="121" spans="1:20" ht="33" x14ac:dyDescent="0.2">
      <c r="A121" s="470"/>
      <c r="B121" s="471" t="s">
        <v>421</v>
      </c>
      <c r="C121" s="472"/>
      <c r="D121" s="1213">
        <f>F121+H121</f>
        <v>1936.3268</v>
      </c>
      <c r="E121" s="1206">
        <f>F121/D121*100</f>
        <v>100</v>
      </c>
      <c r="F121" s="850">
        <v>1936.3268</v>
      </c>
      <c r="G121" s="1206"/>
      <c r="H121" s="850"/>
      <c r="I121" s="865">
        <f>K121+M121</f>
        <v>5646.1301000000003</v>
      </c>
      <c r="J121" s="433">
        <f>K121/I121*100</f>
        <v>100</v>
      </c>
      <c r="K121" s="434">
        <v>5646.1301000000003</v>
      </c>
      <c r="L121" s="439"/>
      <c r="M121" s="434"/>
      <c r="N121" s="865">
        <f>P121</f>
        <v>1942.3412000000001</v>
      </c>
      <c r="O121" s="433">
        <f>P121/N121*100</f>
        <v>100</v>
      </c>
      <c r="P121" s="434">
        <v>1942.3412000000001</v>
      </c>
      <c r="Q121" s="439"/>
      <c r="R121" s="434"/>
      <c r="S121" s="106"/>
      <c r="T121" s="82"/>
    </row>
    <row r="122" spans="1:20" ht="33" x14ac:dyDescent="0.2">
      <c r="A122" s="470"/>
      <c r="B122" s="471" t="s">
        <v>420</v>
      </c>
      <c r="C122" s="472"/>
      <c r="D122" s="1213">
        <f>F122+H122</f>
        <v>631.47850000000005</v>
      </c>
      <c r="E122" s="1206">
        <f>F122/D122*100</f>
        <v>100</v>
      </c>
      <c r="F122" s="850">
        <v>631.47850000000005</v>
      </c>
      <c r="G122" s="1206"/>
      <c r="H122" s="850"/>
      <c r="I122" s="865">
        <f t="shared" ref="I122:I126" si="20">K122+M122</f>
        <v>3765.2608</v>
      </c>
      <c r="J122" s="433">
        <f>K122/I122*100</f>
        <v>100</v>
      </c>
      <c r="K122" s="435">
        <v>3765.2608</v>
      </c>
      <c r="L122" s="440"/>
      <c r="M122" s="435"/>
      <c r="N122" s="865"/>
      <c r="O122" s="433"/>
      <c r="P122" s="435"/>
      <c r="Q122" s="440"/>
      <c r="R122" s="435"/>
      <c r="S122" s="108"/>
      <c r="T122" s="91"/>
    </row>
    <row r="123" spans="1:20" s="159" customFormat="1" ht="16.5" x14ac:dyDescent="0.2">
      <c r="A123" s="470"/>
      <c r="B123" s="471" t="s">
        <v>837</v>
      </c>
      <c r="C123" s="472"/>
      <c r="D123" s="1213"/>
      <c r="E123" s="1206"/>
      <c r="F123" s="850"/>
      <c r="G123" s="1206"/>
      <c r="H123" s="850"/>
      <c r="I123" s="865"/>
      <c r="J123" s="433"/>
      <c r="K123" s="435"/>
      <c r="L123" s="440"/>
      <c r="M123" s="435"/>
      <c r="N123" s="865">
        <f>P123</f>
        <v>619.53480000000002</v>
      </c>
      <c r="O123" s="433">
        <f>P123/N123*100</f>
        <v>100</v>
      </c>
      <c r="P123" s="435">
        <v>619.53480000000002</v>
      </c>
      <c r="Q123" s="440"/>
      <c r="R123" s="435"/>
      <c r="S123" s="101"/>
      <c r="T123" s="88"/>
    </row>
    <row r="124" spans="1:20" ht="48" customHeight="1" x14ac:dyDescent="0.2">
      <c r="A124" s="470"/>
      <c r="B124" s="471" t="s">
        <v>384</v>
      </c>
      <c r="C124" s="472"/>
      <c r="D124" s="1213">
        <f t="shared" ref="D124:D126" si="21">F124+H124</f>
        <v>0.1124</v>
      </c>
      <c r="E124" s="1206">
        <f t="shared" ref="E124" si="22">F124/D124*100</f>
        <v>100</v>
      </c>
      <c r="F124" s="850">
        <v>0.1124</v>
      </c>
      <c r="G124" s="1206"/>
      <c r="H124" s="850"/>
      <c r="I124" s="865">
        <f t="shared" si="20"/>
        <v>0.31569999999999998</v>
      </c>
      <c r="J124" s="433"/>
      <c r="K124" s="435">
        <v>0.31569999999999998</v>
      </c>
      <c r="L124" s="440"/>
      <c r="M124" s="435"/>
      <c r="N124" s="865">
        <f>P124</f>
        <v>5.2424999999999997</v>
      </c>
      <c r="O124" s="433">
        <f>P124/N124*100</f>
        <v>100</v>
      </c>
      <c r="P124" s="435">
        <v>5.2424999999999997</v>
      </c>
      <c r="Q124" s="440"/>
      <c r="R124" s="435"/>
      <c r="S124" s="101"/>
      <c r="T124" s="88"/>
    </row>
    <row r="125" spans="1:20" ht="33" x14ac:dyDescent="0.2">
      <c r="A125" s="470"/>
      <c r="B125" s="471" t="s">
        <v>391</v>
      </c>
      <c r="C125" s="472"/>
      <c r="D125" s="1213"/>
      <c r="E125" s="1206"/>
      <c r="F125" s="850"/>
      <c r="G125" s="1206"/>
      <c r="H125" s="850"/>
      <c r="I125" s="865"/>
      <c r="J125" s="433"/>
      <c r="K125" s="435"/>
      <c r="L125" s="440"/>
      <c r="M125" s="435"/>
      <c r="N125" s="865"/>
      <c r="O125" s="433"/>
      <c r="P125" s="435"/>
      <c r="Q125" s="440"/>
      <c r="R125" s="435"/>
      <c r="S125" s="101"/>
      <c r="T125" s="88"/>
    </row>
    <row r="126" spans="1:20" ht="16.5" x14ac:dyDescent="0.25">
      <c r="A126" s="470"/>
      <c r="B126" s="473" t="s">
        <v>135</v>
      </c>
      <c r="C126" s="474" t="s">
        <v>175</v>
      </c>
      <c r="D126" s="1213">
        <f t="shared" si="21"/>
        <v>-43.473399999999998</v>
      </c>
      <c r="E126" s="1206"/>
      <c r="F126" s="850">
        <v>-43.473399999999998</v>
      </c>
      <c r="G126" s="1206"/>
      <c r="H126" s="850"/>
      <c r="I126" s="865">
        <f t="shared" si="20"/>
        <v>-43.512</v>
      </c>
      <c r="J126" s="433"/>
      <c r="K126" s="434">
        <v>-43.512</v>
      </c>
      <c r="L126" s="439"/>
      <c r="M126" s="434"/>
      <c r="N126" s="865">
        <f>P126</f>
        <v>-97.210999999999999</v>
      </c>
      <c r="O126" s="433">
        <f t="shared" ref="O126" si="23">P126/N126*100</f>
        <v>100</v>
      </c>
      <c r="P126" s="434">
        <v>-97.210999999999999</v>
      </c>
      <c r="Q126" s="439"/>
      <c r="R126" s="434"/>
      <c r="S126" s="101"/>
      <c r="T126" s="88"/>
    </row>
    <row r="127" spans="1:20" ht="16.5" x14ac:dyDescent="0.2">
      <c r="A127" s="470"/>
      <c r="B127" s="473" t="s">
        <v>1</v>
      </c>
      <c r="C127" s="472"/>
      <c r="D127" s="1213"/>
      <c r="E127" s="1206"/>
      <c r="F127" s="850"/>
      <c r="G127" s="1206"/>
      <c r="H127" s="850"/>
      <c r="I127" s="865">
        <f>K127+M127</f>
        <v>2.5684999999999998</v>
      </c>
      <c r="J127" s="433"/>
      <c r="K127" s="434">
        <v>2.5684999999999998</v>
      </c>
      <c r="L127" s="439"/>
      <c r="M127" s="434"/>
      <c r="N127" s="865"/>
      <c r="O127" s="433"/>
      <c r="P127" s="434"/>
      <c r="Q127" s="439"/>
      <c r="R127" s="434"/>
      <c r="S127" s="101"/>
      <c r="T127" s="88"/>
    </row>
    <row r="128" spans="1:20" ht="16.5" x14ac:dyDescent="0.2">
      <c r="A128" s="470"/>
      <c r="B128" s="473" t="s">
        <v>293</v>
      </c>
      <c r="C128" s="472"/>
      <c r="D128" s="1213"/>
      <c r="E128" s="1206"/>
      <c r="F128" s="850"/>
      <c r="G128" s="1206"/>
      <c r="H128" s="850"/>
      <c r="I128" s="865"/>
      <c r="J128" s="433"/>
      <c r="K128" s="434"/>
      <c r="L128" s="439"/>
      <c r="M128" s="434"/>
      <c r="N128" s="865"/>
      <c r="O128" s="433"/>
      <c r="P128" s="434"/>
      <c r="Q128" s="439"/>
      <c r="R128" s="434"/>
      <c r="S128" s="101"/>
      <c r="T128" s="88"/>
    </row>
    <row r="129" spans="1:20" ht="16.5" x14ac:dyDescent="0.2">
      <c r="A129" s="470"/>
      <c r="B129" s="473" t="s">
        <v>282</v>
      </c>
      <c r="C129" s="472"/>
      <c r="D129" s="1213"/>
      <c r="E129" s="1206"/>
      <c r="F129" s="850"/>
      <c r="G129" s="1206"/>
      <c r="H129" s="850"/>
      <c r="I129" s="865"/>
      <c r="J129" s="433"/>
      <c r="K129" s="434"/>
      <c r="L129" s="439"/>
      <c r="M129" s="434"/>
      <c r="N129" s="865"/>
      <c r="O129" s="433"/>
      <c r="P129" s="434"/>
      <c r="Q129" s="439"/>
      <c r="R129" s="434"/>
      <c r="S129" s="101"/>
      <c r="T129" s="88"/>
    </row>
    <row r="130" spans="1:20" ht="17.25" thickBot="1" x14ac:dyDescent="0.25">
      <c r="A130" s="475"/>
      <c r="B130" s="476" t="s">
        <v>281</v>
      </c>
      <c r="C130" s="477"/>
      <c r="D130" s="1214"/>
      <c r="E130" s="1211"/>
      <c r="F130" s="856"/>
      <c r="G130" s="1211"/>
      <c r="H130" s="856"/>
      <c r="I130" s="865"/>
      <c r="J130" s="433"/>
      <c r="K130" s="435"/>
      <c r="L130" s="440"/>
      <c r="M130" s="435"/>
      <c r="N130" s="865"/>
      <c r="O130" s="433"/>
      <c r="P130" s="435"/>
      <c r="Q130" s="440"/>
      <c r="R130" s="435"/>
      <c r="S130" s="101"/>
      <c r="T130" s="88"/>
    </row>
    <row r="131" spans="1:20" ht="18" thickBot="1" x14ac:dyDescent="0.25">
      <c r="A131" s="1387"/>
      <c r="B131" s="1388" t="s">
        <v>50</v>
      </c>
      <c r="C131" s="1389"/>
      <c r="D131" s="1390">
        <f>D69+D119</f>
        <v>16464.068775509502</v>
      </c>
      <c r="E131" s="1391">
        <f>F131/D131*100</f>
        <v>30.615304568563516</v>
      </c>
      <c r="F131" s="1392">
        <f>F69+F119</f>
        <v>5040.5248000000001</v>
      </c>
      <c r="G131" s="1391">
        <f>H131/D131*100</f>
        <v>69.384695431436484</v>
      </c>
      <c r="H131" s="1392">
        <f>H69+H119</f>
        <v>11423.543975509501</v>
      </c>
      <c r="I131" s="1393">
        <f>I69+I119</f>
        <v>59619.930858929176</v>
      </c>
      <c r="J131" s="1394">
        <f>K131/I131*100</f>
        <v>28.493448005157774</v>
      </c>
      <c r="K131" s="1395">
        <f>K69+K119</f>
        <v>16987.773999999998</v>
      </c>
      <c r="L131" s="1394">
        <f>M131/I131*100</f>
        <v>71.506551994842226</v>
      </c>
      <c r="M131" s="1396">
        <f>M69+M119</f>
        <v>42632.156858929178</v>
      </c>
      <c r="N131" s="1393">
        <f>N69+N119</f>
        <v>18550.306409999997</v>
      </c>
      <c r="O131" s="1394">
        <f>P131/N131*100</f>
        <v>25.79161170847744</v>
      </c>
      <c r="P131" s="1395">
        <f>P69+P119</f>
        <v>4784.4230000000007</v>
      </c>
      <c r="Q131" s="1394">
        <f>R131/N131*100</f>
        <v>74.208388291522553</v>
      </c>
      <c r="R131" s="1396">
        <f>R69+R119</f>
        <v>13765.883409999997</v>
      </c>
      <c r="S131" s="863" t="e">
        <f>T131/N131*100</f>
        <v>#REF!</v>
      </c>
      <c r="T131" s="866" t="e">
        <f>T69+T119+#REF!</f>
        <v>#REF!</v>
      </c>
    </row>
    <row r="132" spans="1:20" s="159" customFormat="1" x14ac:dyDescent="0.25">
      <c r="A132" s="4"/>
      <c r="C132" s="54"/>
      <c r="D132" s="867"/>
      <c r="E132" s="867"/>
      <c r="F132" s="867"/>
      <c r="G132" s="867"/>
      <c r="H132" s="867"/>
      <c r="I132" s="868"/>
      <c r="J132" s="868"/>
      <c r="K132" s="868"/>
      <c r="L132" s="868"/>
      <c r="M132" s="868"/>
      <c r="N132" s="868"/>
      <c r="O132" s="868"/>
      <c r="P132" s="868"/>
      <c r="Q132" s="868"/>
      <c r="R132" s="868"/>
      <c r="S132" s="74"/>
      <c r="T132" s="75"/>
    </row>
    <row r="133" spans="1:20" s="159" customFormat="1" ht="15.75" x14ac:dyDescent="0.25">
      <c r="A133" s="1813"/>
      <c r="B133" s="1813"/>
      <c r="C133" s="1813"/>
      <c r="D133" s="1813"/>
      <c r="E133" s="1813"/>
      <c r="F133" s="1813"/>
      <c r="G133" s="1813"/>
      <c r="H133" s="1813"/>
      <c r="I133" s="1813"/>
      <c r="J133" s="1813"/>
      <c r="K133" s="1813"/>
      <c r="L133" s="1813"/>
      <c r="M133" s="1813"/>
      <c r="N133" s="1813"/>
      <c r="O133" s="1813"/>
      <c r="P133" s="1813"/>
      <c r="Q133" s="1813"/>
      <c r="R133" s="1813"/>
      <c r="S133" s="74"/>
      <c r="T133" s="75"/>
    </row>
  </sheetData>
  <mergeCells count="18">
    <mergeCell ref="Q65:R65"/>
    <mergeCell ref="A64:R64"/>
    <mergeCell ref="D67:D68"/>
    <mergeCell ref="I67:I68"/>
    <mergeCell ref="N67:N68"/>
    <mergeCell ref="E67:F67"/>
    <mergeCell ref="G67:H67"/>
    <mergeCell ref="J67:K67"/>
    <mergeCell ref="L67:M67"/>
    <mergeCell ref="N66:R66"/>
    <mergeCell ref="I66:M66"/>
    <mergeCell ref="D66:H66"/>
    <mergeCell ref="C66:C68"/>
    <mergeCell ref="B66:B68"/>
    <mergeCell ref="A66:A68"/>
    <mergeCell ref="A133:R133"/>
    <mergeCell ref="O67:P67"/>
    <mergeCell ref="Q67:R67"/>
  </mergeCells>
  <pageMargins left="0.39370078740157483" right="0" top="0" bottom="0" header="0.31496062992125984" footer="0.31496062992125984"/>
  <pageSetup paperSize="9" scale="40" orientation="landscape" r:id="rId1"/>
  <headerFooter>
    <oddFooter>&amp;C&amp;11 13</oddFooter>
  </headerFooter>
  <rowBreaks count="1" manualBreakCount="1">
    <brk id="6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V87"/>
  <sheetViews>
    <sheetView view="pageBreakPreview" zoomScale="60" zoomScaleNormal="80" workbookViewId="0">
      <pane ySplit="5" topLeftCell="A6" activePane="bottomLeft" state="frozen"/>
      <selection activeCell="M31" sqref="M31"/>
      <selection pane="bottomLeft" activeCell="M31" sqref="M31"/>
    </sheetView>
  </sheetViews>
  <sheetFormatPr defaultColWidth="9.140625" defaultRowHeight="12.75" x14ac:dyDescent="0.2"/>
  <cols>
    <col min="1" max="1" width="8" style="10" customWidth="1"/>
    <col min="2" max="2" width="131.5703125" style="10" customWidth="1"/>
    <col min="3" max="3" width="18.85546875" style="57" customWidth="1"/>
    <col min="4" max="4" width="17.42578125" style="10" customWidth="1"/>
    <col min="5" max="5" width="17.7109375" style="57" customWidth="1"/>
    <col min="6" max="6" width="17.28515625" style="10" customWidth="1"/>
    <col min="7" max="7" width="18.28515625" style="57" customWidth="1"/>
    <col min="8" max="8" width="17.5703125" style="10" customWidth="1"/>
    <col min="9" max="9" width="17.28515625" style="57" customWidth="1"/>
    <col min="10" max="10" width="17.42578125" style="58" customWidth="1"/>
    <col min="11" max="11" width="19.85546875" style="57" customWidth="1"/>
    <col min="12" max="12" width="16.5703125" style="10" customWidth="1"/>
    <col min="13" max="13" width="18" style="57" customWidth="1"/>
    <col min="14" max="14" width="17.5703125" style="58" customWidth="1"/>
    <col min="15" max="15" width="17.7109375" style="58" customWidth="1"/>
    <col min="16" max="16" width="17.42578125" style="10" customWidth="1"/>
    <col min="17" max="17" width="9.140625" style="10"/>
    <col min="18" max="18" width="10.28515625" style="10" bestFit="1" customWidth="1"/>
    <col min="19" max="16384" width="9.140625" style="10"/>
  </cols>
  <sheetData>
    <row r="1" spans="1:22" s="2" customFormat="1" ht="20.25" x14ac:dyDescent="0.25">
      <c r="A1" s="118"/>
      <c r="B1" s="1650" t="s">
        <v>242</v>
      </c>
      <c r="C1" s="1650"/>
      <c r="D1" s="1650"/>
      <c r="E1" s="1650"/>
      <c r="F1" s="1650"/>
      <c r="G1" s="1650"/>
      <c r="H1" s="1650"/>
      <c r="I1" s="1650"/>
      <c r="J1" s="1650"/>
      <c r="K1" s="1650"/>
      <c r="L1" s="1650"/>
      <c r="M1" s="1650"/>
      <c r="N1" s="1650"/>
      <c r="O1" s="1650"/>
      <c r="P1" s="1650"/>
    </row>
    <row r="2" spans="1:22" s="2" customFormat="1" ht="14.25" customHeight="1" thickBot="1" x14ac:dyDescent="0.3">
      <c r="A2" s="119"/>
      <c r="B2" s="119"/>
      <c r="C2" s="1834"/>
      <c r="D2" s="1834"/>
      <c r="E2" s="1834"/>
      <c r="F2" s="1834"/>
      <c r="G2" s="231"/>
      <c r="H2" s="231"/>
      <c r="I2" s="231"/>
      <c r="J2" s="231"/>
      <c r="K2" s="1834"/>
      <c r="L2" s="1834"/>
      <c r="M2" s="1834"/>
      <c r="N2" s="1834"/>
      <c r="O2" s="1816" t="s">
        <v>570</v>
      </c>
      <c r="P2" s="1816"/>
    </row>
    <row r="3" spans="1:22" s="159" customFormat="1" ht="17.25" customHeight="1" thickBot="1" x14ac:dyDescent="0.3">
      <c r="A3" s="1810" t="s">
        <v>891</v>
      </c>
      <c r="B3" s="1810" t="s">
        <v>101</v>
      </c>
      <c r="C3" s="1831" t="s">
        <v>1032</v>
      </c>
      <c r="D3" s="1832"/>
      <c r="E3" s="1832"/>
      <c r="F3" s="1833"/>
      <c r="G3" s="1831" t="s">
        <v>889</v>
      </c>
      <c r="H3" s="1832"/>
      <c r="I3" s="1832"/>
      <c r="J3" s="1840"/>
      <c r="K3" s="1831" t="s">
        <v>1033</v>
      </c>
      <c r="L3" s="1832"/>
      <c r="M3" s="1832"/>
      <c r="N3" s="1840"/>
      <c r="O3" s="1836" t="s">
        <v>1065</v>
      </c>
      <c r="P3" s="1837"/>
    </row>
    <row r="4" spans="1:22" s="159" customFormat="1" ht="15.75" customHeight="1" thickBot="1" x14ac:dyDescent="0.3">
      <c r="A4" s="1811"/>
      <c r="B4" s="1811"/>
      <c r="C4" s="1831" t="s">
        <v>286</v>
      </c>
      <c r="D4" s="1833"/>
      <c r="E4" s="1831" t="s">
        <v>92</v>
      </c>
      <c r="F4" s="1840"/>
      <c r="G4" s="1831" t="s">
        <v>286</v>
      </c>
      <c r="H4" s="1833"/>
      <c r="I4" s="1831" t="s">
        <v>92</v>
      </c>
      <c r="J4" s="1840"/>
      <c r="K4" s="1831" t="s">
        <v>286</v>
      </c>
      <c r="L4" s="1833"/>
      <c r="M4" s="1831" t="s">
        <v>92</v>
      </c>
      <c r="N4" s="1840"/>
      <c r="O4" s="1838"/>
      <c r="P4" s="1839"/>
    </row>
    <row r="5" spans="1:22" s="2" customFormat="1" ht="15.75" customHeight="1" thickBot="1" x14ac:dyDescent="0.3">
      <c r="A5" s="1812"/>
      <c r="B5" s="1812"/>
      <c r="C5" s="480" t="s">
        <v>93</v>
      </c>
      <c r="D5" s="481" t="s">
        <v>890</v>
      </c>
      <c r="E5" s="482" t="s">
        <v>93</v>
      </c>
      <c r="F5" s="481" t="s">
        <v>890</v>
      </c>
      <c r="G5" s="483" t="s">
        <v>93</v>
      </c>
      <c r="H5" s="481" t="s">
        <v>890</v>
      </c>
      <c r="I5" s="482" t="s">
        <v>93</v>
      </c>
      <c r="J5" s="481" t="s">
        <v>890</v>
      </c>
      <c r="K5" s="483" t="s">
        <v>93</v>
      </c>
      <c r="L5" s="481" t="s">
        <v>890</v>
      </c>
      <c r="M5" s="482" t="s">
        <v>93</v>
      </c>
      <c r="N5" s="481" t="s">
        <v>890</v>
      </c>
      <c r="O5" s="479" t="s">
        <v>47</v>
      </c>
      <c r="P5" s="484" t="s">
        <v>92</v>
      </c>
    </row>
    <row r="6" spans="1:22" s="2" customFormat="1" ht="18" thickBot="1" x14ac:dyDescent="0.3">
      <c r="A6" s="1414" t="s">
        <v>74</v>
      </c>
      <c r="B6" s="1415" t="s">
        <v>208</v>
      </c>
      <c r="C6" s="1383">
        <f>'на 01.05.18'!D69</f>
        <v>13939.624475509501</v>
      </c>
      <c r="D6" s="1416">
        <f>C6/$C$68*100</f>
        <v>84.666947554573255</v>
      </c>
      <c r="E6" s="1383">
        <f>'на 01.05.18'!F69</f>
        <v>2516.0805</v>
      </c>
      <c r="F6" s="1417">
        <f>E6/$E$68*100</f>
        <v>49.917034432605114</v>
      </c>
      <c r="G6" s="1383">
        <f>'на 01.05.18'!I69</f>
        <v>50249.167758929179</v>
      </c>
      <c r="H6" s="1418">
        <f>G6/$G$68*100</f>
        <v>84.282499216289253</v>
      </c>
      <c r="I6" s="1403">
        <f>'на 01.05.18'!K69</f>
        <v>7617.0109000000011</v>
      </c>
      <c r="J6" s="1418">
        <f>I6/I$68*100</f>
        <v>44.838193044009195</v>
      </c>
      <c r="K6" s="1408">
        <f>'на 01.05.18'!N69</f>
        <v>16080.398909999996</v>
      </c>
      <c r="L6" s="1418">
        <f>K6/$K$68*100</f>
        <v>86.685354702990054</v>
      </c>
      <c r="M6" s="1410">
        <f>'на 01.05.18'!P69</f>
        <v>2314.5155000000004</v>
      </c>
      <c r="N6" s="1418">
        <f>M6/$M$68*100</f>
        <v>48.376063320488178</v>
      </c>
      <c r="O6" s="1418">
        <f>K6/C6*100</f>
        <v>115.35747564973229</v>
      </c>
      <c r="P6" s="1417">
        <f>M6/E6*100</f>
        <v>91.988928812094855</v>
      </c>
    </row>
    <row r="7" spans="1:22" s="2" customFormat="1" ht="18" thickBot="1" x14ac:dyDescent="0.3">
      <c r="A7" s="1405"/>
      <c r="B7" s="1378" t="s">
        <v>231</v>
      </c>
      <c r="C7" s="1383">
        <f>'на 01.05.18'!D70</f>
        <v>12959.825140000001</v>
      </c>
      <c r="D7" s="1416">
        <f t="shared" ref="D7:D25" si="0">C7/$C$68*100</f>
        <v>78.71581026968191</v>
      </c>
      <c r="E7" s="1383">
        <f>'на 01.05.18'!F70</f>
        <v>1542.8838000000001</v>
      </c>
      <c r="F7" s="1417">
        <f>E7/$E$68*100</f>
        <v>30.609586525593524</v>
      </c>
      <c r="G7" s="1383">
        <f>'на 01.05.18'!I70</f>
        <v>47883.305449999993</v>
      </c>
      <c r="H7" s="1418">
        <f t="shared" ref="H7:H67" si="1">G7/$G$68*100</f>
        <v>80.3142586047273</v>
      </c>
      <c r="I7" s="1403">
        <f>'на 01.05.18'!K70</f>
        <v>5263.4980000000005</v>
      </c>
      <c r="J7" s="1418">
        <f>I7/I$68*100</f>
        <v>30.984035930781754</v>
      </c>
      <c r="K7" s="1383">
        <f>'на 01.05.18'!N70</f>
        <v>15452.939759999997</v>
      </c>
      <c r="L7" s="1418">
        <f>K7/$K$68*100</f>
        <v>83.302881464371453</v>
      </c>
      <c r="M7" s="1411">
        <f>'на 01.05.18'!P70</f>
        <v>1687.2170000000001</v>
      </c>
      <c r="N7" s="1418">
        <f>M7/$M$68*100</f>
        <v>35.264795775791562</v>
      </c>
      <c r="O7" s="1418">
        <f>K7/C7*100</f>
        <v>119.23725507919929</v>
      </c>
      <c r="P7" s="1417">
        <f>M7/E7*100</f>
        <v>109.35476800002697</v>
      </c>
    </row>
    <row r="8" spans="1:22" s="2" customFormat="1" ht="18.75" customHeight="1" x14ac:dyDescent="0.2">
      <c r="A8" s="486" t="s">
        <v>77</v>
      </c>
      <c r="B8" s="487" t="s">
        <v>73</v>
      </c>
      <c r="C8" s="1231">
        <f>'на 01.05.18'!D71</f>
        <v>6442.3641100000004</v>
      </c>
      <c r="D8" s="869">
        <f>C8/$C$68*100</f>
        <v>39.129842069070399</v>
      </c>
      <c r="E8" s="870">
        <f>'на 01.05.18'!F71</f>
        <v>314.93770000000001</v>
      </c>
      <c r="F8" s="871">
        <f>E8/$E$68*100</f>
        <v>6.2481132916953408</v>
      </c>
      <c r="G8" s="870">
        <f>'на 01.05.18'!I71</f>
        <v>27496.31482</v>
      </c>
      <c r="H8" s="871">
        <f t="shared" si="1"/>
        <v>46.119333625295411</v>
      </c>
      <c r="I8" s="870">
        <f>'на 01.05.18'!K71</f>
        <v>1374.7717</v>
      </c>
      <c r="J8" s="871">
        <f>I8/I$68*100</f>
        <v>8.0927124413122069</v>
      </c>
      <c r="K8" s="872">
        <f>'на 01.05.18'!N71</f>
        <v>8698.221019999999</v>
      </c>
      <c r="L8" s="869">
        <f>K8/$K$68*100</f>
        <v>46.889904822871337</v>
      </c>
      <c r="M8" s="870">
        <f>'на 01.05.18'!P71</f>
        <v>434.64490000000001</v>
      </c>
      <c r="N8" s="871">
        <f>M8/$M$68*100</f>
        <v>9.0845834492476936</v>
      </c>
      <c r="O8" s="1218">
        <f>K8/C8*100</f>
        <v>135.01597971617906</v>
      </c>
      <c r="P8" s="1232">
        <f>M8/E8*100</f>
        <v>138.00980320869809</v>
      </c>
    </row>
    <row r="9" spans="1:22" s="2" customFormat="1" ht="18.75" customHeight="1" x14ac:dyDescent="0.2">
      <c r="A9" s="488" t="s">
        <v>78</v>
      </c>
      <c r="B9" s="489" t="s">
        <v>66</v>
      </c>
      <c r="C9" s="873">
        <f>'на 01.05.18'!D72</f>
        <v>3740.05179</v>
      </c>
      <c r="D9" s="490">
        <f>C9/$C$68*100</f>
        <v>22.716449019961406</v>
      </c>
      <c r="E9" s="874">
        <f>'на 01.05.18'!F72</f>
        <v>1112.1943000000001</v>
      </c>
      <c r="F9" s="871">
        <f>E9/$E$68*100</f>
        <v>22.065049655147021</v>
      </c>
      <c r="G9" s="874">
        <f>'на 01.05.18'!I72</f>
        <v>11768.37631</v>
      </c>
      <c r="H9" s="871">
        <f t="shared" si="1"/>
        <v>19.73899691001985</v>
      </c>
      <c r="I9" s="874">
        <f>'на 01.05.18'!K72</f>
        <v>3531.002</v>
      </c>
      <c r="J9" s="871">
        <f>I9/I$68*100</f>
        <v>20.785548477393213</v>
      </c>
      <c r="K9" s="873">
        <f>'на 01.05.18'!N72</f>
        <v>3815.3499700000002</v>
      </c>
      <c r="L9" s="490">
        <f t="shared" ref="L9:L24" si="2">K9/$K$68*100</f>
        <v>20.567584629994265</v>
      </c>
      <c r="M9" s="874">
        <f>'на 01.05.18'!P72</f>
        <v>1130.0577000000001</v>
      </c>
      <c r="N9" s="871">
        <f>M9/$M$68*100</f>
        <v>23.619519009920317</v>
      </c>
      <c r="O9" s="1218">
        <f>K9/C9*100</f>
        <v>102.01329244160013</v>
      </c>
      <c r="P9" s="1232">
        <f>M9/E9*100</f>
        <v>101.60614022208169</v>
      </c>
      <c r="R9" s="56"/>
    </row>
    <row r="10" spans="1:22" s="2" customFormat="1" ht="18.75" customHeight="1" x14ac:dyDescent="0.2">
      <c r="A10" s="488" t="s">
        <v>79</v>
      </c>
      <c r="B10" s="489" t="s">
        <v>136</v>
      </c>
      <c r="C10" s="873">
        <f>'на 01.05.18'!D73</f>
        <v>21.898109999999999</v>
      </c>
      <c r="D10" s="490">
        <f t="shared" si="0"/>
        <v>0.13300545751226267</v>
      </c>
      <c r="E10" s="874">
        <f>'на 01.05.18'!F73</f>
        <v>5.3125999999999998</v>
      </c>
      <c r="F10" s="871">
        <f t="shared" ref="F10:F24" si="3">E10/$E$68*100</f>
        <v>0.10539775540832573</v>
      </c>
      <c r="G10" s="874">
        <f>'на 01.05.18'!I73</f>
        <v>67.093710000000002</v>
      </c>
      <c r="H10" s="871">
        <f t="shared" si="1"/>
        <v>0.1125357058174976</v>
      </c>
      <c r="I10" s="874">
        <f>'на 01.05.18'!K73</f>
        <v>16.976800000000001</v>
      </c>
      <c r="J10" s="871">
        <f>I10/I$68*100</f>
        <v>9.9935400600455387E-2</v>
      </c>
      <c r="K10" s="873">
        <f>'на 01.05.18'!N73</f>
        <v>23.089730000000003</v>
      </c>
      <c r="L10" s="490">
        <f>K10/$K$68*100</f>
        <v>0.12447088198798116</v>
      </c>
      <c r="M10" s="874">
        <f>'на 01.05.18'!P73</f>
        <v>5.4961000000000002</v>
      </c>
      <c r="N10" s="871">
        <f>M10/$M$68*100</f>
        <v>0.11487487623899474</v>
      </c>
      <c r="O10" s="1218">
        <f t="shared" ref="O10:O21" si="4">K10/C10*100</f>
        <v>105.44165683705124</v>
      </c>
      <c r="P10" s="1232">
        <f t="shared" ref="P10:P24" si="5">M10/E10*100</f>
        <v>103.45405262959757</v>
      </c>
    </row>
    <row r="11" spans="1:22" s="2" customFormat="1" ht="18.75" customHeight="1" x14ac:dyDescent="0.2">
      <c r="A11" s="491" t="s">
        <v>80</v>
      </c>
      <c r="B11" s="489" t="s">
        <v>346</v>
      </c>
      <c r="C11" s="873">
        <f>'на 01.05.18'!D74</f>
        <v>148.98795000000001</v>
      </c>
      <c r="D11" s="490">
        <f t="shared" si="0"/>
        <v>0.90492788891662879</v>
      </c>
      <c r="E11" s="874"/>
      <c r="F11" s="871"/>
      <c r="G11" s="874">
        <f>'на 01.05.18'!I74</f>
        <v>345.25285000000002</v>
      </c>
      <c r="H11" s="871">
        <f>G11/$G$68*100</f>
        <v>0.57908965177589111</v>
      </c>
      <c r="I11" s="874"/>
      <c r="J11" s="871"/>
      <c r="K11" s="873">
        <f>'на 01.05.18'!N74</f>
        <v>187.88835</v>
      </c>
      <c r="L11" s="490">
        <f t="shared" si="2"/>
        <v>1.0128584717000373</v>
      </c>
      <c r="M11" s="874"/>
      <c r="N11" s="871"/>
      <c r="O11" s="1218">
        <f t="shared" si="4"/>
        <v>126.10976256804661</v>
      </c>
      <c r="P11" s="1232"/>
      <c r="S11" s="4"/>
    </row>
    <row r="12" spans="1:22" s="4" customFormat="1" ht="18.75" customHeight="1" x14ac:dyDescent="0.25">
      <c r="A12" s="492" t="s">
        <v>81</v>
      </c>
      <c r="B12" s="489" t="s">
        <v>171</v>
      </c>
      <c r="C12" s="873">
        <f>'на 01.05.18'!D75</f>
        <v>73.822900000000004</v>
      </c>
      <c r="D12" s="490">
        <f>C12/$C$68*100</f>
        <v>0.4483879471507824</v>
      </c>
      <c r="E12" s="874">
        <f>'на 01.05.18'!F75</f>
        <v>73.822900000000004</v>
      </c>
      <c r="F12" s="871">
        <f t="shared" si="3"/>
        <v>1.4645875762777716</v>
      </c>
      <c r="G12" s="874">
        <f>'на 01.05.18'!I75</f>
        <v>165.22659999999999</v>
      </c>
      <c r="H12" s="871">
        <f>G12/$G$68*100</f>
        <v>0.27713316271861171</v>
      </c>
      <c r="I12" s="874">
        <f>'на 01.05.18'!K75</f>
        <v>165.22659999999999</v>
      </c>
      <c r="J12" s="871">
        <f t="shared" ref="J12:J15" si="6">I12/I$68*100</f>
        <v>0.97262066236576983</v>
      </c>
      <c r="K12" s="873">
        <f>'на 01.05.18'!N75</f>
        <v>72.509699999999995</v>
      </c>
      <c r="L12" s="490">
        <f t="shared" si="2"/>
        <v>0.39088141401757043</v>
      </c>
      <c r="M12" s="874">
        <f>'на 01.05.18'!P75</f>
        <v>72.509699999999995</v>
      </c>
      <c r="N12" s="871">
        <f>M12/$M$68*100</f>
        <v>1.5155369832475094</v>
      </c>
      <c r="O12" s="1218">
        <f t="shared" si="4"/>
        <v>98.221148180307182</v>
      </c>
      <c r="P12" s="1232">
        <f t="shared" si="5"/>
        <v>98.221148180307182</v>
      </c>
      <c r="V12" s="2"/>
    </row>
    <row r="13" spans="1:22" s="4" customFormat="1" ht="18.75" customHeight="1" x14ac:dyDescent="0.25">
      <c r="A13" s="492" t="s">
        <v>82</v>
      </c>
      <c r="B13" s="489" t="s">
        <v>302</v>
      </c>
      <c r="C13" s="873">
        <f>'на 01.05.18'!D76</f>
        <v>1.8892</v>
      </c>
      <c r="D13" s="875">
        <f>C13/$C$68*100</f>
        <v>1.1474684816733804E-2</v>
      </c>
      <c r="E13" s="874">
        <f>'на 01.05.18'!F76</f>
        <v>1.8892</v>
      </c>
      <c r="F13" s="876">
        <f t="shared" si="3"/>
        <v>3.748022428140816E-2</v>
      </c>
      <c r="G13" s="874">
        <f>'на 01.05.18'!I76</f>
        <v>4.2163000000000004</v>
      </c>
      <c r="H13" s="876">
        <f>G13/$G$68*100</f>
        <v>7.0719639208849097E-3</v>
      </c>
      <c r="I13" s="874">
        <f>'на 01.05.18'!K76</f>
        <v>4.2163000000000004</v>
      </c>
      <c r="J13" s="871">
        <f t="shared" si="6"/>
        <v>2.4819614388559685E-2</v>
      </c>
      <c r="K13" s="873">
        <f>'на 01.05.18'!N76</f>
        <v>2.0817999999999999</v>
      </c>
      <c r="L13" s="875">
        <f>K13/$K$68*100</f>
        <v>1.1222456136238021E-2</v>
      </c>
      <c r="M13" s="874">
        <f>'на 01.05.18'!P76</f>
        <v>2.0817999999999999</v>
      </c>
      <c r="N13" s="876">
        <f>M13/$M$68*100</f>
        <v>4.351203896478216E-2</v>
      </c>
      <c r="O13" s="1218">
        <f>K13/C13*100</f>
        <v>110.19479144611475</v>
      </c>
      <c r="P13" s="1232">
        <f>M13/E13*100</f>
        <v>110.19479144611475</v>
      </c>
      <c r="Q13" s="155"/>
      <c r="V13" s="2"/>
    </row>
    <row r="14" spans="1:22" s="2" customFormat="1" ht="18.75" customHeight="1" x14ac:dyDescent="0.2">
      <c r="A14" s="491" t="s">
        <v>83</v>
      </c>
      <c r="B14" s="493" t="s">
        <v>108</v>
      </c>
      <c r="C14" s="873">
        <f>'на 01.05.18'!D77</f>
        <v>366.11766999999998</v>
      </c>
      <c r="D14" s="490">
        <f t="shared" si="0"/>
        <v>2.2237374915768351</v>
      </c>
      <c r="E14" s="874">
        <f>'на 01.05.18'!F77</f>
        <v>16.464099999999998</v>
      </c>
      <c r="F14" s="871">
        <f t="shared" si="3"/>
        <v>0.32663463931374759</v>
      </c>
      <c r="G14" s="874">
        <f>'на 01.05.18'!I77</f>
        <v>1345.4553600000002</v>
      </c>
      <c r="H14" s="871">
        <f t="shared" si="1"/>
        <v>2.2567207653822594</v>
      </c>
      <c r="I14" s="874">
        <f>'на 01.05.18'!K77</f>
        <v>108.4294</v>
      </c>
      <c r="J14" s="871">
        <f t="shared" si="6"/>
        <v>0.63827903526383167</v>
      </c>
      <c r="K14" s="873">
        <f>'на 01.05.18'!N77</f>
        <v>494.71699000000001</v>
      </c>
      <c r="L14" s="490">
        <f t="shared" si="2"/>
        <v>2.6668938995709026</v>
      </c>
      <c r="M14" s="874">
        <f>'на 01.05.18'!P77</f>
        <v>21.480799999999999</v>
      </c>
      <c r="N14" s="871">
        <f>M14/$M$68*100</f>
        <v>0.44897367979378072</v>
      </c>
      <c r="O14" s="1218">
        <f t="shared" si="4"/>
        <v>135.12513340314877</v>
      </c>
      <c r="P14" s="1232">
        <f t="shared" si="5"/>
        <v>130.47053893015715</v>
      </c>
    </row>
    <row r="15" spans="1:22" s="2" customFormat="1" ht="18.75" customHeight="1" x14ac:dyDescent="0.2">
      <c r="A15" s="491" t="s">
        <v>130</v>
      </c>
      <c r="B15" s="494" t="s">
        <v>109</v>
      </c>
      <c r="C15" s="873">
        <f>'на 01.05.18'!D78</f>
        <v>12.879099999999999</v>
      </c>
      <c r="D15" s="875">
        <f t="shared" si="0"/>
        <v>7.8225499271223964E-2</v>
      </c>
      <c r="E15" s="874">
        <f>'на 01.05.18'!F78</f>
        <v>12.879099999999999</v>
      </c>
      <c r="F15" s="871">
        <f t="shared" si="3"/>
        <v>0.25551109281319279</v>
      </c>
      <c r="G15" s="874">
        <f>'на 01.05.18'!I78</f>
        <v>96.227199999999996</v>
      </c>
      <c r="H15" s="871">
        <f t="shared" si="1"/>
        <v>0.1614010593666903</v>
      </c>
      <c r="I15" s="874">
        <f>'на 01.05.18'!K78</f>
        <v>96.227199999999996</v>
      </c>
      <c r="J15" s="871">
        <f t="shared" si="6"/>
        <v>0.56644973025894974</v>
      </c>
      <c r="K15" s="873">
        <f>'на 01.05.18'!N78</f>
        <v>17.0992</v>
      </c>
      <c r="L15" s="490">
        <f t="shared" si="2"/>
        <v>9.2177453148602748E-2</v>
      </c>
      <c r="M15" s="874">
        <f>'на 01.05.18'!P78</f>
        <v>17.0992</v>
      </c>
      <c r="N15" s="871">
        <f>M15/$M$68*100</f>
        <v>0.35739314855730769</v>
      </c>
      <c r="O15" s="1218">
        <f t="shared" si="4"/>
        <v>132.76704117523741</v>
      </c>
      <c r="P15" s="1232">
        <f t="shared" si="5"/>
        <v>132.76704117523741</v>
      </c>
    </row>
    <row r="16" spans="1:22" s="2" customFormat="1" ht="18.75" customHeight="1" x14ac:dyDescent="0.2">
      <c r="A16" s="491" t="s">
        <v>131</v>
      </c>
      <c r="B16" s="451" t="s">
        <v>137</v>
      </c>
      <c r="C16" s="873">
        <f>'на 01.05.18'!D79</f>
        <v>326.29739999999998</v>
      </c>
      <c r="D16" s="490">
        <f t="shared" si="0"/>
        <v>1.9818758318440168</v>
      </c>
      <c r="E16" s="874"/>
      <c r="F16" s="871"/>
      <c r="G16" s="874">
        <f>'на 01.05.18'!I79</f>
        <v>1128.14958</v>
      </c>
      <c r="H16" s="871">
        <f t="shared" si="1"/>
        <v>1.8922356395705866</v>
      </c>
      <c r="I16" s="874"/>
      <c r="J16" s="871"/>
      <c r="K16" s="873">
        <f>'на 01.05.18'!N79</f>
        <v>436.64209</v>
      </c>
      <c r="L16" s="490">
        <f>K16/$K$68*100</f>
        <v>2.3538268336344967</v>
      </c>
      <c r="M16" s="874"/>
      <c r="N16" s="871"/>
      <c r="O16" s="1218">
        <f t="shared" si="4"/>
        <v>133.81721398944643</v>
      </c>
      <c r="P16" s="1232"/>
      <c r="Q16" s="8"/>
    </row>
    <row r="17" spans="1:17" s="2" customFormat="1" ht="18.75" customHeight="1" x14ac:dyDescent="0.2">
      <c r="A17" s="491" t="s">
        <v>132</v>
      </c>
      <c r="B17" s="451" t="s">
        <v>233</v>
      </c>
      <c r="C17" s="873">
        <f>'на 01.05.18'!D80</f>
        <v>23.219670000000001</v>
      </c>
      <c r="D17" s="490">
        <f t="shared" si="0"/>
        <v>0.14103239191116315</v>
      </c>
      <c r="E17" s="874"/>
      <c r="F17" s="871"/>
      <c r="G17" s="874">
        <f>'на 01.05.18'!I80</f>
        <v>108.66288</v>
      </c>
      <c r="H17" s="871">
        <f t="shared" si="1"/>
        <v>0.18225931904737483</v>
      </c>
      <c r="I17" s="874"/>
      <c r="J17" s="871"/>
      <c r="K17" s="873">
        <f>'на 01.05.18'!N80</f>
        <v>36.554099999999998</v>
      </c>
      <c r="L17" s="490">
        <f t="shared" si="2"/>
        <v>0.19705388790933728</v>
      </c>
      <c r="M17" s="874"/>
      <c r="N17" s="871"/>
      <c r="O17" s="1218">
        <f t="shared" si="4"/>
        <v>157.42730193839961</v>
      </c>
      <c r="P17" s="1232"/>
    </row>
    <row r="18" spans="1:17" s="2" customFormat="1" ht="18.75" customHeight="1" x14ac:dyDescent="0.2">
      <c r="A18" s="491" t="s">
        <v>4</v>
      </c>
      <c r="B18" s="495" t="s">
        <v>138</v>
      </c>
      <c r="C18" s="873">
        <f>'на 01.05.18'!D81</f>
        <v>0.13650000000000001</v>
      </c>
      <c r="D18" s="875">
        <f>C18/$C$68*100</f>
        <v>8.2907816932255144E-4</v>
      </c>
      <c r="E18" s="874"/>
      <c r="F18" s="871"/>
      <c r="G18" s="874">
        <f>'на 01.05.18'!I81</f>
        <v>0.2135</v>
      </c>
      <c r="H18" s="877">
        <f t="shared" si="1"/>
        <v>3.5810172357491834E-4</v>
      </c>
      <c r="I18" s="874"/>
      <c r="J18" s="871"/>
      <c r="K18" s="873">
        <f>'на 01.05.18'!N81</f>
        <v>0.04</v>
      </c>
      <c r="L18" s="875"/>
      <c r="M18" s="874"/>
      <c r="N18" s="871"/>
      <c r="O18" s="1218">
        <f t="shared" si="4"/>
        <v>29.304029304029299</v>
      </c>
      <c r="P18" s="1232"/>
      <c r="Q18" s="25"/>
    </row>
    <row r="19" spans="1:17" s="2" customFormat="1" ht="18.75" customHeight="1" x14ac:dyDescent="0.2">
      <c r="A19" s="491" t="s">
        <v>299</v>
      </c>
      <c r="B19" s="494" t="s">
        <v>110</v>
      </c>
      <c r="C19" s="873">
        <f>'на 01.05.18'!D82</f>
        <v>3.585</v>
      </c>
      <c r="D19" s="875">
        <f t="shared" si="0"/>
        <v>2.1774690381108769E-2</v>
      </c>
      <c r="E19" s="874">
        <f>'на 01.05.18'!F82</f>
        <v>3.585</v>
      </c>
      <c r="F19" s="871">
        <f t="shared" si="3"/>
        <v>7.1123546500554857E-2</v>
      </c>
      <c r="G19" s="874">
        <f>'на 01.05.18'!I82</f>
        <v>12.202199999999999</v>
      </c>
      <c r="H19" s="876">
        <f t="shared" si="1"/>
        <v>2.0466645674032172E-2</v>
      </c>
      <c r="I19" s="874">
        <f>'на 01.05.18'!K82</f>
        <v>12.202199999999999</v>
      </c>
      <c r="J19" s="871">
        <f>I19/I$68*100</f>
        <v>7.1829305004881758E-2</v>
      </c>
      <c r="K19" s="873">
        <f>'на 01.05.18'!N82</f>
        <v>4.3815999999999997</v>
      </c>
      <c r="L19" s="875">
        <f t="shared" si="2"/>
        <v>2.3620095017072015E-2</v>
      </c>
      <c r="M19" s="874">
        <f>'на 01.05.18'!P82</f>
        <v>4.3815999999999997</v>
      </c>
      <c r="N19" s="871">
        <f>M19/$M$68*100</f>
        <v>9.1580531236473015E-2</v>
      </c>
      <c r="O19" s="1218">
        <f t="shared" si="4"/>
        <v>122.22036262203626</v>
      </c>
      <c r="P19" s="1232">
        <f t="shared" si="5"/>
        <v>122.22036262203626</v>
      </c>
    </row>
    <row r="20" spans="1:17" s="2" customFormat="1" ht="18.75" customHeight="1" x14ac:dyDescent="0.2">
      <c r="A20" s="491" t="s">
        <v>88</v>
      </c>
      <c r="B20" s="496" t="s">
        <v>347</v>
      </c>
      <c r="C20" s="873">
        <f>'на 01.05.18'!D83</f>
        <v>2146.4304099999999</v>
      </c>
      <c r="D20" s="490">
        <f t="shared" si="0"/>
        <v>13.037059303304421</v>
      </c>
      <c r="E20" s="874"/>
      <c r="F20" s="871"/>
      <c r="G20" s="874">
        <f>'на 01.05.18'!I83</f>
        <v>6628.4944100000002</v>
      </c>
      <c r="H20" s="871">
        <f t="shared" si="1"/>
        <v>11.117916969216447</v>
      </c>
      <c r="I20" s="874"/>
      <c r="J20" s="871"/>
      <c r="K20" s="873">
        <f>'на 01.05.18'!N83</f>
        <v>2138.1363100000003</v>
      </c>
      <c r="L20" s="490">
        <f t="shared" si="2"/>
        <v>11.526150904156417</v>
      </c>
      <c r="M20" s="874"/>
      <c r="N20" s="871"/>
      <c r="O20" s="1218">
        <f t="shared" si="4"/>
        <v>99.613586354285786</v>
      </c>
      <c r="P20" s="1232"/>
      <c r="Q20" s="8"/>
    </row>
    <row r="21" spans="1:17" s="2" customFormat="1" ht="18.75" customHeight="1" x14ac:dyDescent="0.2">
      <c r="A21" s="491" t="s">
        <v>111</v>
      </c>
      <c r="B21" s="494" t="s">
        <v>139</v>
      </c>
      <c r="C21" s="873">
        <f>'на 01.05.18'!D84</f>
        <v>2146.4304099999999</v>
      </c>
      <c r="D21" s="490">
        <f t="shared" si="0"/>
        <v>13.037059303304421</v>
      </c>
      <c r="E21" s="874"/>
      <c r="F21" s="871"/>
      <c r="G21" s="874">
        <f>'на 01.05.18'!I84</f>
        <v>6628.4831700000004</v>
      </c>
      <c r="H21" s="871">
        <f t="shared" si="1"/>
        <v>11.117898116460601</v>
      </c>
      <c r="I21" s="874"/>
      <c r="J21" s="871"/>
      <c r="K21" s="873">
        <f>'на 01.05.18'!N84</f>
        <v>2138.1333100000002</v>
      </c>
      <c r="L21" s="490">
        <f t="shared" si="2"/>
        <v>11.526134731916811</v>
      </c>
      <c r="M21" s="874"/>
      <c r="N21" s="871"/>
      <c r="O21" s="1218">
        <f t="shared" si="4"/>
        <v>99.61344658735058</v>
      </c>
      <c r="P21" s="1232"/>
    </row>
    <row r="22" spans="1:17" s="2" customFormat="1" ht="18.75" customHeight="1" x14ac:dyDescent="0.2">
      <c r="A22" s="491" t="s">
        <v>300</v>
      </c>
      <c r="B22" s="494" t="s">
        <v>140</v>
      </c>
      <c r="C22" s="1227">
        <f>'на 01.05.18'!D85</f>
        <v>0</v>
      </c>
      <c r="D22" s="490"/>
      <c r="E22" s="874"/>
      <c r="F22" s="871"/>
      <c r="G22" s="874"/>
      <c r="H22" s="871"/>
      <c r="I22" s="874"/>
      <c r="J22" s="871"/>
      <c r="K22" s="873"/>
      <c r="L22" s="490"/>
      <c r="M22" s="874"/>
      <c r="N22" s="871"/>
      <c r="O22" s="1218"/>
      <c r="P22" s="1232"/>
    </row>
    <row r="23" spans="1:17" s="2" customFormat="1" ht="18.75" customHeight="1" x14ac:dyDescent="0.2">
      <c r="A23" s="491" t="s">
        <v>301</v>
      </c>
      <c r="B23" s="494" t="s">
        <v>591</v>
      </c>
      <c r="C23" s="873">
        <f>'на 01.05.18'!D86</f>
        <v>0</v>
      </c>
      <c r="D23" s="1228"/>
      <c r="E23" s="874"/>
      <c r="F23" s="871"/>
      <c r="G23" s="874">
        <f>'на 01.05.18'!I86</f>
        <v>1.124E-2</v>
      </c>
      <c r="H23" s="878">
        <f>G23/$G$68*100</f>
        <v>1.8852755845349331E-5</v>
      </c>
      <c r="I23" s="874"/>
      <c r="J23" s="871"/>
      <c r="K23" s="873"/>
      <c r="L23" s="490"/>
      <c r="M23" s="874"/>
      <c r="N23" s="871"/>
      <c r="O23" s="1218"/>
      <c r="P23" s="1232"/>
    </row>
    <row r="24" spans="1:17" s="2" customFormat="1" ht="17.25" thickBot="1" x14ac:dyDescent="0.3">
      <c r="A24" s="497" t="s">
        <v>84</v>
      </c>
      <c r="B24" s="496" t="s">
        <v>90</v>
      </c>
      <c r="C24" s="873">
        <f>'на 01.05.18'!D87</f>
        <v>18.262499999999999</v>
      </c>
      <c r="D24" s="490">
        <f>C24/$C$68*100</f>
        <v>0.11092337045606664</v>
      </c>
      <c r="E24" s="874">
        <f>'на 01.05.18'!F87</f>
        <v>18.262499999999999</v>
      </c>
      <c r="F24" s="871">
        <f t="shared" si="3"/>
        <v>0.36231346386788926</v>
      </c>
      <c r="G24" s="874">
        <f>'на 01.05.18'!I87</f>
        <v>62.8752</v>
      </c>
      <c r="H24" s="871">
        <f t="shared" si="1"/>
        <v>0.10546003508251853</v>
      </c>
      <c r="I24" s="874">
        <f>'на 01.05.18'!K87</f>
        <v>62.8752</v>
      </c>
      <c r="J24" s="871">
        <f>I24/I$68*100</f>
        <v>0.37012029945771591</v>
      </c>
      <c r="K24" s="873">
        <f>'на 01.05.18'!N87</f>
        <v>20.946000000000002</v>
      </c>
      <c r="L24" s="490">
        <f t="shared" si="2"/>
        <v>0.11291457691884027</v>
      </c>
      <c r="M24" s="874">
        <f>'на 01.05.18'!P87</f>
        <v>20.946000000000002</v>
      </c>
      <c r="N24" s="871">
        <f>M24/$M$68*100</f>
        <v>0.43779573837848362</v>
      </c>
      <c r="O24" s="1218">
        <f t="shared" ref="O24" si="7">K24/C24*100</f>
        <v>114.694045174538</v>
      </c>
      <c r="P24" s="1232">
        <f t="shared" si="5"/>
        <v>114.694045174538</v>
      </c>
      <c r="Q24" s="8"/>
    </row>
    <row r="25" spans="1:17" s="2" customFormat="1" ht="17.25" hidden="1" thickBot="1" x14ac:dyDescent="0.25">
      <c r="A25" s="491" t="s">
        <v>85</v>
      </c>
      <c r="B25" s="493" t="s">
        <v>311</v>
      </c>
      <c r="C25" s="873"/>
      <c r="D25" s="490">
        <f t="shared" si="0"/>
        <v>0</v>
      </c>
      <c r="E25" s="874"/>
      <c r="F25" s="871"/>
      <c r="G25" s="873">
        <v>-1.1E-4</v>
      </c>
      <c r="H25" s="490">
        <f t="shared" si="1"/>
        <v>-1.8450205898473546E-7</v>
      </c>
      <c r="I25" s="879"/>
      <c r="J25" s="490"/>
      <c r="K25" s="873">
        <v>-1.1E-4</v>
      </c>
      <c r="L25" s="490"/>
      <c r="M25" s="879"/>
      <c r="N25" s="490"/>
      <c r="O25" s="1218" t="e">
        <f t="shared" ref="O25:O38" si="8">K25/C25*100</f>
        <v>#DIV/0!</v>
      </c>
      <c r="P25" s="1232"/>
    </row>
    <row r="26" spans="1:17" s="2" customFormat="1" ht="17.25" hidden="1" thickBot="1" x14ac:dyDescent="0.25">
      <c r="A26" s="491" t="s">
        <v>283</v>
      </c>
      <c r="B26" s="494" t="s">
        <v>312</v>
      </c>
      <c r="C26" s="873"/>
      <c r="D26" s="490"/>
      <c r="E26" s="874"/>
      <c r="F26" s="871"/>
      <c r="G26" s="873">
        <v>-1.1E-4</v>
      </c>
      <c r="H26" s="490">
        <f t="shared" si="1"/>
        <v>-1.8450205898473546E-7</v>
      </c>
      <c r="I26" s="879"/>
      <c r="J26" s="490"/>
      <c r="K26" s="873">
        <v>-1.1E-4</v>
      </c>
      <c r="L26" s="490"/>
      <c r="M26" s="879"/>
      <c r="N26" s="490"/>
      <c r="O26" s="1218" t="e">
        <f t="shared" si="8"/>
        <v>#DIV/0!</v>
      </c>
      <c r="P26" s="1232"/>
    </row>
    <row r="27" spans="1:17" s="2" customFormat="1" ht="17.25" hidden="1" thickBot="1" x14ac:dyDescent="0.25">
      <c r="A27" s="491" t="s">
        <v>284</v>
      </c>
      <c r="B27" s="494" t="s">
        <v>313</v>
      </c>
      <c r="C27" s="873">
        <v>0</v>
      </c>
      <c r="D27" s="490"/>
      <c r="E27" s="874"/>
      <c r="F27" s="871"/>
      <c r="G27" s="873">
        <v>0</v>
      </c>
      <c r="H27" s="490">
        <f t="shared" si="1"/>
        <v>0</v>
      </c>
      <c r="I27" s="879"/>
      <c r="J27" s="490"/>
      <c r="K27" s="873">
        <v>0</v>
      </c>
      <c r="L27" s="490"/>
      <c r="M27" s="879"/>
      <c r="N27" s="490"/>
      <c r="O27" s="1218" t="e">
        <f t="shared" si="8"/>
        <v>#DIV/0!</v>
      </c>
      <c r="P27" s="1232"/>
    </row>
    <row r="28" spans="1:17" s="2" customFormat="1" ht="17.25" hidden="1" thickBot="1" x14ac:dyDescent="0.25">
      <c r="A28" s="491" t="s">
        <v>285</v>
      </c>
      <c r="B28" s="494" t="s">
        <v>314</v>
      </c>
      <c r="C28" s="873">
        <v>0</v>
      </c>
      <c r="D28" s="490"/>
      <c r="E28" s="874"/>
      <c r="F28" s="871"/>
      <c r="G28" s="873">
        <v>0</v>
      </c>
      <c r="H28" s="490">
        <f t="shared" si="1"/>
        <v>0</v>
      </c>
      <c r="I28" s="879"/>
      <c r="J28" s="490"/>
      <c r="K28" s="873">
        <v>0</v>
      </c>
      <c r="L28" s="490"/>
      <c r="M28" s="879"/>
      <c r="N28" s="490"/>
      <c r="O28" s="1218" t="e">
        <f t="shared" si="8"/>
        <v>#DIV/0!</v>
      </c>
      <c r="P28" s="1232"/>
    </row>
    <row r="29" spans="1:17" s="2" customFormat="1" ht="17.25" hidden="1" thickBot="1" x14ac:dyDescent="0.25">
      <c r="A29" s="491" t="s">
        <v>325</v>
      </c>
      <c r="B29" s="494" t="s">
        <v>315</v>
      </c>
      <c r="C29" s="873">
        <v>0</v>
      </c>
      <c r="D29" s="490"/>
      <c r="E29" s="1229"/>
      <c r="F29" s="871"/>
      <c r="G29" s="873">
        <v>0</v>
      </c>
      <c r="H29" s="490">
        <f t="shared" si="1"/>
        <v>0</v>
      </c>
      <c r="I29" s="880"/>
      <c r="J29" s="490"/>
      <c r="K29" s="873">
        <v>0</v>
      </c>
      <c r="L29" s="490"/>
      <c r="M29" s="880"/>
      <c r="N29" s="490"/>
      <c r="O29" s="1218" t="e">
        <f t="shared" si="8"/>
        <v>#DIV/0!</v>
      </c>
      <c r="P29" s="1232"/>
    </row>
    <row r="30" spans="1:17" s="2" customFormat="1" ht="17.25" hidden="1" thickBot="1" x14ac:dyDescent="0.25">
      <c r="A30" s="491" t="s">
        <v>326</v>
      </c>
      <c r="B30" s="494" t="s">
        <v>316</v>
      </c>
      <c r="C30" s="873">
        <v>-2.6099999999999999E-3</v>
      </c>
      <c r="D30" s="490"/>
      <c r="E30" s="1229">
        <v>-2.5999999999999999E-3</v>
      </c>
      <c r="F30" s="871"/>
      <c r="G30" s="873">
        <v>0</v>
      </c>
      <c r="H30" s="490">
        <f t="shared" si="1"/>
        <v>0</v>
      </c>
      <c r="I30" s="880"/>
      <c r="J30" s="490"/>
      <c r="K30" s="873">
        <v>0</v>
      </c>
      <c r="L30" s="490"/>
      <c r="M30" s="880"/>
      <c r="N30" s="490"/>
      <c r="O30" s="1218">
        <f t="shared" si="8"/>
        <v>0</v>
      </c>
      <c r="P30" s="1232"/>
    </row>
    <row r="31" spans="1:17" s="2" customFormat="1" ht="17.25" hidden="1" thickBot="1" x14ac:dyDescent="0.25">
      <c r="A31" s="491" t="s">
        <v>327</v>
      </c>
      <c r="B31" s="494" t="s">
        <v>317</v>
      </c>
      <c r="C31" s="873">
        <v>0</v>
      </c>
      <c r="D31" s="490"/>
      <c r="E31" s="1229"/>
      <c r="F31" s="871"/>
      <c r="G31" s="873">
        <v>0</v>
      </c>
      <c r="H31" s="490">
        <f t="shared" si="1"/>
        <v>0</v>
      </c>
      <c r="I31" s="880"/>
      <c r="J31" s="490"/>
      <c r="K31" s="873">
        <v>0</v>
      </c>
      <c r="L31" s="490"/>
      <c r="M31" s="880"/>
      <c r="N31" s="490"/>
      <c r="O31" s="1218" t="e">
        <f t="shared" si="8"/>
        <v>#DIV/0!</v>
      </c>
      <c r="P31" s="1232"/>
    </row>
    <row r="32" spans="1:17" s="2" customFormat="1" ht="17.25" hidden="1" thickBot="1" x14ac:dyDescent="0.25">
      <c r="A32" s="491" t="s">
        <v>328</v>
      </c>
      <c r="B32" s="451" t="s">
        <v>318</v>
      </c>
      <c r="C32" s="873">
        <v>0</v>
      </c>
      <c r="D32" s="490"/>
      <c r="E32" s="874"/>
      <c r="F32" s="871"/>
      <c r="G32" s="873">
        <v>0</v>
      </c>
      <c r="H32" s="490">
        <f t="shared" si="1"/>
        <v>0</v>
      </c>
      <c r="I32" s="879"/>
      <c r="J32" s="490"/>
      <c r="K32" s="873">
        <v>0</v>
      </c>
      <c r="L32" s="490"/>
      <c r="M32" s="879"/>
      <c r="N32" s="490"/>
      <c r="O32" s="1218" t="e">
        <f t="shared" si="8"/>
        <v>#DIV/0!</v>
      </c>
      <c r="P32" s="1232"/>
    </row>
    <row r="33" spans="1:20" s="2" customFormat="1" ht="17.25" hidden="1" thickBot="1" x14ac:dyDescent="0.25">
      <c r="A33" s="491" t="s">
        <v>329</v>
      </c>
      <c r="B33" s="451" t="s">
        <v>319</v>
      </c>
      <c r="C33" s="873">
        <v>0</v>
      </c>
      <c r="D33" s="490">
        <f>C33/$C$68*100</f>
        <v>0</v>
      </c>
      <c r="E33" s="874"/>
      <c r="F33" s="871"/>
      <c r="G33" s="873">
        <v>0</v>
      </c>
      <c r="H33" s="490">
        <f t="shared" si="1"/>
        <v>0</v>
      </c>
      <c r="I33" s="879"/>
      <c r="J33" s="490"/>
      <c r="K33" s="873">
        <v>0</v>
      </c>
      <c r="L33" s="490"/>
      <c r="M33" s="879"/>
      <c r="N33" s="490"/>
      <c r="O33" s="1218" t="e">
        <f t="shared" si="8"/>
        <v>#DIV/0!</v>
      </c>
      <c r="P33" s="1232"/>
    </row>
    <row r="34" spans="1:20" s="2" customFormat="1" ht="17.25" hidden="1" thickBot="1" x14ac:dyDescent="0.25">
      <c r="A34" s="491" t="s">
        <v>330</v>
      </c>
      <c r="B34" s="451" t="s">
        <v>320</v>
      </c>
      <c r="C34" s="873">
        <v>0</v>
      </c>
      <c r="D34" s="490"/>
      <c r="E34" s="874"/>
      <c r="F34" s="871"/>
      <c r="G34" s="873">
        <v>0</v>
      </c>
      <c r="H34" s="490">
        <f t="shared" si="1"/>
        <v>0</v>
      </c>
      <c r="I34" s="879"/>
      <c r="J34" s="490"/>
      <c r="K34" s="873">
        <v>0</v>
      </c>
      <c r="L34" s="490"/>
      <c r="M34" s="879"/>
      <c r="N34" s="490"/>
      <c r="O34" s="1218" t="e">
        <f t="shared" si="8"/>
        <v>#DIV/0!</v>
      </c>
      <c r="P34" s="1232"/>
    </row>
    <row r="35" spans="1:20" s="2" customFormat="1" ht="17.25" hidden="1" thickBot="1" x14ac:dyDescent="0.25">
      <c r="A35" s="491" t="s">
        <v>331</v>
      </c>
      <c r="B35" s="494" t="s">
        <v>321</v>
      </c>
      <c r="C35" s="873">
        <v>0</v>
      </c>
      <c r="D35" s="490"/>
      <c r="E35" s="874"/>
      <c r="F35" s="871"/>
      <c r="G35" s="873">
        <v>0</v>
      </c>
      <c r="H35" s="490">
        <f t="shared" si="1"/>
        <v>0</v>
      </c>
      <c r="I35" s="879"/>
      <c r="J35" s="490"/>
      <c r="K35" s="873">
        <v>0</v>
      </c>
      <c r="L35" s="490"/>
      <c r="M35" s="879"/>
      <c r="N35" s="490"/>
      <c r="O35" s="1218" t="e">
        <f t="shared" si="8"/>
        <v>#DIV/0!</v>
      </c>
      <c r="P35" s="1232"/>
    </row>
    <row r="36" spans="1:20" s="2" customFormat="1" ht="17.25" hidden="1" thickBot="1" x14ac:dyDescent="0.25">
      <c r="A36" s="491" t="s">
        <v>332</v>
      </c>
      <c r="B36" s="494" t="s">
        <v>322</v>
      </c>
      <c r="C36" s="873">
        <v>0</v>
      </c>
      <c r="D36" s="490"/>
      <c r="E36" s="874"/>
      <c r="F36" s="871"/>
      <c r="G36" s="873">
        <v>0</v>
      </c>
      <c r="H36" s="490">
        <f t="shared" si="1"/>
        <v>0</v>
      </c>
      <c r="I36" s="879"/>
      <c r="J36" s="490"/>
      <c r="K36" s="873">
        <v>0</v>
      </c>
      <c r="L36" s="490"/>
      <c r="M36" s="879"/>
      <c r="N36" s="490"/>
      <c r="O36" s="1218" t="e">
        <f t="shared" si="8"/>
        <v>#DIV/0!</v>
      </c>
      <c r="P36" s="1232"/>
    </row>
    <row r="37" spans="1:20" s="2" customFormat="1" ht="17.25" hidden="1" thickBot="1" x14ac:dyDescent="0.25">
      <c r="A37" s="491" t="s">
        <v>333</v>
      </c>
      <c r="B37" s="494" t="s">
        <v>323</v>
      </c>
      <c r="C37" s="873">
        <v>0</v>
      </c>
      <c r="D37" s="490"/>
      <c r="E37" s="874"/>
      <c r="F37" s="871"/>
      <c r="G37" s="873">
        <v>0</v>
      </c>
      <c r="H37" s="490">
        <f t="shared" si="1"/>
        <v>0</v>
      </c>
      <c r="I37" s="879"/>
      <c r="J37" s="490"/>
      <c r="K37" s="873">
        <v>0</v>
      </c>
      <c r="L37" s="490"/>
      <c r="M37" s="879"/>
      <c r="N37" s="490"/>
      <c r="O37" s="1218" t="e">
        <f t="shared" si="8"/>
        <v>#DIV/0!</v>
      </c>
      <c r="P37" s="1232"/>
    </row>
    <row r="38" spans="1:20" s="2" customFormat="1" ht="17.25" hidden="1" thickBot="1" x14ac:dyDescent="0.25">
      <c r="A38" s="498" t="s">
        <v>334</v>
      </c>
      <c r="B38" s="499" t="s">
        <v>324</v>
      </c>
      <c r="C38" s="873">
        <v>0</v>
      </c>
      <c r="D38" s="1222"/>
      <c r="E38" s="874"/>
      <c r="F38" s="1230"/>
      <c r="G38" s="881">
        <v>0</v>
      </c>
      <c r="H38" s="839">
        <f t="shared" si="1"/>
        <v>0</v>
      </c>
      <c r="I38" s="882"/>
      <c r="J38" s="839"/>
      <c r="K38" s="881">
        <v>0</v>
      </c>
      <c r="L38" s="839"/>
      <c r="M38" s="882"/>
      <c r="N38" s="839"/>
      <c r="O38" s="1218" t="e">
        <f t="shared" si="8"/>
        <v>#DIV/0!</v>
      </c>
      <c r="P38" s="1233"/>
    </row>
    <row r="39" spans="1:20" s="4" customFormat="1" ht="18" thickBot="1" x14ac:dyDescent="0.25">
      <c r="A39" s="1397"/>
      <c r="B39" s="1419" t="s">
        <v>232</v>
      </c>
      <c r="C39" s="1383">
        <f>'на 01.05.18'!D102</f>
        <v>979.79933550949909</v>
      </c>
      <c r="D39" s="1418">
        <f>C39/$C$68*100</f>
        <v>5.95113728489134</v>
      </c>
      <c r="E39" s="1403">
        <f>'на 01.05.18'!F102</f>
        <v>973.19669999999996</v>
      </c>
      <c r="F39" s="1418">
        <f>E39/$E$68*100</f>
        <v>19.307447907011586</v>
      </c>
      <c r="G39" s="1380">
        <f>'на 01.05.18'!I102</f>
        <v>2365.8623089291882</v>
      </c>
      <c r="H39" s="1420">
        <f t="shared" si="1"/>
        <v>3.9682406115619586</v>
      </c>
      <c r="I39" s="1380">
        <f>'на 01.05.18'!K102</f>
        <v>2353.5129000000002</v>
      </c>
      <c r="J39" s="1418">
        <f>I39/I$68*100</f>
        <v>13.854157113227433</v>
      </c>
      <c r="K39" s="1403">
        <f>'на 01.05.18'!N102</f>
        <v>627.45915000000014</v>
      </c>
      <c r="L39" s="1418">
        <f t="shared" ref="L39:L57" si="9">K39/$K$68*100</f>
        <v>3.3824732386185969</v>
      </c>
      <c r="M39" s="1403">
        <f>'на 01.05.18'!P102</f>
        <v>627.2985000000001</v>
      </c>
      <c r="N39" s="1421">
        <f t="shared" ref="N39:N45" si="10">M39/$M$68*100</f>
        <v>13.111267544696611</v>
      </c>
      <c r="O39" s="1418">
        <f>K39/C39*100</f>
        <v>64.039556596935142</v>
      </c>
      <c r="P39" s="1417">
        <f>M39/E39*100</f>
        <v>64.457524362752167</v>
      </c>
      <c r="Q39" s="2"/>
      <c r="R39" s="2"/>
      <c r="S39" s="2"/>
      <c r="T39" s="2"/>
    </row>
    <row r="40" spans="1:20" s="4" customFormat="1" ht="18" customHeight="1" x14ac:dyDescent="0.2">
      <c r="A40" s="500" t="s">
        <v>85</v>
      </c>
      <c r="B40" s="487" t="s">
        <v>348</v>
      </c>
      <c r="C40" s="873">
        <f>'на 01.05.18'!D103</f>
        <v>296.77999999999997</v>
      </c>
      <c r="D40" s="1218">
        <f t="shared" ref="D40:D67" si="11">C40/$C$68*100</f>
        <v>1.8025920812567531</v>
      </c>
      <c r="E40" s="874">
        <f>'на 01.05.18'!F103</f>
        <v>296.77999999999997</v>
      </c>
      <c r="F40" s="1217">
        <f>E40/$E$68*100</f>
        <v>5.8878789764113444</v>
      </c>
      <c r="G40" s="872">
        <f>'на 01.05.18'!I103</f>
        <v>798.64750000000004</v>
      </c>
      <c r="H40" s="869">
        <f t="shared" si="1"/>
        <v>1.3395646195728319</v>
      </c>
      <c r="I40" s="883">
        <f>'на 01.05.18'!K103</f>
        <v>798.64750000000004</v>
      </c>
      <c r="J40" s="869">
        <f>I40/I$68*100</f>
        <v>4.7013075403522562</v>
      </c>
      <c r="K40" s="872">
        <f>'на 01.05.18'!P103</f>
        <v>284.24360000000001</v>
      </c>
      <c r="L40" s="869">
        <f t="shared" si="9"/>
        <v>1.5322852017515547</v>
      </c>
      <c r="M40" s="883">
        <f>'на 01.05.18'!P103</f>
        <v>284.24360000000001</v>
      </c>
      <c r="N40" s="869">
        <f t="shared" si="10"/>
        <v>5.9410215192093174</v>
      </c>
      <c r="O40" s="1218">
        <f>K40/C40*100</f>
        <v>95.775860907069216</v>
      </c>
      <c r="P40" s="1232">
        <f>M40/E40*100</f>
        <v>95.775860907069216</v>
      </c>
    </row>
    <row r="41" spans="1:20" s="4" customFormat="1" ht="18" customHeight="1" x14ac:dyDescent="0.2">
      <c r="A41" s="491" t="s">
        <v>283</v>
      </c>
      <c r="B41" s="494" t="s">
        <v>112</v>
      </c>
      <c r="C41" s="873">
        <f>'на 01.05.18'!D104</f>
        <v>213.47040000000001</v>
      </c>
      <c r="D41" s="1218">
        <f t="shared" si="11"/>
        <v>1.296583505029691</v>
      </c>
      <c r="E41" s="874">
        <f>'на 01.05.18'!F104</f>
        <v>213.47040000000001</v>
      </c>
      <c r="F41" s="1217">
        <f t="shared" ref="F41:F54" si="12">E41/$E$68*100</f>
        <v>4.2350828231219095</v>
      </c>
      <c r="G41" s="872">
        <f>'на 01.05.18'!I104</f>
        <v>526.34439999999995</v>
      </c>
      <c r="H41" s="490">
        <f t="shared" si="1"/>
        <v>0.88283295940986528</v>
      </c>
      <c r="I41" s="883">
        <f>'на 01.05.18'!K104</f>
        <v>526.34439999999995</v>
      </c>
      <c r="J41" s="490">
        <f>I41/I$68*100</f>
        <v>3.0983718055114227</v>
      </c>
      <c r="K41" s="873">
        <f>'на 01.05.18'!N104</f>
        <v>199.1995</v>
      </c>
      <c r="L41" s="490">
        <f>K41/$K$68*100</f>
        <v>1.0738340143676366</v>
      </c>
      <c r="M41" s="1224">
        <f>'на 01.05.18'!P104</f>
        <v>199.1995</v>
      </c>
      <c r="N41" s="490">
        <f t="shared" si="10"/>
        <v>4.1635010115117321</v>
      </c>
      <c r="O41" s="1218">
        <f>K41/C41*100</f>
        <v>93.314810859023069</v>
      </c>
      <c r="P41" s="1232">
        <f>M41/E41*100</f>
        <v>93.314810859023069</v>
      </c>
    </row>
    <row r="42" spans="1:20" s="4" customFormat="1" ht="30.75" customHeight="1" x14ac:dyDescent="0.2">
      <c r="A42" s="501" t="s">
        <v>284</v>
      </c>
      <c r="B42" s="494" t="s">
        <v>351</v>
      </c>
      <c r="C42" s="873">
        <f>'на 01.05.18'!D105</f>
        <v>48.301099999999998</v>
      </c>
      <c r="D42" s="1218">
        <f t="shared" si="11"/>
        <v>0.29337280266861165</v>
      </c>
      <c r="E42" s="874">
        <f>'на 01.05.18'!F105</f>
        <v>48.301099999999998</v>
      </c>
      <c r="F42" s="1217">
        <f t="shared" si="12"/>
        <v>0.95825537848757325</v>
      </c>
      <c r="G42" s="872">
        <f>'на 01.05.18'!I105</f>
        <v>159.69560000000001</v>
      </c>
      <c r="H42" s="490">
        <f t="shared" si="1"/>
        <v>0.26785606373457016</v>
      </c>
      <c r="I42" s="883">
        <f>'на 01.05.18'!K105</f>
        <v>159.69560000000001</v>
      </c>
      <c r="J42" s="490">
        <f t="shared" ref="J42:J53" si="13">I42/I$68*100</f>
        <v>0.94006195279028337</v>
      </c>
      <c r="K42" s="873">
        <f>'на 01.05.18'!N105</f>
        <v>47.138199999999998</v>
      </c>
      <c r="L42" s="490">
        <f t="shared" si="9"/>
        <v>0.25411008830877851</v>
      </c>
      <c r="M42" s="1224">
        <f>'на 01.05.18'!P105</f>
        <v>47.138199999999998</v>
      </c>
      <c r="N42" s="490">
        <f t="shared" si="10"/>
        <v>0.98524315262258355</v>
      </c>
      <c r="O42" s="1218">
        <f>K42/C42*100</f>
        <v>97.592394376111514</v>
      </c>
      <c r="P42" s="1232">
        <f t="shared" ref="P42:P54" si="14">M42/E42*100</f>
        <v>97.592394376111514</v>
      </c>
    </row>
    <row r="43" spans="1:20" s="4" customFormat="1" ht="18" customHeight="1" x14ac:dyDescent="0.2">
      <c r="A43" s="501" t="s">
        <v>285</v>
      </c>
      <c r="B43" s="451" t="s">
        <v>349</v>
      </c>
      <c r="C43" s="873">
        <f>'на 01.05.18'!D106</f>
        <v>0</v>
      </c>
      <c r="D43" s="1218"/>
      <c r="E43" s="874"/>
      <c r="F43" s="1217"/>
      <c r="G43" s="872">
        <f>'на 01.05.18'!I106</f>
        <v>8.9649999999999999</v>
      </c>
      <c r="H43" s="875">
        <f t="shared" si="1"/>
        <v>1.5036917807255938E-2</v>
      </c>
      <c r="I43" s="883">
        <f>'на 01.05.18'!K106</f>
        <v>8.9649999999999999</v>
      </c>
      <c r="J43" s="490">
        <f t="shared" si="13"/>
        <v>5.2773247395450404E-2</v>
      </c>
      <c r="K43" s="873"/>
      <c r="L43" s="490"/>
      <c r="M43" s="1224">
        <f>'на 01.05.18'!P106</f>
        <v>1</v>
      </c>
      <c r="N43" s="490"/>
      <c r="O43" s="1218"/>
      <c r="P43" s="1232"/>
    </row>
    <row r="44" spans="1:20" s="4" customFormat="1" ht="49.5" x14ac:dyDescent="0.2">
      <c r="A44" s="501" t="s">
        <v>325</v>
      </c>
      <c r="B44" s="494" t="s">
        <v>511</v>
      </c>
      <c r="C44" s="873">
        <f>'на 01.05.18'!D107</f>
        <v>35.008499999999998</v>
      </c>
      <c r="D44" s="1218">
        <f t="shared" si="11"/>
        <v>0.21263577355845084</v>
      </c>
      <c r="E44" s="874">
        <f>'на 01.05.18'!F107</f>
        <v>35.008499999999998</v>
      </c>
      <c r="F44" s="1217">
        <f t="shared" si="12"/>
        <v>0.69454077480186183</v>
      </c>
      <c r="G44" s="872">
        <f>'на 01.05.18'!I107</f>
        <v>103.6425</v>
      </c>
      <c r="H44" s="490">
        <f t="shared" si="1"/>
        <v>0.17383867862114039</v>
      </c>
      <c r="I44" s="883">
        <f>'на 01.05.18'!K107</f>
        <v>103.6425</v>
      </c>
      <c r="J44" s="490">
        <f>I44/I$68*100</f>
        <v>0.61010053465509972</v>
      </c>
      <c r="K44" s="873">
        <f>'на 01.05.18'!N107</f>
        <v>36.905900000000003</v>
      </c>
      <c r="L44" s="490">
        <f t="shared" si="9"/>
        <v>0.19895035254029533</v>
      </c>
      <c r="M44" s="1224">
        <f>'на 01.05.18'!P107</f>
        <v>36.905900000000003</v>
      </c>
      <c r="N44" s="490">
        <f t="shared" si="10"/>
        <v>0.77137619311670391</v>
      </c>
      <c r="O44" s="1218">
        <f t="shared" ref="O44:O54" si="15">K44/C44*100</f>
        <v>105.41982661353673</v>
      </c>
      <c r="P44" s="1232">
        <f t="shared" si="14"/>
        <v>105.41982661353673</v>
      </c>
    </row>
    <row r="45" spans="1:20" s="4" customFormat="1" ht="18" customHeight="1" x14ac:dyDescent="0.2">
      <c r="A45" s="491" t="s">
        <v>86</v>
      </c>
      <c r="B45" s="489" t="s">
        <v>124</v>
      </c>
      <c r="C45" s="873">
        <f>'на 01.05.18'!D108</f>
        <v>15.489935509499137</v>
      </c>
      <c r="D45" s="1216">
        <f t="shared" si="11"/>
        <v>9.4083277473552593E-2</v>
      </c>
      <c r="E45" s="874">
        <f>'на 01.05.18'!F108</f>
        <v>8.8872999999999998</v>
      </c>
      <c r="F45" s="1217">
        <f t="shared" si="12"/>
        <v>0.17631695810721928</v>
      </c>
      <c r="G45" s="872">
        <f>'на 01.05.18'!I108</f>
        <v>28.869308929188257</v>
      </c>
      <c r="H45" s="875">
        <f>G45/$G$68*100</f>
        <v>4.8422244899105835E-2</v>
      </c>
      <c r="I45" s="883">
        <f>'на 01.05.18'!K108</f>
        <v>16.5199</v>
      </c>
      <c r="J45" s="490">
        <f t="shared" si="13"/>
        <v>9.7245819258014635E-2</v>
      </c>
      <c r="K45" s="873">
        <f>'на 01.05.18'!N108</f>
        <v>8.5955500000000011</v>
      </c>
      <c r="L45" s="875">
        <f t="shared" si="9"/>
        <v>4.633643137757746E-2</v>
      </c>
      <c r="M45" s="1224">
        <f>'на 01.05.18'!P108</f>
        <v>8.4349000000000007</v>
      </c>
      <c r="N45" s="490">
        <f t="shared" si="10"/>
        <v>0.17629921100203721</v>
      </c>
      <c r="O45" s="1218">
        <f t="shared" si="15"/>
        <v>55.491192940918424</v>
      </c>
      <c r="P45" s="1232">
        <f t="shared" si="14"/>
        <v>94.909590089228459</v>
      </c>
    </row>
    <row r="46" spans="1:20" s="4" customFormat="1" ht="18" customHeight="1" x14ac:dyDescent="0.2">
      <c r="A46" s="491" t="s">
        <v>141</v>
      </c>
      <c r="B46" s="451" t="s">
        <v>125</v>
      </c>
      <c r="C46" s="873">
        <f>'на 01.05.18'!D109</f>
        <v>15.349395509499136</v>
      </c>
      <c r="D46" s="1216">
        <f t="shared" si="11"/>
        <v>9.3229661019951185E-2</v>
      </c>
      <c r="E46" s="874">
        <f>'на 01.05.18'!F109</f>
        <v>8.8872999999999998</v>
      </c>
      <c r="F46" s="1217">
        <f t="shared" si="12"/>
        <v>0.17631695810721928</v>
      </c>
      <c r="G46" s="872">
        <f>'на 01.05.18'!I109</f>
        <v>28.531778929188256</v>
      </c>
      <c r="H46" s="875">
        <f>G46/$G$68*100</f>
        <v>4.7856108717568395E-2</v>
      </c>
      <c r="I46" s="883">
        <f>'на 01.05.18'!K109</f>
        <v>16.5199</v>
      </c>
      <c r="J46" s="490">
        <f t="shared" si="13"/>
        <v>9.7245819258014635E-2</v>
      </c>
      <c r="K46" s="873">
        <f>'на 01.05.18'!N109</f>
        <v>8.4349000000000007</v>
      </c>
      <c r="L46" s="875">
        <f t="shared" si="9"/>
        <v>4.5470407946754783E-2</v>
      </c>
      <c r="M46" s="1224">
        <f>'на 01.05.18'!P109</f>
        <v>8.4349000000000007</v>
      </c>
      <c r="N46" s="490">
        <f>M46/$M$68*100</f>
        <v>0.17629921100203721</v>
      </c>
      <c r="O46" s="1218">
        <f t="shared" si="15"/>
        <v>54.952652661663279</v>
      </c>
      <c r="P46" s="1232">
        <f t="shared" si="14"/>
        <v>94.909590089228459</v>
      </c>
    </row>
    <row r="47" spans="1:20" s="4" customFormat="1" ht="31.5" customHeight="1" x14ac:dyDescent="0.2">
      <c r="A47" s="491" t="s">
        <v>142</v>
      </c>
      <c r="B47" s="494" t="s">
        <v>172</v>
      </c>
      <c r="C47" s="873">
        <f>'на 01.05.18'!D110</f>
        <v>0</v>
      </c>
      <c r="D47" s="1218"/>
      <c r="E47" s="874"/>
      <c r="F47" s="1217"/>
      <c r="G47" s="872"/>
      <c r="H47" s="490"/>
      <c r="I47" s="883"/>
      <c r="J47" s="490"/>
      <c r="K47" s="873"/>
      <c r="L47" s="490"/>
      <c r="M47" s="1224"/>
      <c r="N47" s="490"/>
      <c r="O47" s="1218"/>
      <c r="P47" s="1232"/>
    </row>
    <row r="48" spans="1:20" s="4" customFormat="1" ht="18" customHeight="1" x14ac:dyDescent="0.2">
      <c r="A48" s="491" t="s">
        <v>143</v>
      </c>
      <c r="B48" s="494" t="s">
        <v>173</v>
      </c>
      <c r="C48" s="873">
        <f>'на 01.05.18'!D111</f>
        <v>0</v>
      </c>
      <c r="D48" s="1218"/>
      <c r="E48" s="874"/>
      <c r="F48" s="1217"/>
      <c r="G48" s="872"/>
      <c r="H48" s="490"/>
      <c r="I48" s="883"/>
      <c r="J48" s="490"/>
      <c r="K48" s="873"/>
      <c r="L48" s="490"/>
      <c r="M48" s="1224"/>
      <c r="N48" s="490"/>
      <c r="O48" s="1218"/>
      <c r="P48" s="1232"/>
    </row>
    <row r="49" spans="1:18" s="4" customFormat="1" ht="18" customHeight="1" x14ac:dyDescent="0.2">
      <c r="A49" s="491" t="s">
        <v>144</v>
      </c>
      <c r="B49" s="494" t="s">
        <v>357</v>
      </c>
      <c r="C49" s="873">
        <f>'на 01.05.18'!D112</f>
        <v>0.14054</v>
      </c>
      <c r="D49" s="1216">
        <f>C49/$C$68*100</f>
        <v>8.5361645360140207E-4</v>
      </c>
      <c r="E49" s="874"/>
      <c r="F49" s="1217"/>
      <c r="G49" s="872">
        <f>'на 01.05.18'!I112</f>
        <v>0.33753</v>
      </c>
      <c r="H49" s="875">
        <f t="shared" si="1"/>
        <v>5.6613618153743414E-4</v>
      </c>
      <c r="I49" s="883"/>
      <c r="J49" s="490"/>
      <c r="K49" s="873">
        <f>'на 01.05.18'!N112</f>
        <v>0.16064999999999999</v>
      </c>
      <c r="L49" s="875">
        <f t="shared" si="9"/>
        <v>8.6602343082267175E-4</v>
      </c>
      <c r="M49" s="1224"/>
      <c r="N49" s="490"/>
      <c r="O49" s="1218">
        <f t="shared" si="15"/>
        <v>114.30909349651344</v>
      </c>
      <c r="P49" s="1232"/>
      <c r="Q49" s="155"/>
    </row>
    <row r="50" spans="1:18" s="4" customFormat="1" ht="18" customHeight="1" x14ac:dyDescent="0.2">
      <c r="A50" s="491" t="s">
        <v>145</v>
      </c>
      <c r="B50" s="494" t="s">
        <v>350</v>
      </c>
      <c r="C50" s="873">
        <f>'на 01.05.18'!D113</f>
        <v>0</v>
      </c>
      <c r="D50" s="1218"/>
      <c r="E50" s="874"/>
      <c r="F50" s="1217"/>
      <c r="G50" s="872"/>
      <c r="H50" s="490"/>
      <c r="I50" s="883"/>
      <c r="J50" s="490"/>
      <c r="K50" s="873"/>
      <c r="L50" s="490"/>
      <c r="M50" s="1224"/>
      <c r="N50" s="490"/>
      <c r="O50" s="1218"/>
      <c r="P50" s="1232"/>
    </row>
    <row r="51" spans="1:18" s="4" customFormat="1" ht="18" customHeight="1" x14ac:dyDescent="0.2">
      <c r="A51" s="491" t="s">
        <v>87</v>
      </c>
      <c r="B51" s="502" t="s">
        <v>113</v>
      </c>
      <c r="C51" s="873">
        <f>'на 01.05.18'!D114</f>
        <v>0.27589999999999998</v>
      </c>
      <c r="D51" s="875">
        <f t="shared" si="11"/>
        <v>1.6757704535977432E-3</v>
      </c>
      <c r="E51" s="874">
        <f>'на 01.05.18'!F114</f>
        <v>0.27589999999999998</v>
      </c>
      <c r="F51" s="1219">
        <f t="shared" si="12"/>
        <v>5.4736363959562301E-3</v>
      </c>
      <c r="G51" s="872">
        <f>'на 01.05.18'!I114</f>
        <v>11.7561</v>
      </c>
      <c r="H51" s="875">
        <f t="shared" si="1"/>
        <v>1.9718405960276804E-2</v>
      </c>
      <c r="I51" s="883">
        <f>'на 01.05.18'!K114</f>
        <v>11.7561</v>
      </c>
      <c r="J51" s="490">
        <f t="shared" si="13"/>
        <v>6.9203298795945847E-2</v>
      </c>
      <c r="K51" s="873">
        <f>'на 01.05.18'!N114</f>
        <v>4.9165999999999999</v>
      </c>
      <c r="L51" s="875">
        <f t="shared" si="9"/>
        <v>2.6504144413213498E-2</v>
      </c>
      <c r="M51" s="1224">
        <f>'на 01.05.18'!P114</f>
        <v>4.9165999999999999</v>
      </c>
      <c r="N51" s="490">
        <f>M51/$M$68*100</f>
        <v>0.10276265288416177</v>
      </c>
      <c r="O51" s="1218" t="s">
        <v>1066</v>
      </c>
      <c r="P51" s="1218" t="s">
        <v>1066</v>
      </c>
      <c r="Q51" s="201"/>
      <c r="R51" s="201"/>
    </row>
    <row r="52" spans="1:18" s="4" customFormat="1" ht="18" customHeight="1" x14ac:dyDescent="0.2">
      <c r="A52" s="491" t="s">
        <v>89</v>
      </c>
      <c r="B52" s="502" t="s">
        <v>114</v>
      </c>
      <c r="C52" s="873">
        <f>'на 01.05.18'!D115</f>
        <v>127.98009999999999</v>
      </c>
      <c r="D52" s="1218">
        <f t="shared" si="11"/>
        <v>0.77732972174151693</v>
      </c>
      <c r="E52" s="874">
        <f>'на 01.05.18'!F115</f>
        <v>127.98009999999999</v>
      </c>
      <c r="F52" s="1217">
        <f t="shared" si="12"/>
        <v>2.5390233175720112</v>
      </c>
      <c r="G52" s="872">
        <f>'на 01.05.18'!I115</f>
        <v>373.87020000000001</v>
      </c>
      <c r="H52" s="490">
        <f t="shared" si="1"/>
        <v>0.62708928811849851</v>
      </c>
      <c r="I52" s="883">
        <f>'на 01.05.18'!K115</f>
        <v>373.87020000000001</v>
      </c>
      <c r="J52" s="490">
        <f t="shared" si="13"/>
        <v>2.20081924800742</v>
      </c>
      <c r="K52" s="873">
        <f>'на 01.05.18'!N115</f>
        <v>100.80249999999999</v>
      </c>
      <c r="L52" s="490">
        <f t="shared" si="9"/>
        <v>0.54340072757860181</v>
      </c>
      <c r="M52" s="1224">
        <f>'на 01.05.18'!P115</f>
        <v>100.80249999999999</v>
      </c>
      <c r="N52" s="490">
        <f>M52/$M$68*100</f>
        <v>2.1068893783012075</v>
      </c>
      <c r="O52" s="1218">
        <f t="shared" si="15"/>
        <v>78.764198496485008</v>
      </c>
      <c r="P52" s="1232">
        <f t="shared" si="14"/>
        <v>78.764198496485008</v>
      </c>
      <c r="Q52" s="201"/>
      <c r="R52" s="201"/>
    </row>
    <row r="53" spans="1:18" s="2" customFormat="1" ht="18" customHeight="1" x14ac:dyDescent="0.2">
      <c r="A53" s="491" t="s">
        <v>133</v>
      </c>
      <c r="B53" s="489" t="s">
        <v>116</v>
      </c>
      <c r="C53" s="873">
        <f>'на 01.05.18'!D117</f>
        <v>519.09310000000005</v>
      </c>
      <c r="D53" s="1218">
        <f t="shared" si="11"/>
        <v>3.1528846670766901</v>
      </c>
      <c r="E53" s="874">
        <f>'на 01.05.18'!F117</f>
        <v>519.09310000000005</v>
      </c>
      <c r="F53" s="1217">
        <f t="shared" si="12"/>
        <v>10.298393929140078</v>
      </c>
      <c r="G53" s="872">
        <f>'на 01.05.18'!I117</f>
        <v>1133.9748</v>
      </c>
      <c r="H53" s="490">
        <f t="shared" si="1"/>
        <v>1.9020062312436687</v>
      </c>
      <c r="I53" s="883">
        <f>'на 01.05.18'!K117</f>
        <v>1133.9748</v>
      </c>
      <c r="J53" s="490">
        <f t="shared" si="13"/>
        <v>6.6752406760297145</v>
      </c>
      <c r="K53" s="873">
        <f>'на 01.05.18'!N117</f>
        <v>227.59559999999999</v>
      </c>
      <c r="L53" s="490">
        <f t="shared" si="9"/>
        <v>1.2269101920457173</v>
      </c>
      <c r="M53" s="1224">
        <f>'на 01.05.18'!P117</f>
        <v>227.59559999999999</v>
      </c>
      <c r="N53" s="490">
        <f>M53/$M$68*100</f>
        <v>4.7570124965957223</v>
      </c>
      <c r="O53" s="1218">
        <f t="shared" si="15"/>
        <v>43.844851723130205</v>
      </c>
      <c r="P53" s="1232">
        <f t="shared" si="14"/>
        <v>43.844851723130205</v>
      </c>
      <c r="Q53" s="201"/>
      <c r="R53" s="201"/>
    </row>
    <row r="54" spans="1:18" s="2" customFormat="1" ht="18" customHeight="1" thickBot="1" x14ac:dyDescent="0.25">
      <c r="A54" s="491" t="s">
        <v>146</v>
      </c>
      <c r="B54" s="489" t="s">
        <v>76</v>
      </c>
      <c r="C54" s="873">
        <f>'на 01.05.18'!D118</f>
        <v>20.180299999999999</v>
      </c>
      <c r="D54" s="1220">
        <f t="shared" si="11"/>
        <v>0.12257176688922992</v>
      </c>
      <c r="E54" s="874">
        <f>'на 01.05.18'!F118</f>
        <v>20.180299999999999</v>
      </c>
      <c r="F54" s="1217">
        <f t="shared" si="12"/>
        <v>0.40036108938497827</v>
      </c>
      <c r="G54" s="872">
        <f>'на 01.05.18'!I118</f>
        <v>18.744399999999999</v>
      </c>
      <c r="H54" s="884">
        <f t="shared" si="1"/>
        <v>3.1439821767577043E-2</v>
      </c>
      <c r="I54" s="883">
        <f>'на 01.05.18'!K118</f>
        <v>18.744399999999999</v>
      </c>
      <c r="J54" s="490">
        <f>I54/I$68*100</f>
        <v>0.11034053078408036</v>
      </c>
      <c r="K54" s="873">
        <f>'на 01.05.18'!N118</f>
        <v>1.3052999999999999</v>
      </c>
      <c r="L54" s="839">
        <f t="shared" si="9"/>
        <v>7.0365414519317371E-3</v>
      </c>
      <c r="M54" s="1224">
        <f>'на 01.05.18'!P118</f>
        <v>1.3052999999999999</v>
      </c>
      <c r="N54" s="839">
        <f>M54/$M$68*100</f>
        <v>2.728228670416474E-2</v>
      </c>
      <c r="O54" s="1218">
        <f t="shared" si="15"/>
        <v>6.4681892736976154</v>
      </c>
      <c r="P54" s="1232">
        <f t="shared" si="14"/>
        <v>6.4681892736976154</v>
      </c>
    </row>
    <row r="55" spans="1:18" s="2" customFormat="1" ht="15.75" customHeight="1" thickBot="1" x14ac:dyDescent="0.25">
      <c r="A55" s="1422" t="s">
        <v>75</v>
      </c>
      <c r="B55" s="1415" t="s">
        <v>51</v>
      </c>
      <c r="C55" s="1380">
        <f>'на 01.05.18'!D119</f>
        <v>2524.4443000000001</v>
      </c>
      <c r="D55" s="1420">
        <f t="shared" si="11"/>
        <v>15.333052445426739</v>
      </c>
      <c r="E55" s="1380">
        <f>'на 01.05.18'!F119</f>
        <v>2524.4443000000001</v>
      </c>
      <c r="F55" s="1418">
        <f>E55/$E$68*100</f>
        <v>50.082965567394886</v>
      </c>
      <c r="G55" s="1380">
        <f>'на 01.05.18'!I119</f>
        <v>9370.7630999999983</v>
      </c>
      <c r="H55" s="1420">
        <f t="shared" si="1"/>
        <v>15.717500783710747</v>
      </c>
      <c r="I55" s="1380">
        <f>'на 01.05.18'!K119</f>
        <v>9370.7630999999983</v>
      </c>
      <c r="J55" s="1418">
        <f>I55/I$68*100</f>
        <v>55.161806955990819</v>
      </c>
      <c r="K55" s="1383">
        <f>'на 01.05.18'!N119</f>
        <v>2469.9075000000003</v>
      </c>
      <c r="L55" s="1418">
        <f t="shared" si="9"/>
        <v>13.314645297009953</v>
      </c>
      <c r="M55" s="1423">
        <f>'на 01.05.18'!P119</f>
        <v>2469.9075000000003</v>
      </c>
      <c r="N55" s="1424">
        <f>M55/$M$68*100</f>
        <v>51.623936679511814</v>
      </c>
      <c r="O55" s="1425">
        <f>K55/C55*100</f>
        <v>97.839651284839206</v>
      </c>
      <c r="P55" s="1426">
        <f>M55/E55*100</f>
        <v>97.839651284839206</v>
      </c>
    </row>
    <row r="56" spans="1:18" s="2" customFormat="1" ht="20.25" customHeight="1" x14ac:dyDescent="0.2">
      <c r="A56" s="503"/>
      <c r="B56" s="504" t="s">
        <v>126</v>
      </c>
      <c r="C56" s="1221">
        <f>'на 01.05.18'!D120</f>
        <v>0</v>
      </c>
      <c r="D56" s="1222"/>
      <c r="E56" s="1223"/>
      <c r="F56" s="869"/>
      <c r="G56" s="886"/>
      <c r="H56" s="490"/>
      <c r="I56" s="886"/>
      <c r="J56" s="490"/>
      <c r="K56" s="886"/>
      <c r="L56" s="490"/>
      <c r="M56" s="870"/>
      <c r="N56" s="1234"/>
      <c r="O56" s="1218"/>
      <c r="P56" s="1235"/>
    </row>
    <row r="57" spans="1:18" s="2" customFormat="1" ht="20.25" customHeight="1" x14ac:dyDescent="0.2">
      <c r="A57" s="470"/>
      <c r="B57" s="473" t="s">
        <v>421</v>
      </c>
      <c r="C57" s="1224">
        <f>'на 01.05.18'!D121</f>
        <v>1936.3268</v>
      </c>
      <c r="D57" s="1222">
        <f t="shared" si="11"/>
        <v>11.760925117613146</v>
      </c>
      <c r="E57" s="874">
        <f>'на 01.05.18'!F121</f>
        <v>1936.3268</v>
      </c>
      <c r="F57" s="490">
        <f>E57/$E$68*100</f>
        <v>38.415182482585941</v>
      </c>
      <c r="G57" s="873">
        <f>'на 01.05.18'!I121</f>
        <v>5646.1301000000003</v>
      </c>
      <c r="H57" s="490">
        <f t="shared" si="1"/>
        <v>9.4702057158699109</v>
      </c>
      <c r="I57" s="873">
        <f>'на 01.05.18'!K121</f>
        <v>5646.1301000000003</v>
      </c>
      <c r="J57" s="490">
        <f>I57/I$68*100</f>
        <v>33.236432860479546</v>
      </c>
      <c r="K57" s="873">
        <f>'на 01.05.18'!N121</f>
        <v>1942.3412000000001</v>
      </c>
      <c r="L57" s="490">
        <f t="shared" si="9"/>
        <v>10.470669093384535</v>
      </c>
      <c r="M57" s="874">
        <f>'на 01.05.18'!P121</f>
        <v>1942.3412000000001</v>
      </c>
      <c r="N57" s="1235">
        <f>M57/$M$68*100</f>
        <v>40.597187999472453</v>
      </c>
      <c r="O57" s="490">
        <f>K57/C57*100</f>
        <v>100.31060872575847</v>
      </c>
      <c r="P57" s="1235">
        <f>M57/E57*100</f>
        <v>100.31060872575847</v>
      </c>
      <c r="R57" s="103"/>
    </row>
    <row r="58" spans="1:18" s="2" customFormat="1" ht="20.25" customHeight="1" x14ac:dyDescent="0.2">
      <c r="A58" s="470"/>
      <c r="B58" s="473" t="s">
        <v>420</v>
      </c>
      <c r="C58" s="1224">
        <f>'на 01.05.18'!D122</f>
        <v>631.47850000000005</v>
      </c>
      <c r="D58" s="1222">
        <f t="shared" si="11"/>
        <v>3.8354947893520208</v>
      </c>
      <c r="E58" s="874">
        <f>'на 01.05.18'!F122</f>
        <v>631.47850000000005</v>
      </c>
      <c r="F58" s="490">
        <f>E58/$E$68*100</f>
        <v>12.528030811394878</v>
      </c>
      <c r="G58" s="873">
        <f>'на 01.05.18'!I122</f>
        <v>3765.2608</v>
      </c>
      <c r="H58" s="490">
        <f t="shared" si="1"/>
        <v>6.3154397292228381</v>
      </c>
      <c r="I58" s="873">
        <f>'на 01.05.18'!K122</f>
        <v>3765.2608</v>
      </c>
      <c r="J58" s="490">
        <f>I58/I$68*100</f>
        <v>22.164533151900894</v>
      </c>
      <c r="K58" s="873"/>
      <c r="L58" s="490"/>
      <c r="M58" s="887"/>
      <c r="N58" s="1235"/>
      <c r="O58" s="490"/>
      <c r="P58" s="1235"/>
    </row>
    <row r="59" spans="1:18" s="159" customFormat="1" ht="20.25" customHeight="1" x14ac:dyDescent="0.2">
      <c r="A59" s="470"/>
      <c r="B59" s="473" t="s">
        <v>837</v>
      </c>
      <c r="C59" s="879">
        <f>'на 01.05.18'!D123</f>
        <v>0</v>
      </c>
      <c r="D59" s="1222"/>
      <c r="E59" s="874"/>
      <c r="F59" s="490"/>
      <c r="G59" s="873"/>
      <c r="H59" s="490"/>
      <c r="I59" s="873"/>
      <c r="J59" s="490"/>
      <c r="K59" s="873">
        <f>'на 01.05.18'!N123</f>
        <v>619.53480000000002</v>
      </c>
      <c r="L59" s="490">
        <f>K59/$K$68*100</f>
        <v>3.339755076315206</v>
      </c>
      <c r="M59" s="887">
        <f>'на 01.05.18'!P123</f>
        <v>619.53480000000002</v>
      </c>
      <c r="N59" s="1235">
        <f>M59/$M$68*100</f>
        <v>12.948997193600983</v>
      </c>
      <c r="O59" s="490"/>
      <c r="P59" s="1235"/>
    </row>
    <row r="60" spans="1:18" s="2" customFormat="1" ht="31.5" customHeight="1" x14ac:dyDescent="0.2">
      <c r="A60" s="470"/>
      <c r="B60" s="471" t="s">
        <v>384</v>
      </c>
      <c r="C60" s="879">
        <f>'на 01.05.18'!D124</f>
        <v>0.1124</v>
      </c>
      <c r="D60" s="1220"/>
      <c r="E60" s="874">
        <f>'на 01.05.18'!F124</f>
        <v>0.1124</v>
      </c>
      <c r="F60" s="875"/>
      <c r="G60" s="873">
        <f>'на 01.05.18'!I124</f>
        <v>0.31569999999999998</v>
      </c>
      <c r="H60" s="875">
        <f>G60/$G$68*100</f>
        <v>5.2952090928619073E-4</v>
      </c>
      <c r="I60" s="873">
        <f>'на 01.05.18'!K124</f>
        <v>0.31569999999999998</v>
      </c>
      <c r="J60" s="875">
        <f>I60/I$68*100</f>
        <v>1.8583953377293578E-3</v>
      </c>
      <c r="K60" s="873">
        <f>'на 01.05.18'!N124</f>
        <v>5.2424999999999997</v>
      </c>
      <c r="L60" s="875">
        <f>K60/$K$68*100</f>
        <v>2.8260988708919126E-2</v>
      </c>
      <c r="M60" s="887">
        <f>'на 01.05.18'!P124</f>
        <v>5.2424999999999997</v>
      </c>
      <c r="N60" s="1236">
        <f>M60/$M$68*100</f>
        <v>0.10957434156637068</v>
      </c>
      <c r="O60" s="490"/>
      <c r="P60" s="1235"/>
    </row>
    <row r="61" spans="1:18" s="2" customFormat="1" ht="19.5" customHeight="1" x14ac:dyDescent="0.2">
      <c r="A61" s="470"/>
      <c r="B61" s="471" t="s">
        <v>391</v>
      </c>
      <c r="C61" s="879">
        <f>'на 01.05.18'!D125</f>
        <v>0</v>
      </c>
      <c r="D61" s="1222"/>
      <c r="E61" s="874"/>
      <c r="F61" s="490"/>
      <c r="G61" s="873"/>
      <c r="H61" s="875"/>
      <c r="I61" s="873"/>
      <c r="J61" s="490"/>
      <c r="K61" s="873"/>
      <c r="L61" s="490"/>
      <c r="M61" s="887"/>
      <c r="N61" s="1235"/>
      <c r="O61" s="490"/>
      <c r="P61" s="1235"/>
    </row>
    <row r="62" spans="1:18" s="2" customFormat="1" ht="20.25" customHeight="1" x14ac:dyDescent="0.2">
      <c r="A62" s="470"/>
      <c r="B62" s="489" t="s">
        <v>135</v>
      </c>
      <c r="C62" s="874">
        <f>'на 01.05.18'!D126</f>
        <v>-43.473399999999998</v>
      </c>
      <c r="D62" s="1222"/>
      <c r="E62" s="874">
        <f>'на 01.05.18'!F126</f>
        <v>-43.473399999999998</v>
      </c>
      <c r="F62" s="490"/>
      <c r="G62" s="873">
        <f>'на 01.05.18'!I126</f>
        <v>-43.512</v>
      </c>
      <c r="H62" s="875"/>
      <c r="I62" s="873">
        <f>'на 01.05.18'!K126</f>
        <v>-43.512</v>
      </c>
      <c r="J62" s="490"/>
      <c r="K62" s="873">
        <f>'на 01.05.18'!N126</f>
        <v>-97.210999999999999</v>
      </c>
      <c r="L62" s="490"/>
      <c r="M62" s="874">
        <f>'на 01.05.18'!P126</f>
        <v>-97.210999999999999</v>
      </c>
      <c r="N62" s="1235"/>
      <c r="O62" s="490"/>
      <c r="P62" s="1235"/>
    </row>
    <row r="63" spans="1:18" s="2" customFormat="1" ht="20.25" customHeight="1" x14ac:dyDescent="0.2">
      <c r="A63" s="470"/>
      <c r="B63" s="473" t="s">
        <v>1</v>
      </c>
      <c r="C63" s="1225">
        <f>'на 01.05.18'!D127</f>
        <v>0</v>
      </c>
      <c r="D63" s="1222"/>
      <c r="E63" s="874"/>
      <c r="F63" s="490"/>
      <c r="G63" s="873">
        <f>'на 01.05.18'!I127</f>
        <v>2.5684999999999998</v>
      </c>
      <c r="H63" s="875">
        <f>G63/$G$68*100</f>
        <v>4.3081230772935722E-3</v>
      </c>
      <c r="I63" s="873">
        <f>'на 01.05.18'!K127</f>
        <v>2.5684999999999998</v>
      </c>
      <c r="J63" s="875">
        <f>I63/I$68*100</f>
        <v>1.511969725992352E-2</v>
      </c>
      <c r="K63" s="873"/>
      <c r="L63" s="490"/>
      <c r="M63" s="874"/>
      <c r="N63" s="1235"/>
      <c r="O63" s="490"/>
      <c r="P63" s="1235"/>
    </row>
    <row r="64" spans="1:18" s="2" customFormat="1" ht="20.25" customHeight="1" x14ac:dyDescent="0.2">
      <c r="A64" s="470"/>
      <c r="B64" s="473" t="s">
        <v>293</v>
      </c>
      <c r="C64" s="874">
        <f>'на 01.05.18'!D128</f>
        <v>0</v>
      </c>
      <c r="D64" s="1222"/>
      <c r="E64" s="874"/>
      <c r="F64" s="490"/>
      <c r="G64" s="873"/>
      <c r="H64" s="490"/>
      <c r="I64" s="873"/>
      <c r="J64" s="490"/>
      <c r="K64" s="873"/>
      <c r="L64" s="490"/>
      <c r="M64" s="874"/>
      <c r="N64" s="1235"/>
      <c r="O64" s="490"/>
      <c r="P64" s="1235"/>
    </row>
    <row r="65" spans="1:20" s="2" customFormat="1" ht="20.25" customHeight="1" x14ac:dyDescent="0.2">
      <c r="A65" s="470"/>
      <c r="B65" s="473" t="s">
        <v>282</v>
      </c>
      <c r="C65" s="874">
        <f>'на 01.05.18'!D129</f>
        <v>0</v>
      </c>
      <c r="D65" s="1222"/>
      <c r="E65" s="874"/>
      <c r="F65" s="490"/>
      <c r="G65" s="873"/>
      <c r="H65" s="490"/>
      <c r="I65" s="873"/>
      <c r="J65" s="490"/>
      <c r="K65" s="873"/>
      <c r="L65" s="490"/>
      <c r="M65" s="874"/>
      <c r="N65" s="1235"/>
      <c r="O65" s="490"/>
      <c r="P65" s="1235"/>
    </row>
    <row r="66" spans="1:20" s="2" customFormat="1" ht="17.25" thickBot="1" x14ac:dyDescent="0.25">
      <c r="A66" s="505"/>
      <c r="B66" s="506" t="s">
        <v>281</v>
      </c>
      <c r="C66" s="874">
        <f>'на 01.05.18'!D130</f>
        <v>0</v>
      </c>
      <c r="D66" s="1222"/>
      <c r="E66" s="874"/>
      <c r="F66" s="490"/>
      <c r="G66" s="873"/>
      <c r="H66" s="490"/>
      <c r="I66" s="873"/>
      <c r="J66" s="490"/>
      <c r="K66" s="873"/>
      <c r="L66" s="490"/>
      <c r="M66" s="888"/>
      <c r="N66" s="1235"/>
      <c r="O66" s="490"/>
      <c r="P66" s="1235"/>
    </row>
    <row r="67" spans="1:20" s="2" customFormat="1" ht="17.25" hidden="1" thickBot="1" x14ac:dyDescent="0.25">
      <c r="A67" s="507"/>
      <c r="B67" s="508"/>
      <c r="C67" s="889">
        <v>0</v>
      </c>
      <c r="D67" s="1226">
        <f t="shared" si="11"/>
        <v>0</v>
      </c>
      <c r="E67" s="889"/>
      <c r="F67" s="890"/>
      <c r="G67" s="891"/>
      <c r="H67" s="890">
        <f t="shared" si="1"/>
        <v>0</v>
      </c>
      <c r="I67" s="889"/>
      <c r="J67" s="890" t="e">
        <f t="shared" ref="J67" si="16">I67/G67*100</f>
        <v>#DIV/0!</v>
      </c>
      <c r="K67" s="891"/>
      <c r="L67" s="890"/>
      <c r="M67" s="889"/>
      <c r="N67" s="1237"/>
      <c r="O67" s="890"/>
      <c r="P67" s="1237"/>
    </row>
    <row r="68" spans="1:20" s="2" customFormat="1" ht="18" thickBot="1" x14ac:dyDescent="0.25">
      <c r="A68" s="1427"/>
      <c r="B68" s="1428" t="s">
        <v>50</v>
      </c>
      <c r="C68" s="1429">
        <f>'на 01.05.18'!D131</f>
        <v>16464.068775509502</v>
      </c>
      <c r="D68" s="1418">
        <f>C68/$C$68*100</f>
        <v>100</v>
      </c>
      <c r="E68" s="1383">
        <f>'на 01.05.18'!F131</f>
        <v>5040.5248000000001</v>
      </c>
      <c r="F68" s="1418">
        <f>E68/$E$68*100</f>
        <v>100</v>
      </c>
      <c r="G68" s="1429">
        <f>'на 01.05.18'!I131</f>
        <v>59619.930858929176</v>
      </c>
      <c r="H68" s="1418">
        <f>G68/$G$68*100</f>
        <v>100</v>
      </c>
      <c r="I68" s="1383">
        <f>'на 01.05.18'!K131</f>
        <v>16987.773999999998</v>
      </c>
      <c r="J68" s="1418">
        <f>I68/I$68*100</f>
        <v>100</v>
      </c>
      <c r="K68" s="1429">
        <f>'на 01.05.18'!N131</f>
        <v>18550.306409999997</v>
      </c>
      <c r="L68" s="1418">
        <f>K68/$K$68*100</f>
        <v>100</v>
      </c>
      <c r="M68" s="1430">
        <f>'на 01.05.18'!P131</f>
        <v>4784.4230000000007</v>
      </c>
      <c r="N68" s="1418">
        <f>M68/$M$68*100</f>
        <v>100</v>
      </c>
      <c r="O68" s="1418">
        <f>K68/C68*100</f>
        <v>112.6714584525655</v>
      </c>
      <c r="P68" s="1417">
        <f>M68/E68*100</f>
        <v>94.91914413356325</v>
      </c>
      <c r="R68" s="103"/>
    </row>
    <row r="69" spans="1:20" s="2" customFormat="1" ht="54.75" customHeight="1" x14ac:dyDescent="0.3">
      <c r="A69" s="102"/>
      <c r="B69" s="1830" t="s">
        <v>624</v>
      </c>
      <c r="C69" s="1830"/>
      <c r="D69" s="1830"/>
      <c r="E69" s="1830"/>
      <c r="F69" s="1830"/>
      <c r="G69" s="1830"/>
      <c r="H69" s="1830"/>
      <c r="I69" s="1830"/>
      <c r="J69" s="1830"/>
      <c r="K69" s="1830"/>
      <c r="L69" s="1830"/>
      <c r="M69" s="1830"/>
      <c r="N69" s="1830"/>
      <c r="O69" s="1830"/>
      <c r="P69" s="1830"/>
      <c r="R69" s="103"/>
    </row>
    <row r="70" spans="1:20" ht="21" customHeight="1" x14ac:dyDescent="0.25">
      <c r="B70" s="100"/>
      <c r="C70" s="100"/>
      <c r="D70" s="100"/>
      <c r="E70" s="100"/>
      <c r="F70" s="100"/>
      <c r="G70" s="125"/>
      <c r="H70" s="100"/>
      <c r="I70" s="232"/>
      <c r="J70" s="100"/>
      <c r="K70" s="125"/>
      <c r="L70" s="1835"/>
      <c r="M70" s="1835"/>
      <c r="N70" s="1835"/>
      <c r="O70" s="1835"/>
      <c r="P70" s="1835"/>
      <c r="Q70" s="1835"/>
      <c r="R70" s="1835"/>
      <c r="S70" s="1835"/>
      <c r="T70" s="1835"/>
    </row>
    <row r="82" spans="17:20" x14ac:dyDescent="0.2">
      <c r="Q82" s="1829"/>
      <c r="R82" s="1829"/>
      <c r="S82" s="1829"/>
      <c r="T82" s="1829"/>
    </row>
    <row r="83" spans="17:20" x14ac:dyDescent="0.2">
      <c r="Q83" s="1829"/>
      <c r="R83" s="1829"/>
      <c r="S83" s="1829"/>
      <c r="T83" s="1829"/>
    </row>
    <row r="84" spans="17:20" x14ac:dyDescent="0.2">
      <c r="Q84" s="1829"/>
      <c r="R84" s="1829"/>
      <c r="S84" s="1829"/>
      <c r="T84" s="1829"/>
    </row>
    <row r="85" spans="17:20" x14ac:dyDescent="0.2">
      <c r="Q85" s="1829"/>
      <c r="R85" s="1829"/>
      <c r="S85" s="1829"/>
      <c r="T85" s="1829"/>
    </row>
    <row r="86" spans="17:20" x14ac:dyDescent="0.2">
      <c r="Q86" s="1829"/>
      <c r="R86" s="1829"/>
      <c r="S86" s="1829"/>
      <c r="T86" s="1829"/>
    </row>
    <row r="87" spans="17:20" x14ac:dyDescent="0.2">
      <c r="Q87" s="1829"/>
      <c r="R87" s="1829"/>
      <c r="S87" s="1829"/>
      <c r="T87" s="1829"/>
    </row>
  </sheetData>
  <mergeCells count="19">
    <mergeCell ref="A3:A5"/>
    <mergeCell ref="B3:B5"/>
    <mergeCell ref="C4:D4"/>
    <mergeCell ref="O3:P4"/>
    <mergeCell ref="G3:J3"/>
    <mergeCell ref="G4:H4"/>
    <mergeCell ref="I4:J4"/>
    <mergeCell ref="M4:N4"/>
    <mergeCell ref="K4:L4"/>
    <mergeCell ref="E4:F4"/>
    <mergeCell ref="K3:N3"/>
    <mergeCell ref="Q82:T87"/>
    <mergeCell ref="B1:P1"/>
    <mergeCell ref="B69:P69"/>
    <mergeCell ref="O2:P2"/>
    <mergeCell ref="C3:F3"/>
    <mergeCell ref="C2:F2"/>
    <mergeCell ref="K2:N2"/>
    <mergeCell ref="L70:T70"/>
  </mergeCells>
  <phoneticPr fontId="0" type="noConversion"/>
  <printOptions horizontalCentered="1"/>
  <pageMargins left="0.19685039370078741" right="0.27559055118110237" top="0.19685039370078741" bottom="7.874015748031496E-2" header="0.15748031496062992" footer="0.19685039370078741"/>
  <pageSetup paperSize="9" scale="37" orientation="landscape" r:id="rId1"/>
  <headerFooter alignWithMargins="0">
    <oddFooter>&amp;C&amp;11 14</oddFooter>
  </headerFooter>
  <cellWatches>
    <cellWatch r="M56"/>
  </cellWatche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K65"/>
  <sheetViews>
    <sheetView view="pageBreakPreview" topLeftCell="A2" zoomScale="71" zoomScaleNormal="60" zoomScaleSheetLayoutView="71" workbookViewId="0">
      <pane ySplit="3" topLeftCell="A6" activePane="bottomLeft" state="frozen"/>
      <selection activeCell="M31" sqref="M31"/>
      <selection pane="bottomLeft" activeCell="M31" sqref="M31"/>
    </sheetView>
  </sheetViews>
  <sheetFormatPr defaultColWidth="9.140625" defaultRowHeight="15.75" x14ac:dyDescent="0.2"/>
  <cols>
    <col min="1" max="1" width="7.85546875" style="63" customWidth="1"/>
    <col min="2" max="2" width="80.42578125" style="59" customWidth="1"/>
    <col min="3" max="3" width="15.28515625" style="59" customWidth="1"/>
    <col min="4" max="4" width="15.42578125" style="157" customWidth="1"/>
    <col min="5" max="5" width="15" style="59" customWidth="1"/>
    <col min="6" max="6" width="15.5703125" style="156" customWidth="1"/>
    <col min="7" max="7" width="14.42578125" style="157" customWidth="1"/>
    <col min="8" max="8" width="14.5703125" style="167" customWidth="1"/>
    <col min="9" max="16384" width="9.140625" style="59"/>
  </cols>
  <sheetData>
    <row r="1" spans="1:11" ht="20.25" x14ac:dyDescent="0.2">
      <c r="A1" s="1853" t="s">
        <v>243</v>
      </c>
      <c r="B1" s="1853"/>
      <c r="C1" s="1853"/>
      <c r="D1" s="1853"/>
      <c r="E1" s="1853"/>
      <c r="F1" s="1853"/>
      <c r="G1" s="1853"/>
      <c r="H1" s="1853"/>
    </row>
    <row r="2" spans="1:11" ht="16.5" x14ac:dyDescent="0.2">
      <c r="A2" s="169"/>
      <c r="B2" s="164"/>
      <c r="C2" s="164"/>
      <c r="D2" s="164"/>
      <c r="E2" s="164"/>
      <c r="F2" s="164"/>
      <c r="G2" s="164"/>
      <c r="H2" s="164"/>
    </row>
    <row r="3" spans="1:11" ht="16.5" thickBot="1" x14ac:dyDescent="0.25">
      <c r="A3" s="165"/>
      <c r="B3" s="165"/>
      <c r="C3" s="165"/>
      <c r="D3" s="165"/>
      <c r="E3" s="165"/>
      <c r="F3" s="175"/>
      <c r="G3" s="165"/>
      <c r="H3" s="168" t="s">
        <v>570</v>
      </c>
    </row>
    <row r="4" spans="1:11" ht="72" customHeight="1" thickBot="1" x14ac:dyDescent="0.25">
      <c r="A4" s="531" t="s">
        <v>568</v>
      </c>
      <c r="B4" s="510" t="s">
        <v>101</v>
      </c>
      <c r="C4" s="511" t="s">
        <v>892</v>
      </c>
      <c r="D4" s="510" t="s">
        <v>1067</v>
      </c>
      <c r="E4" s="512" t="s">
        <v>0</v>
      </c>
      <c r="F4" s="511" t="s">
        <v>893</v>
      </c>
      <c r="G4" s="510" t="s">
        <v>1068</v>
      </c>
      <c r="H4" s="512" t="s">
        <v>0</v>
      </c>
    </row>
    <row r="5" spans="1:11" ht="24" customHeight="1" thickBot="1" x14ac:dyDescent="0.3">
      <c r="A5" s="532"/>
      <c r="B5" s="533" t="s">
        <v>207</v>
      </c>
      <c r="C5" s="885">
        <f>C6+C28</f>
        <v>16827.620800000001</v>
      </c>
      <c r="D5" s="885">
        <f>'стр-ра гор доходов'!E68</f>
        <v>5040.5248000000001</v>
      </c>
      <c r="E5" s="1242">
        <f>D5/C5*100</f>
        <v>29.953876783341826</v>
      </c>
      <c r="F5" s="885">
        <f>F6+F28</f>
        <v>17664.779600000002</v>
      </c>
      <c r="G5" s="885">
        <f>G6+G28</f>
        <v>4784.4235000000008</v>
      </c>
      <c r="H5" s="1242">
        <f>G5/F5*100</f>
        <v>27.084535490043706</v>
      </c>
    </row>
    <row r="6" spans="1:11" ht="20.25" customHeight="1" x14ac:dyDescent="0.2">
      <c r="A6" s="534" t="s">
        <v>74</v>
      </c>
      <c r="B6" s="535" t="s">
        <v>208</v>
      </c>
      <c r="C6" s="892">
        <f>C7+C8+C9+C10+C11+C12+C15+C17+C22+C24+C25+C26+C27</f>
        <v>7187.4315999999999</v>
      </c>
      <c r="D6" s="892">
        <f>'стр-ра гор доходов'!E6</f>
        <v>2516.0805</v>
      </c>
      <c r="E6" s="892">
        <f>D6/C6*100</f>
        <v>35.006670533045494</v>
      </c>
      <c r="F6" s="892">
        <f>F7+F8+F9+F10+F11+F12+F15+F17+F22+F24+F25+F26+F27</f>
        <v>7277.4742999999999</v>
      </c>
      <c r="G6" s="892">
        <f>G7+G8+G9+G10+G11+G12+G15+G17+G22+G24+G25+G26+G27+0.0005</f>
        <v>2314.5160000000001</v>
      </c>
      <c r="H6" s="892">
        <f>G6/F6*100</f>
        <v>31.803836119352564</v>
      </c>
    </row>
    <row r="7" spans="1:11" ht="20.25" customHeight="1" x14ac:dyDescent="0.2">
      <c r="A7" s="488" t="s">
        <v>77</v>
      </c>
      <c r="B7" s="489" t="s">
        <v>73</v>
      </c>
      <c r="C7" s="874">
        <v>1476.1116999999999</v>
      </c>
      <c r="D7" s="874">
        <f>'стр-ра гор доходов'!E8</f>
        <v>314.93770000000001</v>
      </c>
      <c r="E7" s="1223">
        <f>D7/C7*100</f>
        <v>21.335627920298986</v>
      </c>
      <c r="F7" s="874">
        <v>1459.8184000000001</v>
      </c>
      <c r="G7" s="874">
        <f>'стр-ра гор доходов'!M8</f>
        <v>434.64490000000001</v>
      </c>
      <c r="H7" s="874">
        <f>G7/F7*100</f>
        <v>29.773902014113535</v>
      </c>
    </row>
    <row r="8" spans="1:11" ht="20.25" customHeight="1" x14ac:dyDescent="0.2">
      <c r="A8" s="488" t="s">
        <v>78</v>
      </c>
      <c r="B8" s="489" t="s">
        <v>66</v>
      </c>
      <c r="C8" s="874">
        <v>3519.8130000000001</v>
      </c>
      <c r="D8" s="874">
        <f>'стр-ра гор доходов'!E9</f>
        <v>1112.1943000000001</v>
      </c>
      <c r="E8" s="1223">
        <f>D8/C8*100</f>
        <v>31.598107626740401</v>
      </c>
      <c r="F8" s="874">
        <v>3659.4823999999999</v>
      </c>
      <c r="G8" s="874">
        <f>'стр-ра гор доходов'!M9</f>
        <v>1130.0577000000001</v>
      </c>
      <c r="H8" s="874">
        <f t="shared" ref="H8:H25" si="0">G8/F8*100</f>
        <v>30.880260552694562</v>
      </c>
      <c r="J8" s="60"/>
    </row>
    <row r="9" spans="1:11" ht="20.25" customHeight="1" x14ac:dyDescent="0.2">
      <c r="A9" s="488" t="s">
        <v>79</v>
      </c>
      <c r="B9" s="489" t="s">
        <v>136</v>
      </c>
      <c r="C9" s="874">
        <v>18.978899999999999</v>
      </c>
      <c r="D9" s="874">
        <f>'стр-ра гор доходов'!E10</f>
        <v>5.3125999999999998</v>
      </c>
      <c r="E9" s="1223">
        <f t="shared" ref="E9:E26" si="1">D9/C9*100</f>
        <v>27.992138638171866</v>
      </c>
      <c r="F9" s="874">
        <v>17.139099999999999</v>
      </c>
      <c r="G9" s="874">
        <f>'стр-ра гор доходов'!M10</f>
        <v>5.4961000000000002</v>
      </c>
      <c r="H9" s="874">
        <f t="shared" si="0"/>
        <v>32.067611484850431</v>
      </c>
      <c r="J9" s="60"/>
    </row>
    <row r="10" spans="1:11" s="61" customFormat="1" ht="20.25" customHeight="1" x14ac:dyDescent="0.2">
      <c r="A10" s="501" t="s">
        <v>80</v>
      </c>
      <c r="B10" s="489" t="s">
        <v>171</v>
      </c>
      <c r="C10" s="874">
        <v>166.904</v>
      </c>
      <c r="D10" s="874">
        <f>'стр-ра гор доходов'!E12</f>
        <v>73.822900000000004</v>
      </c>
      <c r="E10" s="1223">
        <f t="shared" si="1"/>
        <v>44.230755404304276</v>
      </c>
      <c r="F10" s="874">
        <v>166.27430000000001</v>
      </c>
      <c r="G10" s="874">
        <f>'стр-ра гор доходов'!M12</f>
        <v>72.509699999999995</v>
      </c>
      <c r="H10" s="874">
        <f t="shared" si="0"/>
        <v>43.608483090892577</v>
      </c>
      <c r="K10" s="61" t="s">
        <v>224</v>
      </c>
    </row>
    <row r="11" spans="1:11" s="61" customFormat="1" ht="29.25" customHeight="1" x14ac:dyDescent="0.2">
      <c r="A11" s="501" t="s">
        <v>81</v>
      </c>
      <c r="B11" s="493" t="s">
        <v>302</v>
      </c>
      <c r="C11" s="874">
        <v>2.6524999999999999</v>
      </c>
      <c r="D11" s="874">
        <f>'стр-ра гор доходов'!E13</f>
        <v>1.8892</v>
      </c>
      <c r="E11" s="1223">
        <f t="shared" si="1"/>
        <v>71.223374175306319</v>
      </c>
      <c r="F11" s="874">
        <v>4.3276000000000003</v>
      </c>
      <c r="G11" s="874">
        <f>'стр-ра гор доходов'!M13</f>
        <v>2.0817999999999999</v>
      </c>
      <c r="H11" s="874">
        <f t="shared" si="0"/>
        <v>48.105185322118487</v>
      </c>
    </row>
    <row r="12" spans="1:11" ht="20.25" customHeight="1" x14ac:dyDescent="0.2">
      <c r="A12" s="491" t="s">
        <v>82</v>
      </c>
      <c r="B12" s="493" t="s">
        <v>108</v>
      </c>
      <c r="C12" s="874">
        <f>SUM(C13:C14)</f>
        <v>95.093799999999987</v>
      </c>
      <c r="D12" s="874">
        <f>D13+D14</f>
        <v>16.464099999999998</v>
      </c>
      <c r="E12" s="1223">
        <f t="shared" si="1"/>
        <v>17.313536739514038</v>
      </c>
      <c r="F12" s="874">
        <f>F13+F14</f>
        <v>102.1919</v>
      </c>
      <c r="G12" s="874">
        <f>'стр-ра гор доходов'!M14</f>
        <v>21.480799999999999</v>
      </c>
      <c r="H12" s="874">
        <f t="shared" si="0"/>
        <v>21.020061276872234</v>
      </c>
    </row>
    <row r="13" spans="1:11" ht="20.25" customHeight="1" x14ac:dyDescent="0.2">
      <c r="A13" s="491" t="s">
        <v>397</v>
      </c>
      <c r="B13" s="515" t="s">
        <v>109</v>
      </c>
      <c r="C13" s="874">
        <v>84.029799999999994</v>
      </c>
      <c r="D13" s="874">
        <f>'стр-ра гор доходов'!E15</f>
        <v>12.879099999999999</v>
      </c>
      <c r="E13" s="1223">
        <f t="shared" si="1"/>
        <v>15.32682453129723</v>
      </c>
      <c r="F13" s="874">
        <v>90.866200000000006</v>
      </c>
      <c r="G13" s="874">
        <f>'стр-ра гор доходов'!M15</f>
        <v>17.0992</v>
      </c>
      <c r="H13" s="874">
        <f t="shared" si="0"/>
        <v>18.817998331612852</v>
      </c>
    </row>
    <row r="14" spans="1:11" ht="20.25" customHeight="1" x14ac:dyDescent="0.2">
      <c r="A14" s="491" t="s">
        <v>398</v>
      </c>
      <c r="B14" s="515" t="s">
        <v>110</v>
      </c>
      <c r="C14" s="874">
        <v>11.064</v>
      </c>
      <c r="D14" s="874">
        <f>'стр-ра гор доходов'!E19</f>
        <v>3.585</v>
      </c>
      <c r="E14" s="1223">
        <f t="shared" si="1"/>
        <v>32.402386117136658</v>
      </c>
      <c r="F14" s="874">
        <v>11.325699999999999</v>
      </c>
      <c r="G14" s="874">
        <f>'стр-ра гор доходов'!M19</f>
        <v>4.3815999999999997</v>
      </c>
      <c r="H14" s="874">
        <f t="shared" si="0"/>
        <v>38.687233460183471</v>
      </c>
    </row>
    <row r="15" spans="1:11" ht="20.25" customHeight="1" x14ac:dyDescent="0.2">
      <c r="A15" s="488" t="s">
        <v>83</v>
      </c>
      <c r="B15" s="496" t="s">
        <v>90</v>
      </c>
      <c r="C15" s="874">
        <v>54.876800000000003</v>
      </c>
      <c r="D15" s="874">
        <f>'стр-ра гор доходов'!E24</f>
        <v>18.262499999999999</v>
      </c>
      <c r="E15" s="1223">
        <f t="shared" si="1"/>
        <v>33.279090617528716</v>
      </c>
      <c r="F15" s="874">
        <v>56.9724</v>
      </c>
      <c r="G15" s="874">
        <f>'стр-ра гор доходов'!M24</f>
        <v>20.946000000000002</v>
      </c>
      <c r="H15" s="874">
        <f t="shared" si="0"/>
        <v>36.765170503612275</v>
      </c>
    </row>
    <row r="16" spans="1:11" ht="20.25" hidden="1" customHeight="1" x14ac:dyDescent="0.2">
      <c r="A16" s="488"/>
      <c r="B16" s="496"/>
      <c r="C16" s="874"/>
      <c r="D16" s="1238">
        <v>1E-3</v>
      </c>
      <c r="E16" s="1223" t="e">
        <f t="shared" si="1"/>
        <v>#DIV/0!</v>
      </c>
      <c r="F16" s="874"/>
      <c r="G16" s="874"/>
      <c r="H16" s="874" t="e">
        <f t="shared" si="0"/>
        <v>#DIV/0!</v>
      </c>
    </row>
    <row r="17" spans="1:8" s="62" customFormat="1" ht="20.25" customHeight="1" x14ac:dyDescent="0.2">
      <c r="A17" s="501" t="s">
        <v>88</v>
      </c>
      <c r="B17" s="489" t="s">
        <v>122</v>
      </c>
      <c r="C17" s="874">
        <f>SUM(C18:C21)</f>
        <v>638.29560000000004</v>
      </c>
      <c r="D17" s="874">
        <f>D18+D19+D20+D21</f>
        <v>296.77999999999997</v>
      </c>
      <c r="E17" s="1223">
        <f t="shared" si="1"/>
        <v>46.495698858021264</v>
      </c>
      <c r="F17" s="874">
        <f>SUM(F18:F21)</f>
        <v>678.67769999999996</v>
      </c>
      <c r="G17" s="874">
        <f>'стр-ра гор доходов'!M40</f>
        <v>284.24360000000001</v>
      </c>
      <c r="H17" s="874">
        <f t="shared" si="0"/>
        <v>41.881971368736593</v>
      </c>
    </row>
    <row r="18" spans="1:8" s="61" customFormat="1" ht="20.25" customHeight="1" x14ac:dyDescent="0.2">
      <c r="A18" s="491" t="s">
        <v>111</v>
      </c>
      <c r="B18" s="515" t="s">
        <v>112</v>
      </c>
      <c r="C18" s="874">
        <v>383.52760000000001</v>
      </c>
      <c r="D18" s="874">
        <f>'стр-ра гор доходов'!E41</f>
        <v>213.47040000000001</v>
      </c>
      <c r="E18" s="1223">
        <f t="shared" si="1"/>
        <v>55.659723055133448</v>
      </c>
      <c r="F18" s="874">
        <v>407.73399999999998</v>
      </c>
      <c r="G18" s="874">
        <f>'стр-ра гор доходов'!M41</f>
        <v>199.1995</v>
      </c>
      <c r="H18" s="874">
        <f t="shared" si="0"/>
        <v>48.855258575443791</v>
      </c>
    </row>
    <row r="19" spans="1:8" s="61" customFormat="1" ht="53.25" customHeight="1" x14ac:dyDescent="0.2">
      <c r="A19" s="501" t="s">
        <v>300</v>
      </c>
      <c r="B19" s="515" t="s">
        <v>351</v>
      </c>
      <c r="C19" s="874">
        <v>153.7826</v>
      </c>
      <c r="D19" s="874">
        <f>'стр-ра гор доходов'!E42</f>
        <v>48.301099999999998</v>
      </c>
      <c r="E19" s="1223">
        <f t="shared" si="1"/>
        <v>31.408689929810002</v>
      </c>
      <c r="F19" s="874">
        <v>164.73419999999999</v>
      </c>
      <c r="G19" s="874">
        <f>'стр-ра гор доходов'!M42</f>
        <v>47.138199999999998</v>
      </c>
      <c r="H19" s="874">
        <f t="shared" si="0"/>
        <v>28.614701743778763</v>
      </c>
    </row>
    <row r="20" spans="1:8" s="61" customFormat="1" ht="20.25" customHeight="1" x14ac:dyDescent="0.2">
      <c r="A20" s="501" t="s">
        <v>301</v>
      </c>
      <c r="B20" s="515" t="s">
        <v>123</v>
      </c>
      <c r="C20" s="874">
        <v>2.2250000000000001</v>
      </c>
      <c r="D20" s="874">
        <f>'стр-ра гор доходов'!E43</f>
        <v>0</v>
      </c>
      <c r="E20" s="1223">
        <f>D20/C20*100</f>
        <v>0</v>
      </c>
      <c r="F20" s="874">
        <v>5.0579999999999998</v>
      </c>
      <c r="G20" s="874">
        <f>'стр-ра гор доходов'!M43</f>
        <v>1</v>
      </c>
      <c r="H20" s="874">
        <f t="shared" si="0"/>
        <v>19.770660340055361</v>
      </c>
    </row>
    <row r="21" spans="1:8" s="61" customFormat="1" ht="20.25" customHeight="1" x14ac:dyDescent="0.2">
      <c r="A21" s="501" t="s">
        <v>399</v>
      </c>
      <c r="B21" s="515" t="s">
        <v>5</v>
      </c>
      <c r="C21" s="874">
        <v>98.760400000000004</v>
      </c>
      <c r="D21" s="874">
        <f>'стр-ра гор доходов'!E44</f>
        <v>35.008499999999998</v>
      </c>
      <c r="E21" s="1223">
        <f t="shared" si="1"/>
        <v>35.447912321132755</v>
      </c>
      <c r="F21" s="874">
        <v>101.1515</v>
      </c>
      <c r="G21" s="874">
        <f>'стр-ра гор доходов'!M44</f>
        <v>36.905900000000003</v>
      </c>
      <c r="H21" s="874">
        <f t="shared" si="0"/>
        <v>36.485766399905096</v>
      </c>
    </row>
    <row r="22" spans="1:8" s="61" customFormat="1" ht="20.25" customHeight="1" x14ac:dyDescent="0.2">
      <c r="A22" s="491" t="s">
        <v>84</v>
      </c>
      <c r="B22" s="489" t="s">
        <v>124</v>
      </c>
      <c r="C22" s="874">
        <f>C23</f>
        <v>21.94</v>
      </c>
      <c r="D22" s="874">
        <f>D23</f>
        <v>8.8872999999999998</v>
      </c>
      <c r="E22" s="1223">
        <f t="shared" si="1"/>
        <v>40.507292616226067</v>
      </c>
      <c r="F22" s="874">
        <f>F23</f>
        <v>13.808400000000001</v>
      </c>
      <c r="G22" s="874">
        <f>'стр-ра гор доходов'!M45</f>
        <v>8.4349000000000007</v>
      </c>
      <c r="H22" s="874">
        <f t="shared" si="0"/>
        <v>61.085281422902007</v>
      </c>
    </row>
    <row r="23" spans="1:8" s="61" customFormat="1" ht="20.25" customHeight="1" x14ac:dyDescent="0.2">
      <c r="A23" s="491" t="s">
        <v>400</v>
      </c>
      <c r="B23" s="515" t="s">
        <v>125</v>
      </c>
      <c r="C23" s="874">
        <v>21.94</v>
      </c>
      <c r="D23" s="874">
        <f>'стр-ра гор доходов'!E46</f>
        <v>8.8872999999999998</v>
      </c>
      <c r="E23" s="1223">
        <f t="shared" si="1"/>
        <v>40.507292616226067</v>
      </c>
      <c r="F23" s="874">
        <v>13.808400000000001</v>
      </c>
      <c r="G23" s="874">
        <f>'стр-ра гор доходов'!M46</f>
        <v>8.4349000000000007</v>
      </c>
      <c r="H23" s="874">
        <f t="shared" si="0"/>
        <v>61.085281422902007</v>
      </c>
    </row>
    <row r="24" spans="1:8" s="61" customFormat="1" ht="20.25" customHeight="1" x14ac:dyDescent="0.2">
      <c r="A24" s="491" t="s">
        <v>85</v>
      </c>
      <c r="B24" s="502" t="s">
        <v>113</v>
      </c>
      <c r="C24" s="874">
        <v>0.95860000000000001</v>
      </c>
      <c r="D24" s="874">
        <f>'стр-ра гор доходов'!E51</f>
        <v>0.27589999999999998</v>
      </c>
      <c r="E24" s="1223">
        <f t="shared" si="1"/>
        <v>28.781556436469852</v>
      </c>
      <c r="F24" s="874">
        <v>1.1371</v>
      </c>
      <c r="G24" s="874">
        <f>'стр-ра гор доходов'!M51</f>
        <v>4.9165999999999999</v>
      </c>
      <c r="H24" s="874">
        <f t="shared" si="0"/>
        <v>432.38061735995075</v>
      </c>
    </row>
    <row r="25" spans="1:8" s="61" customFormat="1" ht="20.25" customHeight="1" x14ac:dyDescent="0.2">
      <c r="A25" s="491" t="s">
        <v>86</v>
      </c>
      <c r="B25" s="502" t="s">
        <v>114</v>
      </c>
      <c r="C25" s="874">
        <v>287.596</v>
      </c>
      <c r="D25" s="874">
        <f>'стр-ра гор доходов'!E52</f>
        <v>127.98009999999999</v>
      </c>
      <c r="E25" s="1223">
        <f t="shared" si="1"/>
        <v>44.499958274802147</v>
      </c>
      <c r="F25" s="874">
        <v>280.27170000000001</v>
      </c>
      <c r="G25" s="874">
        <f>'стр-ра гор доходов'!M52</f>
        <v>100.80249999999999</v>
      </c>
      <c r="H25" s="874">
        <f t="shared" si="0"/>
        <v>35.965992998936386</v>
      </c>
    </row>
    <row r="26" spans="1:8" s="61" customFormat="1" ht="20.25" customHeight="1" x14ac:dyDescent="0.2">
      <c r="A26" s="491" t="s">
        <v>87</v>
      </c>
      <c r="B26" s="489" t="s">
        <v>116</v>
      </c>
      <c r="C26" s="874">
        <v>904.21069999999997</v>
      </c>
      <c r="D26" s="874">
        <f>'стр-ра гор доходов'!E53</f>
        <v>519.09310000000005</v>
      </c>
      <c r="E26" s="1223">
        <f t="shared" si="1"/>
        <v>57.408422616542808</v>
      </c>
      <c r="F26" s="874">
        <v>837.37329999999997</v>
      </c>
      <c r="G26" s="874">
        <f>'стр-ра гор доходов'!M53</f>
        <v>227.59559999999999</v>
      </c>
      <c r="H26" s="874">
        <f>G26/F26*100</f>
        <v>27.179705873115374</v>
      </c>
    </row>
    <row r="27" spans="1:8" ht="20.25" customHeight="1" thickBot="1" x14ac:dyDescent="0.25">
      <c r="A27" s="491" t="s">
        <v>89</v>
      </c>
      <c r="B27" s="489" t="s">
        <v>76</v>
      </c>
      <c r="C27" s="874">
        <v>0</v>
      </c>
      <c r="D27" s="874">
        <f>'стр-ра гор доходов'!E54</f>
        <v>20.180299999999999</v>
      </c>
      <c r="E27" s="1223" t="s">
        <v>593</v>
      </c>
      <c r="F27" s="874">
        <v>0</v>
      </c>
      <c r="G27" s="874">
        <f>'стр-ра гор доходов'!M54</f>
        <v>1.3052999999999999</v>
      </c>
      <c r="H27" s="874" t="s">
        <v>593</v>
      </c>
    </row>
    <row r="28" spans="1:8" ht="21.75" customHeight="1" thickBot="1" x14ac:dyDescent="0.25">
      <c r="A28" s="466" t="s">
        <v>75</v>
      </c>
      <c r="B28" s="485" t="s">
        <v>209</v>
      </c>
      <c r="C28" s="885">
        <f>SUM(C30:C39)</f>
        <v>9640.1892000000007</v>
      </c>
      <c r="D28" s="885">
        <f>SUM(D29:D39)</f>
        <v>2524.4443000000001</v>
      </c>
      <c r="E28" s="885">
        <f>D28/C28*100</f>
        <v>26.186667581171541</v>
      </c>
      <c r="F28" s="885">
        <f>SUM(F29:F39)</f>
        <v>10387.3053</v>
      </c>
      <c r="G28" s="885">
        <f>SUM(G29:G39)</f>
        <v>2469.9075000000003</v>
      </c>
      <c r="H28" s="885">
        <f>G28/F28*100</f>
        <v>23.778135220498431</v>
      </c>
    </row>
    <row r="29" spans="1:8" ht="21.75" hidden="1" customHeight="1" x14ac:dyDescent="0.2">
      <c r="A29" s="536" t="s">
        <v>77</v>
      </c>
      <c r="B29" s="537" t="s">
        <v>210</v>
      </c>
      <c r="C29" s="870">
        <v>0</v>
      </c>
      <c r="D29" s="870"/>
      <c r="E29" s="870"/>
      <c r="F29" s="870">
        <v>0</v>
      </c>
      <c r="G29" s="1241"/>
      <c r="H29" s="1246"/>
    </row>
    <row r="30" spans="1:8" ht="20.25" customHeight="1" x14ac:dyDescent="0.2">
      <c r="A30" s="514" t="s">
        <v>77</v>
      </c>
      <c r="B30" s="515" t="s">
        <v>128</v>
      </c>
      <c r="C30" s="874">
        <v>3896.4746</v>
      </c>
      <c r="D30" s="874">
        <f>'стр-ра гор доходов'!E58</f>
        <v>631.47850000000005</v>
      </c>
      <c r="E30" s="1223">
        <f>D30/C30*100</f>
        <v>16.206406170336642</v>
      </c>
      <c r="F30" s="874">
        <v>4443.4264000000003</v>
      </c>
      <c r="G30" s="879">
        <f>'стр-ра гор доходов'!M58</f>
        <v>0</v>
      </c>
      <c r="H30" s="874">
        <f>G30/F30*100</f>
        <v>0</v>
      </c>
    </row>
    <row r="31" spans="1:8" ht="20.25" customHeight="1" x14ac:dyDescent="0.2">
      <c r="A31" s="516" t="s">
        <v>78</v>
      </c>
      <c r="B31" s="515" t="s">
        <v>127</v>
      </c>
      <c r="C31" s="874">
        <v>5743.7146000000002</v>
      </c>
      <c r="D31" s="874">
        <f>'стр-ра гор доходов'!E57</f>
        <v>1936.3268</v>
      </c>
      <c r="E31" s="1223">
        <f>D31/C31*100</f>
        <v>33.712099831701245</v>
      </c>
      <c r="F31" s="874">
        <v>6035.8303999999998</v>
      </c>
      <c r="G31" s="879">
        <f>'стр-ра гор доходов'!M57</f>
        <v>1942.3412000000001</v>
      </c>
      <c r="H31" s="874">
        <f>G31/F31*100</f>
        <v>32.180181868595916</v>
      </c>
    </row>
    <row r="32" spans="1:8" ht="20.25" customHeight="1" x14ac:dyDescent="0.2">
      <c r="A32" s="514" t="s">
        <v>79</v>
      </c>
      <c r="B32" s="517" t="s">
        <v>1</v>
      </c>
      <c r="C32" s="874">
        <v>0</v>
      </c>
      <c r="D32" s="887">
        <f>'стр-ра гор доходов'!E63</f>
        <v>0</v>
      </c>
      <c r="E32" s="1223" t="s">
        <v>593</v>
      </c>
      <c r="F32" s="887">
        <v>0</v>
      </c>
      <c r="G32" s="882">
        <f>'стр-ра гор доходов'!M63</f>
        <v>0</v>
      </c>
      <c r="H32" s="874" t="s">
        <v>593</v>
      </c>
    </row>
    <row r="33" spans="1:8" ht="20.25" customHeight="1" x14ac:dyDescent="0.2">
      <c r="A33" s="514" t="s">
        <v>80</v>
      </c>
      <c r="B33" s="517" t="s">
        <v>837</v>
      </c>
      <c r="C33" s="887">
        <v>0</v>
      </c>
      <c r="D33" s="887">
        <f>'стр-ра гор доходов'!E59</f>
        <v>0</v>
      </c>
      <c r="E33" s="1223" t="s">
        <v>593</v>
      </c>
      <c r="F33" s="887"/>
      <c r="G33" s="882">
        <f>'стр-ра гор доходов'!M59</f>
        <v>619.53480000000002</v>
      </c>
      <c r="H33" s="874" t="s">
        <v>573</v>
      </c>
    </row>
    <row r="34" spans="1:8" ht="49.5" x14ac:dyDescent="0.2">
      <c r="A34" s="514" t="s">
        <v>81</v>
      </c>
      <c r="B34" s="517" t="s">
        <v>384</v>
      </c>
      <c r="C34" s="887">
        <v>0</v>
      </c>
      <c r="D34" s="887">
        <f>'стр-ра гор доходов'!E60</f>
        <v>0.1124</v>
      </c>
      <c r="E34" s="1223" t="s">
        <v>593</v>
      </c>
      <c r="F34" s="887">
        <v>0</v>
      </c>
      <c r="G34" s="882">
        <f>'стр-ра гор доходов'!M60</f>
        <v>5.2424999999999997</v>
      </c>
      <c r="H34" s="874" t="s">
        <v>573</v>
      </c>
    </row>
    <row r="35" spans="1:8" ht="33" x14ac:dyDescent="0.2">
      <c r="A35" s="514" t="s">
        <v>82</v>
      </c>
      <c r="B35" s="517" t="s">
        <v>391</v>
      </c>
      <c r="C35" s="887">
        <v>0</v>
      </c>
      <c r="D35" s="887">
        <f>'стр-ра гор доходов'!E61</f>
        <v>0</v>
      </c>
      <c r="E35" s="1223" t="s">
        <v>573</v>
      </c>
      <c r="F35" s="887">
        <v>0</v>
      </c>
      <c r="G35" s="882">
        <f>'стр-ра гор доходов'!M61</f>
        <v>0</v>
      </c>
      <c r="H35" s="874" t="s">
        <v>593</v>
      </c>
    </row>
    <row r="36" spans="1:8" ht="20.25" customHeight="1" x14ac:dyDescent="0.2">
      <c r="A36" s="514" t="s">
        <v>83</v>
      </c>
      <c r="B36" s="518" t="s">
        <v>287</v>
      </c>
      <c r="C36" s="887">
        <v>0</v>
      </c>
      <c r="D36" s="887">
        <f>'стр-ра гор доходов'!E62</f>
        <v>-43.473399999999998</v>
      </c>
      <c r="E36" s="1223" t="s">
        <v>573</v>
      </c>
      <c r="F36" s="887">
        <v>-91.951499999999996</v>
      </c>
      <c r="G36" s="882">
        <f>'стр-ра гор доходов'!M62</f>
        <v>-97.210999999999999</v>
      </c>
      <c r="H36" s="874" t="s">
        <v>593</v>
      </c>
    </row>
    <row r="37" spans="1:8" ht="33" customHeight="1" x14ac:dyDescent="0.2">
      <c r="A37" s="516" t="s">
        <v>88</v>
      </c>
      <c r="B37" s="519" t="s">
        <v>293</v>
      </c>
      <c r="C37" s="887">
        <v>0</v>
      </c>
      <c r="D37" s="887">
        <f>'стр-ра гор доходов'!E64</f>
        <v>0</v>
      </c>
      <c r="E37" s="1223" t="s">
        <v>593</v>
      </c>
      <c r="F37" s="887">
        <v>0</v>
      </c>
      <c r="G37" s="882">
        <f>'стр-ра гор доходов'!M64</f>
        <v>0</v>
      </c>
      <c r="H37" s="874" t="s">
        <v>573</v>
      </c>
    </row>
    <row r="38" spans="1:8" ht="20.25" customHeight="1" x14ac:dyDescent="0.2">
      <c r="A38" s="514" t="s">
        <v>84</v>
      </c>
      <c r="B38" s="489" t="s">
        <v>288</v>
      </c>
      <c r="C38" s="874">
        <v>0</v>
      </c>
      <c r="D38" s="874">
        <f>'стр-ра гор доходов'!E65</f>
        <v>0</v>
      </c>
      <c r="E38" s="1223" t="s">
        <v>593</v>
      </c>
      <c r="F38" s="874">
        <v>0</v>
      </c>
      <c r="G38" s="879">
        <f>'стр-ра гор доходов'!M65</f>
        <v>0</v>
      </c>
      <c r="H38" s="874" t="s">
        <v>573</v>
      </c>
    </row>
    <row r="39" spans="1:8" ht="20.25" customHeight="1" thickBot="1" x14ac:dyDescent="0.25">
      <c r="A39" s="514" t="s">
        <v>85</v>
      </c>
      <c r="B39" s="520" t="s">
        <v>289</v>
      </c>
      <c r="C39" s="888">
        <v>0</v>
      </c>
      <c r="D39" s="874">
        <f>'стр-ра гор доходов'!E66</f>
        <v>0</v>
      </c>
      <c r="E39" s="1223" t="s">
        <v>593</v>
      </c>
      <c r="F39" s="888">
        <v>0</v>
      </c>
      <c r="G39" s="882">
        <f>'стр-ра гор доходов'!M66</f>
        <v>0</v>
      </c>
      <c r="H39" s="874" t="s">
        <v>573</v>
      </c>
    </row>
    <row r="40" spans="1:8" ht="24.75" customHeight="1" thickBot="1" x14ac:dyDescent="0.25">
      <c r="A40" s="521"/>
      <c r="B40" s="510" t="s">
        <v>67</v>
      </c>
      <c r="C40" s="885">
        <f>SUM(C41:C51)</f>
        <v>18429.539099999998</v>
      </c>
      <c r="D40" s="885">
        <f>SUM(D41:D51)</f>
        <v>4132.6938</v>
      </c>
      <c r="E40" s="885">
        <f>D40/C40*100</f>
        <v>22.424292748590769</v>
      </c>
      <c r="F40" s="885">
        <f>SUM(F41:F51)</f>
        <v>18935.758000000002</v>
      </c>
      <c r="G40" s="885">
        <f>SUM(G41:G51)</f>
        <v>4482.9672999999993</v>
      </c>
      <c r="H40" s="885">
        <f>G40/F40*100</f>
        <v>23.674612339257816</v>
      </c>
    </row>
    <row r="41" spans="1:8" ht="20.25" customHeight="1" x14ac:dyDescent="0.2">
      <c r="A41" s="522" t="s">
        <v>77</v>
      </c>
      <c r="B41" s="523" t="s">
        <v>118</v>
      </c>
      <c r="C41" s="841">
        <v>2058.0252</v>
      </c>
      <c r="D41" s="1239">
        <v>572.40610000000004</v>
      </c>
      <c r="E41" s="1243">
        <f>D41/C41*100</f>
        <v>27.813366911153469</v>
      </c>
      <c r="F41" s="842">
        <v>2197.3447999999999</v>
      </c>
      <c r="G41" s="870">
        <v>561.33209999999997</v>
      </c>
      <c r="H41" s="1247">
        <f>G41/F41*100</f>
        <v>25.545927066157304</v>
      </c>
    </row>
    <row r="42" spans="1:8" ht="20.25" customHeight="1" x14ac:dyDescent="0.2">
      <c r="A42" s="524" t="s">
        <v>78</v>
      </c>
      <c r="B42" s="525" t="s">
        <v>236</v>
      </c>
      <c r="C42" s="847">
        <v>23.510999999999999</v>
      </c>
      <c r="D42" s="879">
        <v>0.52449999999999997</v>
      </c>
      <c r="E42" s="1244">
        <f>D42/C42*100</f>
        <v>2.2308706562885456</v>
      </c>
      <c r="F42" s="850">
        <v>7.6755000000000004</v>
      </c>
      <c r="G42" s="874" t="s">
        <v>593</v>
      </c>
      <c r="H42" s="1248" t="s">
        <v>593</v>
      </c>
    </row>
    <row r="43" spans="1:8" ht="20.25" customHeight="1" x14ac:dyDescent="0.2">
      <c r="A43" s="526" t="s">
        <v>79</v>
      </c>
      <c r="B43" s="525" t="s">
        <v>119</v>
      </c>
      <c r="C43" s="874">
        <v>262.88310000000001</v>
      </c>
      <c r="D43" s="879">
        <v>67.687899999999999</v>
      </c>
      <c r="E43" s="1244">
        <f>D43/C43*100</f>
        <v>25.748288878212406</v>
      </c>
      <c r="F43" s="850">
        <v>324.87670000000003</v>
      </c>
      <c r="G43" s="874">
        <v>70.248699999999999</v>
      </c>
      <c r="H43" s="1248">
        <f>G43/F43*100</f>
        <v>21.623188120293019</v>
      </c>
    </row>
    <row r="44" spans="1:8" ht="20.25" customHeight="1" x14ac:dyDescent="0.2">
      <c r="A44" s="526" t="s">
        <v>80</v>
      </c>
      <c r="B44" s="525" t="s">
        <v>120</v>
      </c>
      <c r="C44" s="874">
        <v>3047.4621999999999</v>
      </c>
      <c r="D44" s="879">
        <v>393.80810000000002</v>
      </c>
      <c r="E44" s="1244">
        <f t="shared" ref="E44:E51" si="2">D44/C44*100</f>
        <v>12.922493345446584</v>
      </c>
      <c r="F44" s="850">
        <v>2732.5336000000002</v>
      </c>
      <c r="G44" s="874">
        <v>491.42950000000002</v>
      </c>
      <c r="H44" s="1248">
        <f t="shared" ref="H44:H51" si="3">G44/F44*100</f>
        <v>17.98439001811359</v>
      </c>
    </row>
    <row r="45" spans="1:8" ht="20.25" customHeight="1" x14ac:dyDescent="0.2">
      <c r="A45" s="526" t="s">
        <v>81</v>
      </c>
      <c r="B45" s="525" t="s">
        <v>129</v>
      </c>
      <c r="C45" s="874">
        <v>2074.3017</v>
      </c>
      <c r="D45" s="879">
        <v>145.29769999999999</v>
      </c>
      <c r="E45" s="1244">
        <f t="shared" si="2"/>
        <v>7.0046560729328817</v>
      </c>
      <c r="F45" s="850">
        <v>2016.7969000000001</v>
      </c>
      <c r="G45" s="874">
        <v>178.23830000000001</v>
      </c>
      <c r="H45" s="1248">
        <f t="shared" si="3"/>
        <v>8.8376920849094915</v>
      </c>
    </row>
    <row r="46" spans="1:8" ht="20.25" customHeight="1" x14ac:dyDescent="0.2">
      <c r="A46" s="526" t="s">
        <v>82</v>
      </c>
      <c r="B46" s="527" t="s">
        <v>68</v>
      </c>
      <c r="C46" s="874">
        <v>9121.4321999999993</v>
      </c>
      <c r="D46" s="879">
        <v>2469.5637000000002</v>
      </c>
      <c r="E46" s="1244">
        <f t="shared" si="2"/>
        <v>27.074297608658433</v>
      </c>
      <c r="F46" s="850">
        <v>9393.7083999999995</v>
      </c>
      <c r="G46" s="874">
        <v>2510.4477000000002</v>
      </c>
      <c r="H46" s="1248">
        <f t="shared" si="3"/>
        <v>26.724777831085326</v>
      </c>
    </row>
    <row r="47" spans="1:8" ht="20.25" customHeight="1" x14ac:dyDescent="0.2">
      <c r="A47" s="335" t="s">
        <v>83</v>
      </c>
      <c r="B47" s="527" t="s">
        <v>235</v>
      </c>
      <c r="C47" s="847">
        <v>557.84460000000001</v>
      </c>
      <c r="D47" s="879">
        <v>142.1095</v>
      </c>
      <c r="E47" s="1244">
        <f>D47/C47*100</f>
        <v>25.474746909802477</v>
      </c>
      <c r="F47" s="850">
        <v>592.51729999999998</v>
      </c>
      <c r="G47" s="874">
        <v>160.71369999999999</v>
      </c>
      <c r="H47" s="1248">
        <f t="shared" si="3"/>
        <v>27.123883133876426</v>
      </c>
    </row>
    <row r="48" spans="1:8" ht="20.25" customHeight="1" x14ac:dyDescent="0.2">
      <c r="A48" s="524" t="s">
        <v>88</v>
      </c>
      <c r="B48" s="527" t="s">
        <v>234</v>
      </c>
      <c r="C48" s="847">
        <v>30.6966</v>
      </c>
      <c r="D48" s="879">
        <v>7.2309000000000001</v>
      </c>
      <c r="E48" s="1244">
        <f>D48/C48*100</f>
        <v>23.556029006469771</v>
      </c>
      <c r="F48" s="850">
        <v>43.063499999999998</v>
      </c>
      <c r="G48" s="874">
        <v>10.491300000000001</v>
      </c>
      <c r="H48" s="1248">
        <f t="shared" si="3"/>
        <v>24.362395067748793</v>
      </c>
    </row>
    <row r="49" spans="1:8" ht="16.5" x14ac:dyDescent="0.2">
      <c r="A49" s="335" t="s">
        <v>84</v>
      </c>
      <c r="B49" s="525" t="s">
        <v>69</v>
      </c>
      <c r="C49" s="847">
        <v>0</v>
      </c>
      <c r="D49" s="879">
        <v>0</v>
      </c>
      <c r="E49" s="1244" t="s">
        <v>593</v>
      </c>
      <c r="F49" s="850">
        <v>0</v>
      </c>
      <c r="G49" s="874">
        <v>0</v>
      </c>
      <c r="H49" s="1248" t="s">
        <v>593</v>
      </c>
    </row>
    <row r="50" spans="1:8" ht="20.25" customHeight="1" x14ac:dyDescent="0.2">
      <c r="A50" s="524" t="s">
        <v>85</v>
      </c>
      <c r="B50" s="528" t="s">
        <v>241</v>
      </c>
      <c r="C50" s="847">
        <v>472.89789999999999</v>
      </c>
      <c r="D50" s="879">
        <v>116.52509999999999</v>
      </c>
      <c r="E50" s="1244">
        <f>D50/C50*100</f>
        <v>24.640646532792807</v>
      </c>
      <c r="F50" s="856">
        <v>857.74969999999996</v>
      </c>
      <c r="G50" s="887">
        <v>277.61020000000002</v>
      </c>
      <c r="H50" s="1248">
        <f t="shared" si="3"/>
        <v>32.364942826561176</v>
      </c>
    </row>
    <row r="51" spans="1:8" ht="17.25" thickBot="1" x14ac:dyDescent="0.25">
      <c r="A51" s="529" t="s">
        <v>86</v>
      </c>
      <c r="B51" s="530" t="s">
        <v>121</v>
      </c>
      <c r="C51" s="888">
        <v>780.4846</v>
      </c>
      <c r="D51" s="1240">
        <v>217.5403</v>
      </c>
      <c r="E51" s="1245">
        <f t="shared" si="2"/>
        <v>27.872465388811001</v>
      </c>
      <c r="F51" s="862">
        <v>769.49159999999995</v>
      </c>
      <c r="G51" s="888">
        <v>222.45580000000001</v>
      </c>
      <c r="H51" s="1248">
        <f t="shared" si="3"/>
        <v>28.909451383224976</v>
      </c>
    </row>
    <row r="52" spans="1:8" ht="18" customHeight="1" x14ac:dyDescent="0.2">
      <c r="A52" s="1856"/>
      <c r="B52" s="1856"/>
      <c r="C52" s="1856"/>
      <c r="D52" s="1856"/>
      <c r="E52" s="1856"/>
      <c r="F52" s="1856"/>
      <c r="G52" s="1856"/>
      <c r="H52" s="1856"/>
    </row>
    <row r="53" spans="1:8" x14ac:dyDescent="0.2">
      <c r="B53" s="65"/>
      <c r="C53" s="65"/>
      <c r="D53" s="61"/>
      <c r="E53" s="61"/>
      <c r="F53" s="166"/>
      <c r="G53" s="59"/>
    </row>
    <row r="54" spans="1:8" x14ac:dyDescent="0.2">
      <c r="B54" s="65"/>
      <c r="C54" s="65"/>
      <c r="D54" s="61"/>
      <c r="E54" s="61"/>
      <c r="F54" s="166"/>
      <c r="G54" s="59"/>
    </row>
    <row r="55" spans="1:8" x14ac:dyDescent="0.2">
      <c r="B55" s="61"/>
      <c r="C55" s="61"/>
      <c r="D55" s="61"/>
      <c r="E55" s="61"/>
      <c r="F55" s="166"/>
      <c r="G55" s="59"/>
    </row>
    <row r="56" spans="1:8" ht="20.25" x14ac:dyDescent="0.2">
      <c r="A56" s="1853" t="s">
        <v>416</v>
      </c>
      <c r="B56" s="1853"/>
      <c r="C56" s="1853"/>
      <c r="D56" s="1853"/>
      <c r="E56" s="1853"/>
      <c r="F56" s="1853"/>
      <c r="G56" s="1853"/>
      <c r="H56" s="1853"/>
    </row>
    <row r="57" spans="1:8" ht="20.25" x14ac:dyDescent="0.2">
      <c r="A57" s="174"/>
      <c r="B57" s="174"/>
      <c r="C57" s="174"/>
      <c r="D57" s="174"/>
      <c r="E57" s="1181"/>
      <c r="F57" s="174"/>
      <c r="G57" s="174"/>
      <c r="H57" s="1181"/>
    </row>
    <row r="58" spans="1:8" ht="16.5" thickBot="1" x14ac:dyDescent="0.25">
      <c r="D58" s="59"/>
      <c r="F58" s="166"/>
      <c r="G58" s="59"/>
      <c r="H58" s="168" t="s">
        <v>570</v>
      </c>
    </row>
    <row r="59" spans="1:8" s="112" customFormat="1" ht="31.5" customHeight="1" thickBot="1" x14ac:dyDescent="0.25">
      <c r="A59" s="226" t="s">
        <v>568</v>
      </c>
      <c r="B59" s="337" t="s">
        <v>101</v>
      </c>
      <c r="C59" s="1854" t="s">
        <v>1052</v>
      </c>
      <c r="D59" s="1855"/>
      <c r="E59" s="1854" t="s">
        <v>1053</v>
      </c>
      <c r="F59" s="1855"/>
      <c r="G59" s="1556" t="s">
        <v>64</v>
      </c>
      <c r="H59" s="1558"/>
    </row>
    <row r="60" spans="1:8" ht="21.75" customHeight="1" x14ac:dyDescent="0.2">
      <c r="A60" s="335" t="s">
        <v>77</v>
      </c>
      <c r="B60" s="227" t="s">
        <v>352</v>
      </c>
      <c r="C60" s="1847">
        <f>D5</f>
        <v>5040.5248000000001</v>
      </c>
      <c r="D60" s="1848"/>
      <c r="E60" s="1847">
        <f>G5</f>
        <v>4784.4235000000008</v>
      </c>
      <c r="F60" s="1848"/>
      <c r="G60" s="1841">
        <f>E60/C60*100</f>
        <v>94.919154053165272</v>
      </c>
      <c r="H60" s="1842"/>
    </row>
    <row r="61" spans="1:8" ht="21.75" customHeight="1" x14ac:dyDescent="0.2">
      <c r="A61" s="335" t="s">
        <v>78</v>
      </c>
      <c r="B61" s="303" t="s">
        <v>353</v>
      </c>
      <c r="C61" s="1849">
        <f>D40</f>
        <v>4132.6938</v>
      </c>
      <c r="D61" s="1850"/>
      <c r="E61" s="1849">
        <f>G40</f>
        <v>4482.9672999999993</v>
      </c>
      <c r="F61" s="1850"/>
      <c r="G61" s="1843">
        <f>E61/C61*100</f>
        <v>108.47567027588639</v>
      </c>
      <c r="H61" s="1844"/>
    </row>
    <row r="62" spans="1:8" ht="21.75" customHeight="1" x14ac:dyDescent="0.2">
      <c r="A62" s="335" t="s">
        <v>79</v>
      </c>
      <c r="B62" s="303" t="s">
        <v>354</v>
      </c>
      <c r="C62" s="1849">
        <f>C60-C61</f>
        <v>907.83100000000013</v>
      </c>
      <c r="D62" s="1850"/>
      <c r="E62" s="1849">
        <f>E60-E61</f>
        <v>301.45620000000145</v>
      </c>
      <c r="F62" s="1850"/>
      <c r="G62" s="1843"/>
      <c r="H62" s="1844"/>
    </row>
    <row r="63" spans="1:8" ht="21.75" customHeight="1" x14ac:dyDescent="0.2">
      <c r="A63" s="335" t="s">
        <v>80</v>
      </c>
      <c r="B63" s="305" t="s">
        <v>306</v>
      </c>
      <c r="C63" s="1849">
        <v>6981.3343000000004</v>
      </c>
      <c r="D63" s="1850"/>
      <c r="E63" s="1849">
        <v>7364.0959999999995</v>
      </c>
      <c r="F63" s="1850"/>
      <c r="G63" s="1843"/>
      <c r="H63" s="1844"/>
    </row>
    <row r="64" spans="1:8" ht="21.75" customHeight="1" thickBot="1" x14ac:dyDescent="0.25">
      <c r="A64" s="336" t="s">
        <v>81</v>
      </c>
      <c r="B64" s="304" t="s">
        <v>174</v>
      </c>
      <c r="C64" s="1851">
        <v>791.07600000000002</v>
      </c>
      <c r="D64" s="1852"/>
      <c r="E64" s="1851">
        <v>763.90769999999998</v>
      </c>
      <c r="F64" s="1852"/>
      <c r="G64" s="1845"/>
      <c r="H64" s="1846"/>
    </row>
    <row r="65" spans="4:7" x14ac:dyDescent="0.2">
      <c r="D65" s="59"/>
      <c r="F65" s="166"/>
      <c r="G65" s="59"/>
    </row>
  </sheetData>
  <mergeCells count="21">
    <mergeCell ref="A1:H1"/>
    <mergeCell ref="A56:H56"/>
    <mergeCell ref="C59:D59"/>
    <mergeCell ref="E59:F59"/>
    <mergeCell ref="G59:H59"/>
    <mergeCell ref="A52:H52"/>
    <mergeCell ref="C60:D60"/>
    <mergeCell ref="C61:D61"/>
    <mergeCell ref="C62:D62"/>
    <mergeCell ref="C63:D63"/>
    <mergeCell ref="C64:D64"/>
    <mergeCell ref="E60:F60"/>
    <mergeCell ref="E62:F62"/>
    <mergeCell ref="E63:F63"/>
    <mergeCell ref="E61:F61"/>
    <mergeCell ref="E64:F64"/>
    <mergeCell ref="G60:H60"/>
    <mergeCell ref="G61:H61"/>
    <mergeCell ref="G62:H62"/>
    <mergeCell ref="G63:H63"/>
    <mergeCell ref="G64:H64"/>
  </mergeCells>
  <phoneticPr fontId="0" type="noConversion"/>
  <printOptions horizontalCentered="1"/>
  <pageMargins left="0.78740157480314965" right="0.19685039370078741" top="0.43307086614173229" bottom="0.19685039370078741" header="0.15748031496062992" footer="0.15748031496062992"/>
  <pageSetup paperSize="9" scale="53" orientation="portrait" r:id="rId1"/>
  <headerFooter alignWithMargins="0"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I70"/>
  <sheetViews>
    <sheetView view="pageBreakPreview" zoomScale="70" zoomScaleNormal="80" zoomScaleSheetLayoutView="70" workbookViewId="0">
      <selection activeCell="M31" sqref="M31"/>
    </sheetView>
  </sheetViews>
  <sheetFormatPr defaultColWidth="9.140625" defaultRowHeight="12.75" x14ac:dyDescent="0.2"/>
  <cols>
    <col min="1" max="1" width="79.42578125" style="2" customWidth="1"/>
    <col min="2" max="2" width="11.28515625" style="166" customWidth="1"/>
    <col min="3" max="3" width="17.140625" style="2" customWidth="1"/>
    <col min="4" max="4" width="18" style="2" customWidth="1"/>
    <col min="5" max="5" width="19.28515625" style="159" customWidth="1"/>
    <col min="6" max="6" width="10.28515625" style="159" bestFit="1" customWidth="1"/>
    <col min="7" max="7" width="9.140625" style="2"/>
    <col min="8" max="8" width="9.7109375" style="2" customWidth="1"/>
    <col min="9" max="16384" width="9.140625" style="2"/>
  </cols>
  <sheetData>
    <row r="1" spans="1:6" s="159" customFormat="1" ht="18" customHeight="1" x14ac:dyDescent="0.3">
      <c r="A1" s="1630" t="s">
        <v>2</v>
      </c>
      <c r="B1" s="1630"/>
      <c r="C1" s="1630"/>
      <c r="D1" s="1630"/>
      <c r="E1" s="1630"/>
    </row>
    <row r="2" spans="1:6" s="159" customFormat="1" ht="10.5" customHeight="1" thickBot="1" x14ac:dyDescent="0.35">
      <c r="A2" s="132"/>
      <c r="B2" s="338"/>
      <c r="C2" s="132"/>
      <c r="D2" s="132"/>
      <c r="E2" s="132"/>
    </row>
    <row r="3" spans="1:6" s="159" customFormat="1" ht="38.25" customHeight="1" thickBot="1" x14ac:dyDescent="0.25">
      <c r="A3" s="538" t="s">
        <v>101</v>
      </c>
      <c r="B3" s="539" t="s">
        <v>96</v>
      </c>
      <c r="C3" s="1249" t="s">
        <v>1052</v>
      </c>
      <c r="D3" s="539" t="s">
        <v>1053</v>
      </c>
      <c r="E3" s="539" t="s">
        <v>64</v>
      </c>
    </row>
    <row r="4" spans="1:6" s="159" customFormat="1" ht="25.5" customHeight="1" thickBot="1" x14ac:dyDescent="0.3">
      <c r="A4" s="543" t="s">
        <v>67</v>
      </c>
      <c r="B4" s="544" t="s">
        <v>570</v>
      </c>
      <c r="C4" s="1252">
        <f>C5+C9+C11+C13+C15+C17+C19+C21+C23+C25+C27</f>
        <v>4132.6938</v>
      </c>
      <c r="D4" s="1252">
        <f>D5+D9+D11+D13+D15+D17+D19+D21+D23+D25+D27</f>
        <v>4482.9672999999993</v>
      </c>
      <c r="E4" s="1256">
        <f>D4/C4*100</f>
        <v>108.47567027588639</v>
      </c>
    </row>
    <row r="5" spans="1:6" s="11" customFormat="1" ht="15.75" customHeight="1" x14ac:dyDescent="0.2">
      <c r="A5" s="540" t="s">
        <v>105</v>
      </c>
      <c r="B5" s="454" t="s">
        <v>570</v>
      </c>
      <c r="C5" s="131">
        <f>бюджет!D41</f>
        <v>572.40610000000004</v>
      </c>
      <c r="D5" s="1255">
        <f>бюджет!G41</f>
        <v>561.33209999999997</v>
      </c>
      <c r="E5" s="1857">
        <f>D5/C5*100</f>
        <v>98.065359541067082</v>
      </c>
      <c r="F5" s="137"/>
    </row>
    <row r="6" spans="1:6" s="11" customFormat="1" ht="15.75" customHeight="1" thickBot="1" x14ac:dyDescent="0.25">
      <c r="A6" s="541" t="s">
        <v>45</v>
      </c>
      <c r="B6" s="542" t="s">
        <v>33</v>
      </c>
      <c r="C6" s="1253">
        <f>C5/C$4*100</f>
        <v>13.850677734701758</v>
      </c>
      <c r="D6" s="1253">
        <f>D5/D$4*100</f>
        <v>12.521440876894196</v>
      </c>
      <c r="E6" s="1860"/>
      <c r="F6" s="137"/>
    </row>
    <row r="7" spans="1:6" s="11" customFormat="1" ht="15.75" customHeight="1" x14ac:dyDescent="0.2">
      <c r="A7" s="801" t="s">
        <v>291</v>
      </c>
      <c r="B7" s="545"/>
      <c r="C7" s="1251"/>
      <c r="D7" s="1174"/>
      <c r="E7" s="1857">
        <f>D8/C8*100</f>
        <v>98.064490709156956</v>
      </c>
      <c r="F7" s="137"/>
    </row>
    <row r="8" spans="1:6" s="11" customFormat="1" ht="23.25" customHeight="1" thickBot="1" x14ac:dyDescent="0.25">
      <c r="A8" s="802" t="s">
        <v>436</v>
      </c>
      <c r="B8" s="547" t="s">
        <v>570</v>
      </c>
      <c r="C8" s="1250">
        <v>225.8837</v>
      </c>
      <c r="D8" s="1250">
        <v>221.51169999999999</v>
      </c>
      <c r="E8" s="1860"/>
      <c r="F8" s="137"/>
    </row>
    <row r="9" spans="1:6" s="11" customFormat="1" ht="30" customHeight="1" x14ac:dyDescent="0.2">
      <c r="A9" s="553" t="s">
        <v>240</v>
      </c>
      <c r="B9" s="545" t="s">
        <v>570</v>
      </c>
      <c r="C9" s="131">
        <f>бюджет!D42</f>
        <v>0.52449999999999997</v>
      </c>
      <c r="D9" s="1255">
        <v>0</v>
      </c>
      <c r="E9" s="1857">
        <f>D9/C9*100</f>
        <v>0</v>
      </c>
      <c r="F9" s="137"/>
    </row>
    <row r="10" spans="1:6" s="11" customFormat="1" ht="15.75" customHeight="1" thickBot="1" x14ac:dyDescent="0.25">
      <c r="A10" s="554" t="s">
        <v>45</v>
      </c>
      <c r="B10" s="547" t="s">
        <v>33</v>
      </c>
      <c r="C10" s="1176">
        <f>C9/C$4*100</f>
        <v>1.2691479828483784E-2</v>
      </c>
      <c r="D10" s="1176">
        <f>D9/D$4*100</f>
        <v>0</v>
      </c>
      <c r="E10" s="1860"/>
      <c r="F10" s="137"/>
    </row>
    <row r="11" spans="1:6" s="11" customFormat="1" ht="30.75" customHeight="1" x14ac:dyDescent="0.2">
      <c r="A11" s="540" t="s">
        <v>106</v>
      </c>
      <c r="B11" s="545" t="s">
        <v>570</v>
      </c>
      <c r="C11" s="131">
        <f>бюджет!D43</f>
        <v>67.687899999999999</v>
      </c>
      <c r="D11" s="131">
        <f>бюджет!G43</f>
        <v>70.248699999999999</v>
      </c>
      <c r="E11" s="1859">
        <f>D11/C11*100</f>
        <v>103.78324634092652</v>
      </c>
      <c r="F11" s="137"/>
    </row>
    <row r="12" spans="1:6" s="11" customFormat="1" ht="15" customHeight="1" thickBot="1" x14ac:dyDescent="0.25">
      <c r="A12" s="546" t="s">
        <v>45</v>
      </c>
      <c r="B12" s="547" t="s">
        <v>33</v>
      </c>
      <c r="C12" s="1253">
        <f>C11/C$4*100</f>
        <v>1.6378639036843234</v>
      </c>
      <c r="D12" s="1253">
        <f>D11/D$4*100</f>
        <v>1.5670134377290688</v>
      </c>
      <c r="E12" s="1858"/>
      <c r="F12" s="137"/>
    </row>
    <row r="13" spans="1:6" s="11" customFormat="1" ht="24.75" customHeight="1" x14ac:dyDescent="0.2">
      <c r="A13" s="548" t="s">
        <v>223</v>
      </c>
      <c r="B13" s="542" t="s">
        <v>570</v>
      </c>
      <c r="C13" s="131">
        <f>бюджет!D44</f>
        <v>393.80810000000002</v>
      </c>
      <c r="D13" s="131">
        <f>бюджет!G44</f>
        <v>491.42950000000002</v>
      </c>
      <c r="E13" s="1857">
        <f>D13/C13*100</f>
        <v>124.78907874165105</v>
      </c>
      <c r="F13" s="137"/>
    </row>
    <row r="14" spans="1:6" s="11" customFormat="1" ht="16.5" customHeight="1" thickBot="1" x14ac:dyDescent="0.25">
      <c r="A14" s="549" t="s">
        <v>45</v>
      </c>
      <c r="B14" s="542" t="s">
        <v>33</v>
      </c>
      <c r="C14" s="1253">
        <f>C13/C$4*100</f>
        <v>9.5290897186721164</v>
      </c>
      <c r="D14" s="1253">
        <f>D13/D$4*100</f>
        <v>10.962147772079446</v>
      </c>
      <c r="E14" s="1858"/>
      <c r="F14" s="137"/>
    </row>
    <row r="15" spans="1:6" s="11" customFormat="1" ht="23.25" customHeight="1" x14ac:dyDescent="0.2">
      <c r="A15" s="540" t="s">
        <v>290</v>
      </c>
      <c r="B15" s="545" t="s">
        <v>570</v>
      </c>
      <c r="C15" s="131">
        <f>бюджет!D45</f>
        <v>145.29769999999999</v>
      </c>
      <c r="D15" s="131">
        <f>бюджет!G45</f>
        <v>178.23830000000001</v>
      </c>
      <c r="E15" s="1859">
        <f>D15/C15*100</f>
        <v>122.67110904026698</v>
      </c>
      <c r="F15" s="137"/>
    </row>
    <row r="16" spans="1:6" s="11" customFormat="1" ht="15" customHeight="1" thickBot="1" x14ac:dyDescent="0.25">
      <c r="A16" s="546" t="s">
        <v>45</v>
      </c>
      <c r="B16" s="547" t="s">
        <v>33</v>
      </c>
      <c r="C16" s="1253">
        <f>C15/C$4*100</f>
        <v>3.5158109221641336</v>
      </c>
      <c r="D16" s="1253">
        <f>D15/D$4*100</f>
        <v>3.9759000695811459</v>
      </c>
      <c r="E16" s="1860"/>
      <c r="F16" s="137"/>
    </row>
    <row r="17" spans="1:6" s="159" customFormat="1" ht="24.75" customHeight="1" x14ac:dyDescent="0.25">
      <c r="A17" s="550" t="s">
        <v>200</v>
      </c>
      <c r="B17" s="545" t="s">
        <v>570</v>
      </c>
      <c r="C17" s="1254">
        <f>бюджет!D46</f>
        <v>2469.5637000000002</v>
      </c>
      <c r="D17" s="1254">
        <f>бюджет!G46</f>
        <v>2510.4477000000002</v>
      </c>
      <c r="E17" s="1857">
        <f>D17/C17*100</f>
        <v>101.65551510171615</v>
      </c>
      <c r="F17" s="137"/>
    </row>
    <row r="18" spans="1:6" s="159" customFormat="1" ht="17.25" thickBot="1" x14ac:dyDescent="0.25">
      <c r="A18" s="546" t="s">
        <v>45</v>
      </c>
      <c r="B18" s="547" t="s">
        <v>33</v>
      </c>
      <c r="C18" s="1253">
        <f>C17/C$4*100</f>
        <v>59.756754783042489</v>
      </c>
      <c r="D18" s="1253">
        <f>D17/D$4*100</f>
        <v>55.99968797452528</v>
      </c>
      <c r="E18" s="1860"/>
      <c r="F18" s="137"/>
    </row>
    <row r="19" spans="1:6" s="11" customFormat="1" ht="27.75" customHeight="1" x14ac:dyDescent="0.2">
      <c r="A19" s="551" t="s">
        <v>239</v>
      </c>
      <c r="B19" s="545" t="s">
        <v>570</v>
      </c>
      <c r="C19" s="131">
        <f>бюджет!D47</f>
        <v>142.1095</v>
      </c>
      <c r="D19" s="131">
        <f>бюджет!G47</f>
        <v>160.71369999999999</v>
      </c>
      <c r="E19" s="1857">
        <f>D19/C19*100</f>
        <v>113.09145412516403</v>
      </c>
      <c r="F19" s="137"/>
    </row>
    <row r="20" spans="1:6" s="11" customFormat="1" ht="18.75" customHeight="1" thickBot="1" x14ac:dyDescent="0.25">
      <c r="A20" s="549" t="s">
        <v>45</v>
      </c>
      <c r="B20" s="542" t="s">
        <v>33</v>
      </c>
      <c r="C20" s="1253">
        <f>C19/C$4*100</f>
        <v>3.4386651147491252</v>
      </c>
      <c r="D20" s="1253">
        <f>D19/D$4*100</f>
        <v>3.58498488266912</v>
      </c>
      <c r="E20" s="1860"/>
      <c r="F20" s="137"/>
    </row>
    <row r="21" spans="1:6" s="11" customFormat="1" ht="25.5" customHeight="1" x14ac:dyDescent="0.2">
      <c r="A21" s="551" t="s">
        <v>237</v>
      </c>
      <c r="B21" s="545" t="s">
        <v>570</v>
      </c>
      <c r="C21" s="131">
        <f>бюджет!D48</f>
        <v>7.2309000000000001</v>
      </c>
      <c r="D21" s="131">
        <f>бюджет!G48</f>
        <v>10.491300000000001</v>
      </c>
      <c r="E21" s="1857">
        <f>D21/C21*100</f>
        <v>145.08982284362943</v>
      </c>
      <c r="F21" s="137"/>
    </row>
    <row r="22" spans="1:6" s="11" customFormat="1" ht="15.75" customHeight="1" thickBot="1" x14ac:dyDescent="0.25">
      <c r="A22" s="546" t="s">
        <v>45</v>
      </c>
      <c r="B22" s="547" t="s">
        <v>33</v>
      </c>
      <c r="C22" s="135">
        <f>C21/C$4*100</f>
        <v>0.17496820112828101</v>
      </c>
      <c r="D22" s="135">
        <f>D21/D$4*100</f>
        <v>0.23402579804675358</v>
      </c>
      <c r="E22" s="1860"/>
      <c r="F22" s="137"/>
    </row>
    <row r="23" spans="1:6" s="11" customFormat="1" ht="16.5" hidden="1" x14ac:dyDescent="0.2">
      <c r="A23" s="540" t="s">
        <v>528</v>
      </c>
      <c r="B23" s="542" t="s">
        <v>570</v>
      </c>
      <c r="C23" s="131">
        <v>0</v>
      </c>
      <c r="D23" s="131">
        <f>бюджет!G49</f>
        <v>0</v>
      </c>
      <c r="E23" s="1857" t="s">
        <v>573</v>
      </c>
      <c r="F23" s="137"/>
    </row>
    <row r="24" spans="1:6" s="11" customFormat="1" ht="17.25" hidden="1" thickBot="1" x14ac:dyDescent="0.25">
      <c r="A24" s="549" t="s">
        <v>45</v>
      </c>
      <c r="B24" s="542" t="s">
        <v>33</v>
      </c>
      <c r="C24" s="1253">
        <f>C23/C$4*100</f>
        <v>0</v>
      </c>
      <c r="D24" s="1253">
        <f>D23/D$4*100</f>
        <v>0</v>
      </c>
      <c r="E24" s="1860"/>
      <c r="F24" s="137"/>
    </row>
    <row r="25" spans="1:6" s="11" customFormat="1" ht="22.5" customHeight="1" x14ac:dyDescent="0.2">
      <c r="A25" s="540" t="s">
        <v>238</v>
      </c>
      <c r="B25" s="545" t="s">
        <v>570</v>
      </c>
      <c r="C25" s="131">
        <f>бюджет!D50</f>
        <v>116.52509999999999</v>
      </c>
      <c r="D25" s="131">
        <f>бюджет!G50</f>
        <v>277.61020000000002</v>
      </c>
      <c r="E25" s="1857">
        <f>D25/C25*100</f>
        <v>238.24068805776611</v>
      </c>
      <c r="F25" s="137"/>
    </row>
    <row r="26" spans="1:6" s="11" customFormat="1" ht="17.25" thickBot="1" x14ac:dyDescent="0.25">
      <c r="A26" s="546" t="s">
        <v>45</v>
      </c>
      <c r="B26" s="547" t="s">
        <v>33</v>
      </c>
      <c r="C26" s="135">
        <f>C25/C$4*100</f>
        <v>2.8195919087932424</v>
      </c>
      <c r="D26" s="135">
        <f>D25/D$4*100</f>
        <v>6.192554650130953</v>
      </c>
      <c r="E26" s="1860"/>
      <c r="F26" s="137"/>
    </row>
    <row r="27" spans="1:6" s="11" customFormat="1" ht="21" customHeight="1" x14ac:dyDescent="0.2">
      <c r="A27" s="552" t="s">
        <v>201</v>
      </c>
      <c r="B27" s="545" t="s">
        <v>570</v>
      </c>
      <c r="C27" s="131">
        <f>бюджет!D51</f>
        <v>217.5403</v>
      </c>
      <c r="D27" s="131">
        <f>бюджет!G51</f>
        <v>222.45580000000001</v>
      </c>
      <c r="E27" s="1857">
        <f>D27/C27*100</f>
        <v>102.25958132814932</v>
      </c>
      <c r="F27" s="137"/>
    </row>
    <row r="28" spans="1:6" s="11" customFormat="1" ht="15" customHeight="1" thickBot="1" x14ac:dyDescent="0.25">
      <c r="A28" s="546" t="s">
        <v>45</v>
      </c>
      <c r="B28" s="547" t="s">
        <v>33</v>
      </c>
      <c r="C28" s="135">
        <f>C27/C$4*100</f>
        <v>5.2638862332360556</v>
      </c>
      <c r="D28" s="135">
        <f>D27/D$4*100</f>
        <v>4.9622445383440574</v>
      </c>
      <c r="E28" s="1860"/>
      <c r="F28" s="137"/>
    </row>
    <row r="29" spans="1:6" s="11" customFormat="1" ht="14.25" hidden="1" customHeight="1" x14ac:dyDescent="0.2">
      <c r="A29" s="134" t="s">
        <v>107</v>
      </c>
      <c r="B29" s="130" t="s">
        <v>570</v>
      </c>
      <c r="C29" s="138">
        <v>0</v>
      </c>
      <c r="D29" s="131">
        <v>0</v>
      </c>
      <c r="E29" s="277"/>
      <c r="F29" s="137">
        <f>D29</f>
        <v>0</v>
      </c>
    </row>
    <row r="30" spans="1:6" s="11" customFormat="1" ht="14.25" hidden="1" customHeight="1" thickBot="1" x14ac:dyDescent="0.25">
      <c r="A30" s="133" t="s">
        <v>45</v>
      </c>
      <c r="B30" s="280" t="s">
        <v>33</v>
      </c>
      <c r="C30" s="279">
        <v>0</v>
      </c>
      <c r="D30" s="135">
        <f>D29/D4*100</f>
        <v>0</v>
      </c>
      <c r="E30" s="139"/>
      <c r="F30" s="137">
        <f>D30</f>
        <v>0</v>
      </c>
    </row>
    <row r="31" spans="1:6" s="11" customFormat="1" ht="14.25" hidden="1" customHeight="1" x14ac:dyDescent="0.2">
      <c r="A31" s="136" t="s">
        <v>117</v>
      </c>
      <c r="B31" s="130" t="s">
        <v>570</v>
      </c>
      <c r="C31" s="140">
        <v>1.1368683772161603E-13</v>
      </c>
      <c r="D31" s="131" t="e">
        <f>D4-D5-D11-D13-D15-#REF!-D17-D19-D23-D27-D29</f>
        <v>#REF!</v>
      </c>
      <c r="E31" s="277"/>
      <c r="F31" s="137" t="e">
        <f>D31</f>
        <v>#REF!</v>
      </c>
    </row>
    <row r="32" spans="1:6" s="11" customFormat="1" ht="14.25" hidden="1" customHeight="1" thickBot="1" x14ac:dyDescent="0.25">
      <c r="A32" s="133" t="s">
        <v>45</v>
      </c>
      <c r="B32" s="280" t="s">
        <v>33</v>
      </c>
      <c r="C32" s="278">
        <v>1.5565649974891635E-15</v>
      </c>
      <c r="D32" s="135" t="e">
        <f>D31/D4*100</f>
        <v>#REF!</v>
      </c>
      <c r="E32" s="139"/>
      <c r="F32" s="137" t="e">
        <f>D32</f>
        <v>#REF!</v>
      </c>
    </row>
    <row r="33" spans="1:9" s="11" customFormat="1" ht="15.75" hidden="1" x14ac:dyDescent="0.2">
      <c r="A33" s="150" t="s">
        <v>443</v>
      </c>
      <c r="B33" s="339"/>
      <c r="C33" s="150"/>
      <c r="D33" s="150"/>
      <c r="E33" s="150"/>
      <c r="F33" s="43"/>
      <c r="G33" s="43"/>
      <c r="H33" s="43"/>
      <c r="I33" s="65"/>
    </row>
    <row r="34" spans="1:9" s="11" customFormat="1" ht="15.75" x14ac:dyDescent="0.2">
      <c r="A34" s="1468"/>
      <c r="B34" s="1468"/>
      <c r="C34" s="1468"/>
      <c r="D34" s="1468"/>
      <c r="E34" s="1468"/>
    </row>
    <row r="35" spans="1:9" s="11" customFormat="1" ht="15.75" x14ac:dyDescent="0.2">
      <c r="A35" s="1548"/>
      <c r="B35" s="1468"/>
      <c r="C35" s="1468"/>
      <c r="D35" s="1468"/>
      <c r="E35" s="1468"/>
    </row>
    <row r="37" spans="1:9" s="64" customFormat="1" x14ac:dyDescent="0.2">
      <c r="B37" s="340"/>
    </row>
    <row r="39" spans="1:9" ht="13.5" customHeight="1" x14ac:dyDescent="0.2"/>
    <row r="70" spans="1:1" ht="15.75" x14ac:dyDescent="0.25">
      <c r="A70" s="7" t="s">
        <v>413</v>
      </c>
    </row>
  </sheetData>
  <mergeCells count="15">
    <mergeCell ref="E17:E18"/>
    <mergeCell ref="E27:E28"/>
    <mergeCell ref="A35:E35"/>
    <mergeCell ref="E19:E20"/>
    <mergeCell ref="E23:E24"/>
    <mergeCell ref="E25:E26"/>
    <mergeCell ref="E21:E22"/>
    <mergeCell ref="A34:E34"/>
    <mergeCell ref="A1:E1"/>
    <mergeCell ref="E13:E14"/>
    <mergeCell ref="E11:E12"/>
    <mergeCell ref="E5:E6"/>
    <mergeCell ref="E15:E16"/>
    <mergeCell ref="E9:E10"/>
    <mergeCell ref="E7:E8"/>
  </mergeCells>
  <phoneticPr fontId="0" type="noConversion"/>
  <printOptions horizontalCentered="1"/>
  <pageMargins left="0.78740157480314965" right="0" top="0.47244094488188981" bottom="0.55118110236220474" header="0.23622047244094491" footer="0.35433070866141736"/>
  <pageSetup paperSize="9" scale="61" orientation="portrait" r:id="rId1"/>
  <headerFooter alignWithMargins="0">
    <oddFooter>&amp;C16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view="pageBreakPreview" zoomScale="80" zoomScaleNormal="84" zoomScaleSheetLayoutView="80" workbookViewId="0">
      <selection activeCell="G30" sqref="G30"/>
    </sheetView>
  </sheetViews>
  <sheetFormatPr defaultColWidth="9.140625" defaultRowHeight="16.5" x14ac:dyDescent="0.25"/>
  <cols>
    <col min="1" max="1" width="50" style="6" customWidth="1"/>
    <col min="2" max="2" width="11.28515625" style="7" bestFit="1" customWidth="1"/>
    <col min="3" max="3" width="18.5703125" style="7" customWidth="1"/>
    <col min="4" max="4" width="19.28515625" style="7" bestFit="1" customWidth="1"/>
    <col min="5" max="5" width="19" style="7" customWidth="1"/>
    <col min="6" max="6" width="9.140625" style="7"/>
    <col min="7" max="7" width="20.85546875" style="7" customWidth="1"/>
    <col min="8" max="8" width="14.140625" style="76" customWidth="1"/>
    <col min="9" max="16384" width="9.140625" style="7"/>
  </cols>
  <sheetData>
    <row r="1" spans="1:8" ht="87" customHeight="1" x14ac:dyDescent="0.25">
      <c r="A1" s="1861" t="s">
        <v>193</v>
      </c>
      <c r="B1" s="1861"/>
      <c r="C1" s="1861"/>
      <c r="D1" s="1861"/>
      <c r="E1" s="1861"/>
    </row>
    <row r="2" spans="1:8" ht="18.75" customHeight="1" thickBot="1" x14ac:dyDescent="0.3">
      <c r="A2" s="199"/>
      <c r="B2" s="199"/>
      <c r="C2" s="199"/>
      <c r="D2" s="199"/>
      <c r="E2" s="199"/>
    </row>
    <row r="3" spans="1:8" ht="31.5" customHeight="1" thickBot="1" x14ac:dyDescent="0.4">
      <c r="A3" s="1178" t="s">
        <v>104</v>
      </c>
      <c r="B3" s="809" t="s">
        <v>96</v>
      </c>
      <c r="C3" s="1179" t="s">
        <v>1032</v>
      </c>
      <c r="D3" s="1179" t="s">
        <v>1033</v>
      </c>
      <c r="E3" s="1177" t="s">
        <v>70</v>
      </c>
      <c r="G3" s="216"/>
    </row>
    <row r="4" spans="1:8" ht="24" customHeight="1" x14ac:dyDescent="0.25">
      <c r="A4" s="803" t="s">
        <v>308</v>
      </c>
      <c r="B4" s="810"/>
      <c r="C4" s="1260"/>
      <c r="D4" s="1260"/>
      <c r="E4" s="1261"/>
    </row>
    <row r="5" spans="1:8" ht="24" customHeight="1" x14ac:dyDescent="0.25">
      <c r="A5" s="804" t="s">
        <v>118</v>
      </c>
      <c r="B5" s="124" t="s">
        <v>570</v>
      </c>
      <c r="C5" s="1159">
        <v>137.14983061000001</v>
      </c>
      <c r="D5" s="1159">
        <v>129.21920433</v>
      </c>
      <c r="E5" s="1244">
        <f>D5/C5*100</f>
        <v>94.21754569821411</v>
      </c>
      <c r="F5" s="71"/>
      <c r="G5" s="76"/>
      <c r="H5" s="77"/>
    </row>
    <row r="6" spans="1:8" ht="33" x14ac:dyDescent="0.25">
      <c r="A6" s="493" t="s">
        <v>119</v>
      </c>
      <c r="B6" s="797" t="s">
        <v>570</v>
      </c>
      <c r="C6" s="1262">
        <v>1.0056084199999999</v>
      </c>
      <c r="D6" s="1267">
        <v>1.0414007999999999</v>
      </c>
      <c r="E6" s="1244">
        <f>D6/C6*100</f>
        <v>103.55927608482037</v>
      </c>
      <c r="F6" s="71"/>
      <c r="G6" s="76"/>
      <c r="H6" s="77"/>
    </row>
    <row r="7" spans="1:8" hidden="1" x14ac:dyDescent="0.25">
      <c r="A7" s="805" t="s">
        <v>120</v>
      </c>
      <c r="B7" s="811" t="s">
        <v>570</v>
      </c>
      <c r="C7" s="1263">
        <v>0</v>
      </c>
      <c r="D7" s="1267"/>
      <c r="E7" s="1268"/>
      <c r="F7" s="71"/>
      <c r="G7" s="76"/>
      <c r="H7" s="77"/>
    </row>
    <row r="8" spans="1:8" ht="21" customHeight="1" x14ac:dyDescent="0.25">
      <c r="A8" s="518" t="s">
        <v>68</v>
      </c>
      <c r="B8" s="811" t="s">
        <v>570</v>
      </c>
      <c r="C8" s="1263">
        <v>9.6170425799999997</v>
      </c>
      <c r="D8" s="1267">
        <v>9.3300082799999995</v>
      </c>
      <c r="E8" s="1248">
        <f>D8/C8*100</f>
        <v>97.015357916820193</v>
      </c>
      <c r="F8" s="71"/>
      <c r="G8" s="76"/>
      <c r="H8" s="77"/>
    </row>
    <row r="9" spans="1:8" ht="21.75" customHeight="1" x14ac:dyDescent="0.25">
      <c r="A9" s="493" t="s">
        <v>235</v>
      </c>
      <c r="B9" s="811" t="s">
        <v>570</v>
      </c>
      <c r="C9" s="1262">
        <v>4.0642126699999999</v>
      </c>
      <c r="D9" s="1267">
        <v>3.8731009300000001</v>
      </c>
      <c r="E9" s="1248">
        <f>D9/C9*100</f>
        <v>95.297693415241497</v>
      </c>
      <c r="F9" s="71"/>
      <c r="G9" s="76"/>
      <c r="H9" s="77"/>
    </row>
    <row r="10" spans="1:8" hidden="1" x14ac:dyDescent="0.25">
      <c r="A10" s="805" t="s">
        <v>234</v>
      </c>
      <c r="B10" s="811" t="s">
        <v>570</v>
      </c>
      <c r="C10" s="1263">
        <v>0</v>
      </c>
      <c r="D10" s="1267"/>
      <c r="E10" s="1248"/>
      <c r="F10" s="71"/>
      <c r="G10" s="76"/>
      <c r="H10" s="78"/>
    </row>
    <row r="11" spans="1:8" hidden="1" x14ac:dyDescent="0.25">
      <c r="A11" s="489" t="s">
        <v>69</v>
      </c>
      <c r="B11" s="811" t="s">
        <v>570</v>
      </c>
      <c r="C11" s="1262"/>
      <c r="D11" s="1267"/>
      <c r="E11" s="1248"/>
      <c r="F11" s="71"/>
      <c r="G11" s="76"/>
      <c r="H11" s="77"/>
    </row>
    <row r="12" spans="1:8" ht="21" customHeight="1" x14ac:dyDescent="0.25">
      <c r="A12" s="487" t="s">
        <v>241</v>
      </c>
      <c r="B12" s="455" t="s">
        <v>570</v>
      </c>
      <c r="C12" s="1264">
        <v>5.23341294</v>
      </c>
      <c r="D12" s="1267">
        <v>4.9702335800000004</v>
      </c>
      <c r="E12" s="1248">
        <f>D12/C12*100</f>
        <v>94.971171527695276</v>
      </c>
      <c r="F12" s="71"/>
      <c r="G12" s="76"/>
      <c r="H12" s="77"/>
    </row>
    <row r="13" spans="1:8" ht="21" customHeight="1" x14ac:dyDescent="0.25">
      <c r="A13" s="487" t="s">
        <v>121</v>
      </c>
      <c r="B13" s="812" t="s">
        <v>570</v>
      </c>
      <c r="C13" s="1264">
        <v>18.299840849999999</v>
      </c>
      <c r="D13" s="765">
        <v>18.130575360000002</v>
      </c>
      <c r="E13" s="1248">
        <f>D13/C13*100</f>
        <v>99.075043923127907</v>
      </c>
      <c r="F13" s="71"/>
      <c r="G13" s="76"/>
      <c r="H13" s="77"/>
    </row>
    <row r="14" spans="1:8" hidden="1" x14ac:dyDescent="0.25">
      <c r="A14" s="489" t="s">
        <v>49</v>
      </c>
      <c r="B14" s="797" t="s">
        <v>570</v>
      </c>
      <c r="C14" s="1125">
        <v>0</v>
      </c>
      <c r="D14" s="1262">
        <v>0</v>
      </c>
      <c r="E14" s="1248" t="e">
        <f t="shared" ref="E14" si="0">D14/C14*100</f>
        <v>#DIV/0!</v>
      </c>
      <c r="F14" s="71"/>
      <c r="G14" s="76"/>
      <c r="H14" s="78"/>
    </row>
    <row r="15" spans="1:8" ht="24" customHeight="1" thickBot="1" x14ac:dyDescent="0.3">
      <c r="A15" s="509" t="s">
        <v>47</v>
      </c>
      <c r="B15" s="784" t="s">
        <v>570</v>
      </c>
      <c r="C15" s="1266">
        <f>SUM(C5:C14)</f>
        <v>175.36994806999999</v>
      </c>
      <c r="D15" s="1266">
        <f>SUM(D5:D14)</f>
        <v>166.56452327999997</v>
      </c>
      <c r="E15" s="1269">
        <f>D15/C15*100</f>
        <v>94.978943150233889</v>
      </c>
      <c r="F15" s="71"/>
      <c r="G15" s="76"/>
      <c r="H15" s="78"/>
    </row>
    <row r="16" spans="1:8" ht="29.25" customHeight="1" thickBot="1" x14ac:dyDescent="0.3">
      <c r="A16" s="806" t="s">
        <v>309</v>
      </c>
      <c r="B16" s="800" t="s">
        <v>570</v>
      </c>
      <c r="C16" s="1265">
        <v>8.0085805600000004</v>
      </c>
      <c r="D16" s="278">
        <v>6.3522093000000002</v>
      </c>
      <c r="E16" s="1268">
        <f t="shared" ref="E16:E18" si="1">D16/C16*100</f>
        <v>79.317542633297805</v>
      </c>
      <c r="F16" s="71"/>
      <c r="G16" s="76"/>
      <c r="H16" s="77"/>
    </row>
    <row r="17" spans="1:8" ht="36.75" customHeight="1" thickBot="1" x14ac:dyDescent="0.3">
      <c r="A17" s="807" t="s">
        <v>310</v>
      </c>
      <c r="B17" s="813" t="s">
        <v>570</v>
      </c>
      <c r="C17" s="1141">
        <v>41.051301219999999</v>
      </c>
      <c r="D17" s="1160">
        <v>38.998482099999997</v>
      </c>
      <c r="E17" s="1270">
        <f t="shared" si="1"/>
        <v>94.999381118277739</v>
      </c>
      <c r="F17" s="71"/>
      <c r="G17" s="76"/>
      <c r="H17" s="77"/>
    </row>
    <row r="18" spans="1:8" ht="22.5" customHeight="1" thickBot="1" x14ac:dyDescent="0.3">
      <c r="A18" s="808" t="s">
        <v>894</v>
      </c>
      <c r="B18" s="800" t="s">
        <v>570</v>
      </c>
      <c r="C18" s="1180">
        <f>C15+C16+C17</f>
        <v>224.42982985</v>
      </c>
      <c r="D18" s="1180">
        <f>D15+D16+D17</f>
        <v>211.91521467999996</v>
      </c>
      <c r="E18" s="1245">
        <f t="shared" si="1"/>
        <v>94.423818269450038</v>
      </c>
      <c r="F18" s="71"/>
      <c r="G18" s="76"/>
    </row>
    <row r="19" spans="1:8" ht="33.75" customHeight="1" x14ac:dyDescent="0.25">
      <c r="A19" s="1656" t="s">
        <v>358</v>
      </c>
      <c r="B19" s="1656"/>
      <c r="C19" s="1656"/>
      <c r="D19" s="1656"/>
      <c r="E19" s="1656"/>
    </row>
    <row r="20" spans="1:8" ht="23.25" customHeight="1" x14ac:dyDescent="0.25">
      <c r="A20" s="814"/>
      <c r="B20" s="182"/>
      <c r="C20" s="182"/>
      <c r="D20" s="182"/>
      <c r="E20" s="182"/>
    </row>
    <row r="21" spans="1:8" ht="39" customHeight="1" x14ac:dyDescent="0.25">
      <c r="A21" s="1538"/>
      <c r="B21" s="1538"/>
      <c r="C21" s="1538"/>
      <c r="D21" s="1538"/>
      <c r="E21" s="1538"/>
      <c r="F21" s="26"/>
    </row>
    <row r="43" spans="1:8" ht="9.75" customHeight="1" x14ac:dyDescent="0.25">
      <c r="A43" s="7"/>
      <c r="H43" s="7"/>
    </row>
  </sheetData>
  <mergeCells count="3">
    <mergeCell ref="A1:E1"/>
    <mergeCell ref="A19:E19"/>
    <mergeCell ref="A21:E21"/>
  </mergeCells>
  <printOptions horizontalCentered="1"/>
  <pageMargins left="0.74803149606299213" right="0.19685039370078741" top="0.27559055118110237" bottom="0.19685039370078741" header="0.19685039370078741" footer="0.19685039370078741"/>
  <pageSetup paperSize="9" scale="80" orientation="portrait" r:id="rId1"/>
  <headerFooter alignWithMargins="0">
    <oddFooter>&amp;C&amp;8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4"/>
  <sheetViews>
    <sheetView view="pageBreakPreview" zoomScale="68" zoomScaleNormal="100" zoomScaleSheetLayoutView="68" workbookViewId="0">
      <pane ySplit="4" topLeftCell="A5" activePane="bottomLeft" state="frozen"/>
      <selection activeCell="L106" sqref="L106"/>
      <selection pane="bottomLeft" activeCell="A40" sqref="A40"/>
    </sheetView>
  </sheetViews>
  <sheetFormatPr defaultColWidth="5.7109375" defaultRowHeight="12.75" x14ac:dyDescent="0.2"/>
  <cols>
    <col min="1" max="1" width="113.42578125" style="202" customWidth="1"/>
    <col min="2" max="2" width="10.140625" style="202" bestFit="1" customWidth="1"/>
    <col min="3" max="3" width="18.85546875" style="202" customWidth="1"/>
    <col min="4" max="4" width="20.7109375" style="202" customWidth="1"/>
    <col min="5" max="5" width="22.5703125" style="202" customWidth="1"/>
    <col min="6" max="6" width="14.5703125" style="202" customWidth="1"/>
    <col min="7" max="7" width="9.140625" style="202" customWidth="1"/>
    <col min="8" max="8" width="22.5703125" style="202" customWidth="1"/>
    <col min="9" max="252" width="9.140625" style="202" customWidth="1"/>
    <col min="253" max="253" width="5.7109375" style="202"/>
    <col min="254" max="254" width="5.7109375" style="202" customWidth="1"/>
    <col min="255" max="255" width="112.5703125" style="202" customWidth="1"/>
    <col min="256" max="256" width="10.140625" style="202" bestFit="1" customWidth="1"/>
    <col min="257" max="257" width="18.85546875" style="202" customWidth="1"/>
    <col min="258" max="258" width="19" style="202" customWidth="1"/>
    <col min="259" max="259" width="19.5703125" style="202" customWidth="1"/>
    <col min="260" max="260" width="16.7109375" style="202" customWidth="1"/>
    <col min="261" max="508" width="9.140625" style="202" customWidth="1"/>
    <col min="509" max="509" width="5.7109375" style="202"/>
    <col min="510" max="510" width="5.7109375" style="202" customWidth="1"/>
    <col min="511" max="511" width="112.5703125" style="202" customWidth="1"/>
    <col min="512" max="512" width="10.140625" style="202" bestFit="1" customWidth="1"/>
    <col min="513" max="513" width="18.85546875" style="202" customWidth="1"/>
    <col min="514" max="514" width="19" style="202" customWidth="1"/>
    <col min="515" max="515" width="19.5703125" style="202" customWidth="1"/>
    <col min="516" max="516" width="16.7109375" style="202" customWidth="1"/>
    <col min="517" max="764" width="9.140625" style="202" customWidth="1"/>
    <col min="765" max="765" width="5.7109375" style="202"/>
    <col min="766" max="766" width="5.7109375" style="202" customWidth="1"/>
    <col min="767" max="767" width="112.5703125" style="202" customWidth="1"/>
    <col min="768" max="768" width="10.140625" style="202" bestFit="1" customWidth="1"/>
    <col min="769" max="769" width="18.85546875" style="202" customWidth="1"/>
    <col min="770" max="770" width="19" style="202" customWidth="1"/>
    <col min="771" max="771" width="19.5703125" style="202" customWidth="1"/>
    <col min="772" max="772" width="16.7109375" style="202" customWidth="1"/>
    <col min="773" max="1020" width="9.140625" style="202" customWidth="1"/>
    <col min="1021" max="1021" width="5.7109375" style="202"/>
    <col min="1022" max="1022" width="5.7109375" style="202" customWidth="1"/>
    <col min="1023" max="1023" width="112.5703125" style="202" customWidth="1"/>
    <col min="1024" max="1024" width="10.140625" style="202" bestFit="1" customWidth="1"/>
    <col min="1025" max="1025" width="18.85546875" style="202" customWidth="1"/>
    <col min="1026" max="1026" width="19" style="202" customWidth="1"/>
    <col min="1027" max="1027" width="19.5703125" style="202" customWidth="1"/>
    <col min="1028" max="1028" width="16.7109375" style="202" customWidth="1"/>
    <col min="1029" max="1276" width="9.140625" style="202" customWidth="1"/>
    <col min="1277" max="1277" width="5.7109375" style="202"/>
    <col min="1278" max="1278" width="5.7109375" style="202" customWidth="1"/>
    <col min="1279" max="1279" width="112.5703125" style="202" customWidth="1"/>
    <col min="1280" max="1280" width="10.140625" style="202" bestFit="1" customWidth="1"/>
    <col min="1281" max="1281" width="18.85546875" style="202" customWidth="1"/>
    <col min="1282" max="1282" width="19" style="202" customWidth="1"/>
    <col min="1283" max="1283" width="19.5703125" style="202" customWidth="1"/>
    <col min="1284" max="1284" width="16.7109375" style="202" customWidth="1"/>
    <col min="1285" max="1532" width="9.140625" style="202" customWidth="1"/>
    <col min="1533" max="1533" width="5.7109375" style="202"/>
    <col min="1534" max="1534" width="5.7109375" style="202" customWidth="1"/>
    <col min="1535" max="1535" width="112.5703125" style="202" customWidth="1"/>
    <col min="1536" max="1536" width="10.140625" style="202" bestFit="1" customWidth="1"/>
    <col min="1537" max="1537" width="18.85546875" style="202" customWidth="1"/>
    <col min="1538" max="1538" width="19" style="202" customWidth="1"/>
    <col min="1539" max="1539" width="19.5703125" style="202" customWidth="1"/>
    <col min="1540" max="1540" width="16.7109375" style="202" customWidth="1"/>
    <col min="1541" max="1788" width="9.140625" style="202" customWidth="1"/>
    <col min="1789" max="1789" width="5.7109375" style="202"/>
    <col min="1790" max="1790" width="5.7109375" style="202" customWidth="1"/>
    <col min="1791" max="1791" width="112.5703125" style="202" customWidth="1"/>
    <col min="1792" max="1792" width="10.140625" style="202" bestFit="1" customWidth="1"/>
    <col min="1793" max="1793" width="18.85546875" style="202" customWidth="1"/>
    <col min="1794" max="1794" width="19" style="202" customWidth="1"/>
    <col min="1795" max="1795" width="19.5703125" style="202" customWidth="1"/>
    <col min="1796" max="1796" width="16.7109375" style="202" customWidth="1"/>
    <col min="1797" max="2044" width="9.140625" style="202" customWidth="1"/>
    <col min="2045" max="2045" width="5.7109375" style="202"/>
    <col min="2046" max="2046" width="5.7109375" style="202" customWidth="1"/>
    <col min="2047" max="2047" width="112.5703125" style="202" customWidth="1"/>
    <col min="2048" max="2048" width="10.140625" style="202" bestFit="1" customWidth="1"/>
    <col min="2049" max="2049" width="18.85546875" style="202" customWidth="1"/>
    <col min="2050" max="2050" width="19" style="202" customWidth="1"/>
    <col min="2051" max="2051" width="19.5703125" style="202" customWidth="1"/>
    <col min="2052" max="2052" width="16.7109375" style="202" customWidth="1"/>
    <col min="2053" max="2300" width="9.140625" style="202" customWidth="1"/>
    <col min="2301" max="2301" width="5.7109375" style="202"/>
    <col min="2302" max="2302" width="5.7109375" style="202" customWidth="1"/>
    <col min="2303" max="2303" width="112.5703125" style="202" customWidth="1"/>
    <col min="2304" max="2304" width="10.140625" style="202" bestFit="1" customWidth="1"/>
    <col min="2305" max="2305" width="18.85546875" style="202" customWidth="1"/>
    <col min="2306" max="2306" width="19" style="202" customWidth="1"/>
    <col min="2307" max="2307" width="19.5703125" style="202" customWidth="1"/>
    <col min="2308" max="2308" width="16.7109375" style="202" customWidth="1"/>
    <col min="2309" max="2556" width="9.140625" style="202" customWidth="1"/>
    <col min="2557" max="2557" width="5.7109375" style="202"/>
    <col min="2558" max="2558" width="5.7109375" style="202" customWidth="1"/>
    <col min="2559" max="2559" width="112.5703125" style="202" customWidth="1"/>
    <col min="2560" max="2560" width="10.140625" style="202" bestFit="1" customWidth="1"/>
    <col min="2561" max="2561" width="18.85546875" style="202" customWidth="1"/>
    <col min="2562" max="2562" width="19" style="202" customWidth="1"/>
    <col min="2563" max="2563" width="19.5703125" style="202" customWidth="1"/>
    <col min="2564" max="2564" width="16.7109375" style="202" customWidth="1"/>
    <col min="2565" max="2812" width="9.140625" style="202" customWidth="1"/>
    <col min="2813" max="2813" width="5.7109375" style="202"/>
    <col min="2814" max="2814" width="5.7109375" style="202" customWidth="1"/>
    <col min="2815" max="2815" width="112.5703125" style="202" customWidth="1"/>
    <col min="2816" max="2816" width="10.140625" style="202" bestFit="1" customWidth="1"/>
    <col min="2817" max="2817" width="18.85546875" style="202" customWidth="1"/>
    <col min="2818" max="2818" width="19" style="202" customWidth="1"/>
    <col min="2819" max="2819" width="19.5703125" style="202" customWidth="1"/>
    <col min="2820" max="2820" width="16.7109375" style="202" customWidth="1"/>
    <col min="2821" max="3068" width="9.140625" style="202" customWidth="1"/>
    <col min="3069" max="3069" width="5.7109375" style="202"/>
    <col min="3070" max="3070" width="5.7109375" style="202" customWidth="1"/>
    <col min="3071" max="3071" width="112.5703125" style="202" customWidth="1"/>
    <col min="3072" max="3072" width="10.140625" style="202" bestFit="1" customWidth="1"/>
    <col min="3073" max="3073" width="18.85546875" style="202" customWidth="1"/>
    <col min="3074" max="3074" width="19" style="202" customWidth="1"/>
    <col min="3075" max="3075" width="19.5703125" style="202" customWidth="1"/>
    <col min="3076" max="3076" width="16.7109375" style="202" customWidth="1"/>
    <col min="3077" max="3324" width="9.140625" style="202" customWidth="1"/>
    <col min="3325" max="3325" width="5.7109375" style="202"/>
    <col min="3326" max="3326" width="5.7109375" style="202" customWidth="1"/>
    <col min="3327" max="3327" width="112.5703125" style="202" customWidth="1"/>
    <col min="3328" max="3328" width="10.140625" style="202" bestFit="1" customWidth="1"/>
    <col min="3329" max="3329" width="18.85546875" style="202" customWidth="1"/>
    <col min="3330" max="3330" width="19" style="202" customWidth="1"/>
    <col min="3331" max="3331" width="19.5703125" style="202" customWidth="1"/>
    <col min="3332" max="3332" width="16.7109375" style="202" customWidth="1"/>
    <col min="3333" max="3580" width="9.140625" style="202" customWidth="1"/>
    <col min="3581" max="3581" width="5.7109375" style="202"/>
    <col min="3582" max="3582" width="5.7109375" style="202" customWidth="1"/>
    <col min="3583" max="3583" width="112.5703125" style="202" customWidth="1"/>
    <col min="3584" max="3584" width="10.140625" style="202" bestFit="1" customWidth="1"/>
    <col min="3585" max="3585" width="18.85546875" style="202" customWidth="1"/>
    <col min="3586" max="3586" width="19" style="202" customWidth="1"/>
    <col min="3587" max="3587" width="19.5703125" style="202" customWidth="1"/>
    <col min="3588" max="3588" width="16.7109375" style="202" customWidth="1"/>
    <col min="3589" max="3836" width="9.140625" style="202" customWidth="1"/>
    <col min="3837" max="3837" width="5.7109375" style="202"/>
    <col min="3838" max="3838" width="5.7109375" style="202" customWidth="1"/>
    <col min="3839" max="3839" width="112.5703125" style="202" customWidth="1"/>
    <col min="3840" max="3840" width="10.140625" style="202" bestFit="1" customWidth="1"/>
    <col min="3841" max="3841" width="18.85546875" style="202" customWidth="1"/>
    <col min="3842" max="3842" width="19" style="202" customWidth="1"/>
    <col min="3843" max="3843" width="19.5703125" style="202" customWidth="1"/>
    <col min="3844" max="3844" width="16.7109375" style="202" customWidth="1"/>
    <col min="3845" max="4092" width="9.140625" style="202" customWidth="1"/>
    <col min="4093" max="4093" width="5.7109375" style="202"/>
    <col min="4094" max="4094" width="5.7109375" style="202" customWidth="1"/>
    <col min="4095" max="4095" width="112.5703125" style="202" customWidth="1"/>
    <col min="4096" max="4096" width="10.140625" style="202" bestFit="1" customWidth="1"/>
    <col min="4097" max="4097" width="18.85546875" style="202" customWidth="1"/>
    <col min="4098" max="4098" width="19" style="202" customWidth="1"/>
    <col min="4099" max="4099" width="19.5703125" style="202" customWidth="1"/>
    <col min="4100" max="4100" width="16.7109375" style="202" customWidth="1"/>
    <col min="4101" max="4348" width="9.140625" style="202" customWidth="1"/>
    <col min="4349" max="4349" width="5.7109375" style="202"/>
    <col min="4350" max="4350" width="5.7109375" style="202" customWidth="1"/>
    <col min="4351" max="4351" width="112.5703125" style="202" customWidth="1"/>
    <col min="4352" max="4352" width="10.140625" style="202" bestFit="1" customWidth="1"/>
    <col min="4353" max="4353" width="18.85546875" style="202" customWidth="1"/>
    <col min="4354" max="4354" width="19" style="202" customWidth="1"/>
    <col min="4355" max="4355" width="19.5703125" style="202" customWidth="1"/>
    <col min="4356" max="4356" width="16.7109375" style="202" customWidth="1"/>
    <col min="4357" max="4604" width="9.140625" style="202" customWidth="1"/>
    <col min="4605" max="4605" width="5.7109375" style="202"/>
    <col min="4606" max="4606" width="5.7109375" style="202" customWidth="1"/>
    <col min="4607" max="4607" width="112.5703125" style="202" customWidth="1"/>
    <col min="4608" max="4608" width="10.140625" style="202" bestFit="1" customWidth="1"/>
    <col min="4609" max="4609" width="18.85546875" style="202" customWidth="1"/>
    <col min="4610" max="4610" width="19" style="202" customWidth="1"/>
    <col min="4611" max="4611" width="19.5703125" style="202" customWidth="1"/>
    <col min="4612" max="4612" width="16.7109375" style="202" customWidth="1"/>
    <col min="4613" max="4860" width="9.140625" style="202" customWidth="1"/>
    <col min="4861" max="4861" width="5.7109375" style="202"/>
    <col min="4862" max="4862" width="5.7109375" style="202" customWidth="1"/>
    <col min="4863" max="4863" width="112.5703125" style="202" customWidth="1"/>
    <col min="4864" max="4864" width="10.140625" style="202" bestFit="1" customWidth="1"/>
    <col min="4865" max="4865" width="18.85546875" style="202" customWidth="1"/>
    <col min="4866" max="4866" width="19" style="202" customWidth="1"/>
    <col min="4867" max="4867" width="19.5703125" style="202" customWidth="1"/>
    <col min="4868" max="4868" width="16.7109375" style="202" customWidth="1"/>
    <col min="4869" max="5116" width="9.140625" style="202" customWidth="1"/>
    <col min="5117" max="5117" width="5.7109375" style="202"/>
    <col min="5118" max="5118" width="5.7109375" style="202" customWidth="1"/>
    <col min="5119" max="5119" width="112.5703125" style="202" customWidth="1"/>
    <col min="5120" max="5120" width="10.140625" style="202" bestFit="1" customWidth="1"/>
    <col min="5121" max="5121" width="18.85546875" style="202" customWidth="1"/>
    <col min="5122" max="5122" width="19" style="202" customWidth="1"/>
    <col min="5123" max="5123" width="19.5703125" style="202" customWidth="1"/>
    <col min="5124" max="5124" width="16.7109375" style="202" customWidth="1"/>
    <col min="5125" max="5372" width="9.140625" style="202" customWidth="1"/>
    <col min="5373" max="5373" width="5.7109375" style="202"/>
    <col min="5374" max="5374" width="5.7109375" style="202" customWidth="1"/>
    <col min="5375" max="5375" width="112.5703125" style="202" customWidth="1"/>
    <col min="5376" max="5376" width="10.140625" style="202" bestFit="1" customWidth="1"/>
    <col min="5377" max="5377" width="18.85546875" style="202" customWidth="1"/>
    <col min="5378" max="5378" width="19" style="202" customWidth="1"/>
    <col min="5379" max="5379" width="19.5703125" style="202" customWidth="1"/>
    <col min="5380" max="5380" width="16.7109375" style="202" customWidth="1"/>
    <col min="5381" max="5628" width="9.140625" style="202" customWidth="1"/>
    <col min="5629" max="5629" width="5.7109375" style="202"/>
    <col min="5630" max="5630" width="5.7109375" style="202" customWidth="1"/>
    <col min="5631" max="5631" width="112.5703125" style="202" customWidth="1"/>
    <col min="5632" max="5632" width="10.140625" style="202" bestFit="1" customWidth="1"/>
    <col min="5633" max="5633" width="18.85546875" style="202" customWidth="1"/>
    <col min="5634" max="5634" width="19" style="202" customWidth="1"/>
    <col min="5635" max="5635" width="19.5703125" style="202" customWidth="1"/>
    <col min="5636" max="5636" width="16.7109375" style="202" customWidth="1"/>
    <col min="5637" max="5884" width="9.140625" style="202" customWidth="1"/>
    <col min="5885" max="5885" width="5.7109375" style="202"/>
    <col min="5886" max="5886" width="5.7109375" style="202" customWidth="1"/>
    <col min="5887" max="5887" width="112.5703125" style="202" customWidth="1"/>
    <col min="5888" max="5888" width="10.140625" style="202" bestFit="1" customWidth="1"/>
    <col min="5889" max="5889" width="18.85546875" style="202" customWidth="1"/>
    <col min="5890" max="5890" width="19" style="202" customWidth="1"/>
    <col min="5891" max="5891" width="19.5703125" style="202" customWidth="1"/>
    <col min="5892" max="5892" width="16.7109375" style="202" customWidth="1"/>
    <col min="5893" max="6140" width="9.140625" style="202" customWidth="1"/>
    <col min="6141" max="6141" width="5.7109375" style="202"/>
    <col min="6142" max="6142" width="5.7109375" style="202" customWidth="1"/>
    <col min="6143" max="6143" width="112.5703125" style="202" customWidth="1"/>
    <col min="6144" max="6144" width="10.140625" style="202" bestFit="1" customWidth="1"/>
    <col min="6145" max="6145" width="18.85546875" style="202" customWidth="1"/>
    <col min="6146" max="6146" width="19" style="202" customWidth="1"/>
    <col min="6147" max="6147" width="19.5703125" style="202" customWidth="1"/>
    <col min="6148" max="6148" width="16.7109375" style="202" customWidth="1"/>
    <col min="6149" max="6396" width="9.140625" style="202" customWidth="1"/>
    <col min="6397" max="6397" width="5.7109375" style="202"/>
    <col min="6398" max="6398" width="5.7109375" style="202" customWidth="1"/>
    <col min="6399" max="6399" width="112.5703125" style="202" customWidth="1"/>
    <col min="6400" max="6400" width="10.140625" style="202" bestFit="1" customWidth="1"/>
    <col min="6401" max="6401" width="18.85546875" style="202" customWidth="1"/>
    <col min="6402" max="6402" width="19" style="202" customWidth="1"/>
    <col min="6403" max="6403" width="19.5703125" style="202" customWidth="1"/>
    <col min="6404" max="6404" width="16.7109375" style="202" customWidth="1"/>
    <col min="6405" max="6652" width="9.140625" style="202" customWidth="1"/>
    <col min="6653" max="6653" width="5.7109375" style="202"/>
    <col min="6654" max="6654" width="5.7109375" style="202" customWidth="1"/>
    <col min="6655" max="6655" width="112.5703125" style="202" customWidth="1"/>
    <col min="6656" max="6656" width="10.140625" style="202" bestFit="1" customWidth="1"/>
    <col min="6657" max="6657" width="18.85546875" style="202" customWidth="1"/>
    <col min="6658" max="6658" width="19" style="202" customWidth="1"/>
    <col min="6659" max="6659" width="19.5703125" style="202" customWidth="1"/>
    <col min="6660" max="6660" width="16.7109375" style="202" customWidth="1"/>
    <col min="6661" max="6908" width="9.140625" style="202" customWidth="1"/>
    <col min="6909" max="6909" width="5.7109375" style="202"/>
    <col min="6910" max="6910" width="5.7109375" style="202" customWidth="1"/>
    <col min="6911" max="6911" width="112.5703125" style="202" customWidth="1"/>
    <col min="6912" max="6912" width="10.140625" style="202" bestFit="1" customWidth="1"/>
    <col min="6913" max="6913" width="18.85546875" style="202" customWidth="1"/>
    <col min="6914" max="6914" width="19" style="202" customWidth="1"/>
    <col min="6915" max="6915" width="19.5703125" style="202" customWidth="1"/>
    <col min="6916" max="6916" width="16.7109375" style="202" customWidth="1"/>
    <col min="6917" max="7164" width="9.140625" style="202" customWidth="1"/>
    <col min="7165" max="7165" width="5.7109375" style="202"/>
    <col min="7166" max="7166" width="5.7109375" style="202" customWidth="1"/>
    <col min="7167" max="7167" width="112.5703125" style="202" customWidth="1"/>
    <col min="7168" max="7168" width="10.140625" style="202" bestFit="1" customWidth="1"/>
    <col min="7169" max="7169" width="18.85546875" style="202" customWidth="1"/>
    <col min="7170" max="7170" width="19" style="202" customWidth="1"/>
    <col min="7171" max="7171" width="19.5703125" style="202" customWidth="1"/>
    <col min="7172" max="7172" width="16.7109375" style="202" customWidth="1"/>
    <col min="7173" max="7420" width="9.140625" style="202" customWidth="1"/>
    <col min="7421" max="7421" width="5.7109375" style="202"/>
    <col min="7422" max="7422" width="5.7109375" style="202" customWidth="1"/>
    <col min="7423" max="7423" width="112.5703125" style="202" customWidth="1"/>
    <col min="7424" max="7424" width="10.140625" style="202" bestFit="1" customWidth="1"/>
    <col min="7425" max="7425" width="18.85546875" style="202" customWidth="1"/>
    <col min="7426" max="7426" width="19" style="202" customWidth="1"/>
    <col min="7427" max="7427" width="19.5703125" style="202" customWidth="1"/>
    <col min="7428" max="7428" width="16.7109375" style="202" customWidth="1"/>
    <col min="7429" max="7676" width="9.140625" style="202" customWidth="1"/>
    <col min="7677" max="7677" width="5.7109375" style="202"/>
    <col min="7678" max="7678" width="5.7109375" style="202" customWidth="1"/>
    <col min="7679" max="7679" width="112.5703125" style="202" customWidth="1"/>
    <col min="7680" max="7680" width="10.140625" style="202" bestFit="1" customWidth="1"/>
    <col min="7681" max="7681" width="18.85546875" style="202" customWidth="1"/>
    <col min="7682" max="7682" width="19" style="202" customWidth="1"/>
    <col min="7683" max="7683" width="19.5703125" style="202" customWidth="1"/>
    <col min="7684" max="7684" width="16.7109375" style="202" customWidth="1"/>
    <col min="7685" max="7932" width="9.140625" style="202" customWidth="1"/>
    <col min="7933" max="7933" width="5.7109375" style="202"/>
    <col min="7934" max="7934" width="5.7109375" style="202" customWidth="1"/>
    <col min="7935" max="7935" width="112.5703125" style="202" customWidth="1"/>
    <col min="7936" max="7936" width="10.140625" style="202" bestFit="1" customWidth="1"/>
    <col min="7937" max="7937" width="18.85546875" style="202" customWidth="1"/>
    <col min="7938" max="7938" width="19" style="202" customWidth="1"/>
    <col min="7939" max="7939" width="19.5703125" style="202" customWidth="1"/>
    <col min="7940" max="7940" width="16.7109375" style="202" customWidth="1"/>
    <col min="7941" max="8188" width="9.140625" style="202" customWidth="1"/>
    <col min="8189" max="8189" width="5.7109375" style="202"/>
    <col min="8190" max="8190" width="5.7109375" style="202" customWidth="1"/>
    <col min="8191" max="8191" width="112.5703125" style="202" customWidth="1"/>
    <col min="8192" max="8192" width="10.140625" style="202" bestFit="1" customWidth="1"/>
    <col min="8193" max="8193" width="18.85546875" style="202" customWidth="1"/>
    <col min="8194" max="8194" width="19" style="202" customWidth="1"/>
    <col min="8195" max="8195" width="19.5703125" style="202" customWidth="1"/>
    <col min="8196" max="8196" width="16.7109375" style="202" customWidth="1"/>
    <col min="8197" max="8444" width="9.140625" style="202" customWidth="1"/>
    <col min="8445" max="8445" width="5.7109375" style="202"/>
    <col min="8446" max="8446" width="5.7109375" style="202" customWidth="1"/>
    <col min="8447" max="8447" width="112.5703125" style="202" customWidth="1"/>
    <col min="8448" max="8448" width="10.140625" style="202" bestFit="1" customWidth="1"/>
    <col min="8449" max="8449" width="18.85546875" style="202" customWidth="1"/>
    <col min="8450" max="8450" width="19" style="202" customWidth="1"/>
    <col min="8451" max="8451" width="19.5703125" style="202" customWidth="1"/>
    <col min="8452" max="8452" width="16.7109375" style="202" customWidth="1"/>
    <col min="8453" max="8700" width="9.140625" style="202" customWidth="1"/>
    <col min="8701" max="8701" width="5.7109375" style="202"/>
    <col min="8702" max="8702" width="5.7109375" style="202" customWidth="1"/>
    <col min="8703" max="8703" width="112.5703125" style="202" customWidth="1"/>
    <col min="8704" max="8704" width="10.140625" style="202" bestFit="1" customWidth="1"/>
    <col min="8705" max="8705" width="18.85546875" style="202" customWidth="1"/>
    <col min="8706" max="8706" width="19" style="202" customWidth="1"/>
    <col min="8707" max="8707" width="19.5703125" style="202" customWidth="1"/>
    <col min="8708" max="8708" width="16.7109375" style="202" customWidth="1"/>
    <col min="8709" max="8956" width="9.140625" style="202" customWidth="1"/>
    <col min="8957" max="8957" width="5.7109375" style="202"/>
    <col min="8958" max="8958" width="5.7109375" style="202" customWidth="1"/>
    <col min="8959" max="8959" width="112.5703125" style="202" customWidth="1"/>
    <col min="8960" max="8960" width="10.140625" style="202" bestFit="1" customWidth="1"/>
    <col min="8961" max="8961" width="18.85546875" style="202" customWidth="1"/>
    <col min="8962" max="8962" width="19" style="202" customWidth="1"/>
    <col min="8963" max="8963" width="19.5703125" style="202" customWidth="1"/>
    <col min="8964" max="8964" width="16.7109375" style="202" customWidth="1"/>
    <col min="8965" max="9212" width="9.140625" style="202" customWidth="1"/>
    <col min="9213" max="9213" width="5.7109375" style="202"/>
    <col min="9214" max="9214" width="5.7109375" style="202" customWidth="1"/>
    <col min="9215" max="9215" width="112.5703125" style="202" customWidth="1"/>
    <col min="9216" max="9216" width="10.140625" style="202" bestFit="1" customWidth="1"/>
    <col min="9217" max="9217" width="18.85546875" style="202" customWidth="1"/>
    <col min="9218" max="9218" width="19" style="202" customWidth="1"/>
    <col min="9219" max="9219" width="19.5703125" style="202" customWidth="1"/>
    <col min="9220" max="9220" width="16.7109375" style="202" customWidth="1"/>
    <col min="9221" max="9468" width="9.140625" style="202" customWidth="1"/>
    <col min="9469" max="9469" width="5.7109375" style="202"/>
    <col min="9470" max="9470" width="5.7109375" style="202" customWidth="1"/>
    <col min="9471" max="9471" width="112.5703125" style="202" customWidth="1"/>
    <col min="9472" max="9472" width="10.140625" style="202" bestFit="1" customWidth="1"/>
    <col min="9473" max="9473" width="18.85546875" style="202" customWidth="1"/>
    <col min="9474" max="9474" width="19" style="202" customWidth="1"/>
    <col min="9475" max="9475" width="19.5703125" style="202" customWidth="1"/>
    <col min="9476" max="9476" width="16.7109375" style="202" customWidth="1"/>
    <col min="9477" max="9724" width="9.140625" style="202" customWidth="1"/>
    <col min="9725" max="9725" width="5.7109375" style="202"/>
    <col min="9726" max="9726" width="5.7109375" style="202" customWidth="1"/>
    <col min="9727" max="9727" width="112.5703125" style="202" customWidth="1"/>
    <col min="9728" max="9728" width="10.140625" style="202" bestFit="1" customWidth="1"/>
    <col min="9729" max="9729" width="18.85546875" style="202" customWidth="1"/>
    <col min="9730" max="9730" width="19" style="202" customWidth="1"/>
    <col min="9731" max="9731" width="19.5703125" style="202" customWidth="1"/>
    <col min="9732" max="9732" width="16.7109375" style="202" customWidth="1"/>
    <col min="9733" max="9980" width="9.140625" style="202" customWidth="1"/>
    <col min="9981" max="9981" width="5.7109375" style="202"/>
    <col min="9982" max="9982" width="5.7109375" style="202" customWidth="1"/>
    <col min="9983" max="9983" width="112.5703125" style="202" customWidth="1"/>
    <col min="9984" max="9984" width="10.140625" style="202" bestFit="1" customWidth="1"/>
    <col min="9985" max="9985" width="18.85546875" style="202" customWidth="1"/>
    <col min="9986" max="9986" width="19" style="202" customWidth="1"/>
    <col min="9987" max="9987" width="19.5703125" style="202" customWidth="1"/>
    <col min="9988" max="9988" width="16.7109375" style="202" customWidth="1"/>
    <col min="9989" max="10236" width="9.140625" style="202" customWidth="1"/>
    <col min="10237" max="10237" width="5.7109375" style="202"/>
    <col min="10238" max="10238" width="5.7109375" style="202" customWidth="1"/>
    <col min="10239" max="10239" width="112.5703125" style="202" customWidth="1"/>
    <col min="10240" max="10240" width="10.140625" style="202" bestFit="1" customWidth="1"/>
    <col min="10241" max="10241" width="18.85546875" style="202" customWidth="1"/>
    <col min="10242" max="10242" width="19" style="202" customWidth="1"/>
    <col min="10243" max="10243" width="19.5703125" style="202" customWidth="1"/>
    <col min="10244" max="10244" width="16.7109375" style="202" customWidth="1"/>
    <col min="10245" max="10492" width="9.140625" style="202" customWidth="1"/>
    <col min="10493" max="10493" width="5.7109375" style="202"/>
    <col min="10494" max="10494" width="5.7109375" style="202" customWidth="1"/>
    <col min="10495" max="10495" width="112.5703125" style="202" customWidth="1"/>
    <col min="10496" max="10496" width="10.140625" style="202" bestFit="1" customWidth="1"/>
    <col min="10497" max="10497" width="18.85546875" style="202" customWidth="1"/>
    <col min="10498" max="10498" width="19" style="202" customWidth="1"/>
    <col min="10499" max="10499" width="19.5703125" style="202" customWidth="1"/>
    <col min="10500" max="10500" width="16.7109375" style="202" customWidth="1"/>
    <col min="10501" max="10748" width="9.140625" style="202" customWidth="1"/>
    <col min="10749" max="10749" width="5.7109375" style="202"/>
    <col min="10750" max="10750" width="5.7109375" style="202" customWidth="1"/>
    <col min="10751" max="10751" width="112.5703125" style="202" customWidth="1"/>
    <col min="10752" max="10752" width="10.140625" style="202" bestFit="1" customWidth="1"/>
    <col min="10753" max="10753" width="18.85546875" style="202" customWidth="1"/>
    <col min="10754" max="10754" width="19" style="202" customWidth="1"/>
    <col min="10755" max="10755" width="19.5703125" style="202" customWidth="1"/>
    <col min="10756" max="10756" width="16.7109375" style="202" customWidth="1"/>
    <col min="10757" max="11004" width="9.140625" style="202" customWidth="1"/>
    <col min="11005" max="11005" width="5.7109375" style="202"/>
    <col min="11006" max="11006" width="5.7109375" style="202" customWidth="1"/>
    <col min="11007" max="11007" width="112.5703125" style="202" customWidth="1"/>
    <col min="11008" max="11008" width="10.140625" style="202" bestFit="1" customWidth="1"/>
    <col min="11009" max="11009" width="18.85546875" style="202" customWidth="1"/>
    <col min="11010" max="11010" width="19" style="202" customWidth="1"/>
    <col min="11011" max="11011" width="19.5703125" style="202" customWidth="1"/>
    <col min="11012" max="11012" width="16.7109375" style="202" customWidth="1"/>
    <col min="11013" max="11260" width="9.140625" style="202" customWidth="1"/>
    <col min="11261" max="11261" width="5.7109375" style="202"/>
    <col min="11262" max="11262" width="5.7109375" style="202" customWidth="1"/>
    <col min="11263" max="11263" width="112.5703125" style="202" customWidth="1"/>
    <col min="11264" max="11264" width="10.140625" style="202" bestFit="1" customWidth="1"/>
    <col min="11265" max="11265" width="18.85546875" style="202" customWidth="1"/>
    <col min="11266" max="11266" width="19" style="202" customWidth="1"/>
    <col min="11267" max="11267" width="19.5703125" style="202" customWidth="1"/>
    <col min="11268" max="11268" width="16.7109375" style="202" customWidth="1"/>
    <col min="11269" max="11516" width="9.140625" style="202" customWidth="1"/>
    <col min="11517" max="11517" width="5.7109375" style="202"/>
    <col min="11518" max="11518" width="5.7109375" style="202" customWidth="1"/>
    <col min="11519" max="11519" width="112.5703125" style="202" customWidth="1"/>
    <col min="11520" max="11520" width="10.140625" style="202" bestFit="1" customWidth="1"/>
    <col min="11521" max="11521" width="18.85546875" style="202" customWidth="1"/>
    <col min="11522" max="11522" width="19" style="202" customWidth="1"/>
    <col min="11523" max="11523" width="19.5703125" style="202" customWidth="1"/>
    <col min="11524" max="11524" width="16.7109375" style="202" customWidth="1"/>
    <col min="11525" max="11772" width="9.140625" style="202" customWidth="1"/>
    <col min="11773" max="11773" width="5.7109375" style="202"/>
    <col min="11774" max="11774" width="5.7109375" style="202" customWidth="1"/>
    <col min="11775" max="11775" width="112.5703125" style="202" customWidth="1"/>
    <col min="11776" max="11776" width="10.140625" style="202" bestFit="1" customWidth="1"/>
    <col min="11777" max="11777" width="18.85546875" style="202" customWidth="1"/>
    <col min="11778" max="11778" width="19" style="202" customWidth="1"/>
    <col min="11779" max="11779" width="19.5703125" style="202" customWidth="1"/>
    <col min="11780" max="11780" width="16.7109375" style="202" customWidth="1"/>
    <col min="11781" max="12028" width="9.140625" style="202" customWidth="1"/>
    <col min="12029" max="12029" width="5.7109375" style="202"/>
    <col min="12030" max="12030" width="5.7109375" style="202" customWidth="1"/>
    <col min="12031" max="12031" width="112.5703125" style="202" customWidth="1"/>
    <col min="12032" max="12032" width="10.140625" style="202" bestFit="1" customWidth="1"/>
    <col min="12033" max="12033" width="18.85546875" style="202" customWidth="1"/>
    <col min="12034" max="12034" width="19" style="202" customWidth="1"/>
    <col min="12035" max="12035" width="19.5703125" style="202" customWidth="1"/>
    <col min="12036" max="12036" width="16.7109375" style="202" customWidth="1"/>
    <col min="12037" max="12284" width="9.140625" style="202" customWidth="1"/>
    <col min="12285" max="12285" width="5.7109375" style="202"/>
    <col min="12286" max="12286" width="5.7109375" style="202" customWidth="1"/>
    <col min="12287" max="12287" width="112.5703125" style="202" customWidth="1"/>
    <col min="12288" max="12288" width="10.140625" style="202" bestFit="1" customWidth="1"/>
    <col min="12289" max="12289" width="18.85546875" style="202" customWidth="1"/>
    <col min="12290" max="12290" width="19" style="202" customWidth="1"/>
    <col min="12291" max="12291" width="19.5703125" style="202" customWidth="1"/>
    <col min="12292" max="12292" width="16.7109375" style="202" customWidth="1"/>
    <col min="12293" max="12540" width="9.140625" style="202" customWidth="1"/>
    <col min="12541" max="12541" width="5.7109375" style="202"/>
    <col min="12542" max="12542" width="5.7109375" style="202" customWidth="1"/>
    <col min="12543" max="12543" width="112.5703125" style="202" customWidth="1"/>
    <col min="12544" max="12544" width="10.140625" style="202" bestFit="1" customWidth="1"/>
    <col min="12545" max="12545" width="18.85546875" style="202" customWidth="1"/>
    <col min="12546" max="12546" width="19" style="202" customWidth="1"/>
    <col min="12547" max="12547" width="19.5703125" style="202" customWidth="1"/>
    <col min="12548" max="12548" width="16.7109375" style="202" customWidth="1"/>
    <col min="12549" max="12796" width="9.140625" style="202" customWidth="1"/>
    <col min="12797" max="12797" width="5.7109375" style="202"/>
    <col min="12798" max="12798" width="5.7109375" style="202" customWidth="1"/>
    <col min="12799" max="12799" width="112.5703125" style="202" customWidth="1"/>
    <col min="12800" max="12800" width="10.140625" style="202" bestFit="1" customWidth="1"/>
    <col min="12801" max="12801" width="18.85546875" style="202" customWidth="1"/>
    <col min="12802" max="12802" width="19" style="202" customWidth="1"/>
    <col min="12803" max="12803" width="19.5703125" style="202" customWidth="1"/>
    <col min="12804" max="12804" width="16.7109375" style="202" customWidth="1"/>
    <col min="12805" max="13052" width="9.140625" style="202" customWidth="1"/>
    <col min="13053" max="13053" width="5.7109375" style="202"/>
    <col min="13054" max="13054" width="5.7109375" style="202" customWidth="1"/>
    <col min="13055" max="13055" width="112.5703125" style="202" customWidth="1"/>
    <col min="13056" max="13056" width="10.140625" style="202" bestFit="1" customWidth="1"/>
    <col min="13057" max="13057" width="18.85546875" style="202" customWidth="1"/>
    <col min="13058" max="13058" width="19" style="202" customWidth="1"/>
    <col min="13059" max="13059" width="19.5703125" style="202" customWidth="1"/>
    <col min="13060" max="13060" width="16.7109375" style="202" customWidth="1"/>
    <col min="13061" max="13308" width="9.140625" style="202" customWidth="1"/>
    <col min="13309" max="13309" width="5.7109375" style="202"/>
    <col min="13310" max="13310" width="5.7109375" style="202" customWidth="1"/>
    <col min="13311" max="13311" width="112.5703125" style="202" customWidth="1"/>
    <col min="13312" max="13312" width="10.140625" style="202" bestFit="1" customWidth="1"/>
    <col min="13313" max="13313" width="18.85546875" style="202" customWidth="1"/>
    <col min="13314" max="13314" width="19" style="202" customWidth="1"/>
    <col min="13315" max="13315" width="19.5703125" style="202" customWidth="1"/>
    <col min="13316" max="13316" width="16.7109375" style="202" customWidth="1"/>
    <col min="13317" max="13564" width="9.140625" style="202" customWidth="1"/>
    <col min="13565" max="13565" width="5.7109375" style="202"/>
    <col min="13566" max="13566" width="5.7109375" style="202" customWidth="1"/>
    <col min="13567" max="13567" width="112.5703125" style="202" customWidth="1"/>
    <col min="13568" max="13568" width="10.140625" style="202" bestFit="1" customWidth="1"/>
    <col min="13569" max="13569" width="18.85546875" style="202" customWidth="1"/>
    <col min="13570" max="13570" width="19" style="202" customWidth="1"/>
    <col min="13571" max="13571" width="19.5703125" style="202" customWidth="1"/>
    <col min="13572" max="13572" width="16.7109375" style="202" customWidth="1"/>
    <col min="13573" max="13820" width="9.140625" style="202" customWidth="1"/>
    <col min="13821" max="13821" width="5.7109375" style="202"/>
    <col min="13822" max="13822" width="5.7109375" style="202" customWidth="1"/>
    <col min="13823" max="13823" width="112.5703125" style="202" customWidth="1"/>
    <col min="13824" max="13824" width="10.140625" style="202" bestFit="1" customWidth="1"/>
    <col min="13825" max="13825" width="18.85546875" style="202" customWidth="1"/>
    <col min="13826" max="13826" width="19" style="202" customWidth="1"/>
    <col min="13827" max="13827" width="19.5703125" style="202" customWidth="1"/>
    <col min="13828" max="13828" width="16.7109375" style="202" customWidth="1"/>
    <col min="13829" max="14076" width="9.140625" style="202" customWidth="1"/>
    <col min="14077" max="14077" width="5.7109375" style="202"/>
    <col min="14078" max="14078" width="5.7109375" style="202" customWidth="1"/>
    <col min="14079" max="14079" width="112.5703125" style="202" customWidth="1"/>
    <col min="14080" max="14080" width="10.140625" style="202" bestFit="1" customWidth="1"/>
    <col min="14081" max="14081" width="18.85546875" style="202" customWidth="1"/>
    <col min="14082" max="14082" width="19" style="202" customWidth="1"/>
    <col min="14083" max="14083" width="19.5703125" style="202" customWidth="1"/>
    <col min="14084" max="14084" width="16.7109375" style="202" customWidth="1"/>
    <col min="14085" max="14332" width="9.140625" style="202" customWidth="1"/>
    <col min="14333" max="14333" width="5.7109375" style="202"/>
    <col min="14334" max="14334" width="5.7109375" style="202" customWidth="1"/>
    <col min="14335" max="14335" width="112.5703125" style="202" customWidth="1"/>
    <col min="14336" max="14336" width="10.140625" style="202" bestFit="1" customWidth="1"/>
    <col min="14337" max="14337" width="18.85546875" style="202" customWidth="1"/>
    <col min="14338" max="14338" width="19" style="202" customWidth="1"/>
    <col min="14339" max="14339" width="19.5703125" style="202" customWidth="1"/>
    <col min="14340" max="14340" width="16.7109375" style="202" customWidth="1"/>
    <col min="14341" max="14588" width="9.140625" style="202" customWidth="1"/>
    <col min="14589" max="14589" width="5.7109375" style="202"/>
    <col min="14590" max="14590" width="5.7109375" style="202" customWidth="1"/>
    <col min="14591" max="14591" width="112.5703125" style="202" customWidth="1"/>
    <col min="14592" max="14592" width="10.140625" style="202" bestFit="1" customWidth="1"/>
    <col min="14593" max="14593" width="18.85546875" style="202" customWidth="1"/>
    <col min="14594" max="14594" width="19" style="202" customWidth="1"/>
    <col min="14595" max="14595" width="19.5703125" style="202" customWidth="1"/>
    <col min="14596" max="14596" width="16.7109375" style="202" customWidth="1"/>
    <col min="14597" max="14844" width="9.140625" style="202" customWidth="1"/>
    <col min="14845" max="14845" width="5.7109375" style="202"/>
    <col min="14846" max="14846" width="5.7109375" style="202" customWidth="1"/>
    <col min="14847" max="14847" width="112.5703125" style="202" customWidth="1"/>
    <col min="14848" max="14848" width="10.140625" style="202" bestFit="1" customWidth="1"/>
    <col min="14849" max="14849" width="18.85546875" style="202" customWidth="1"/>
    <col min="14850" max="14850" width="19" style="202" customWidth="1"/>
    <col min="14851" max="14851" width="19.5703125" style="202" customWidth="1"/>
    <col min="14852" max="14852" width="16.7109375" style="202" customWidth="1"/>
    <col min="14853" max="15100" width="9.140625" style="202" customWidth="1"/>
    <col min="15101" max="15101" width="5.7109375" style="202"/>
    <col min="15102" max="15102" width="5.7109375" style="202" customWidth="1"/>
    <col min="15103" max="15103" width="112.5703125" style="202" customWidth="1"/>
    <col min="15104" max="15104" width="10.140625" style="202" bestFit="1" customWidth="1"/>
    <col min="15105" max="15105" width="18.85546875" style="202" customWidth="1"/>
    <col min="15106" max="15106" width="19" style="202" customWidth="1"/>
    <col min="15107" max="15107" width="19.5703125" style="202" customWidth="1"/>
    <col min="15108" max="15108" width="16.7109375" style="202" customWidth="1"/>
    <col min="15109" max="15356" width="9.140625" style="202" customWidth="1"/>
    <col min="15357" max="15357" width="5.7109375" style="202"/>
    <col min="15358" max="15358" width="5.7109375" style="202" customWidth="1"/>
    <col min="15359" max="15359" width="112.5703125" style="202" customWidth="1"/>
    <col min="15360" max="15360" width="10.140625" style="202" bestFit="1" customWidth="1"/>
    <col min="15361" max="15361" width="18.85546875" style="202" customWidth="1"/>
    <col min="15362" max="15362" width="19" style="202" customWidth="1"/>
    <col min="15363" max="15363" width="19.5703125" style="202" customWidth="1"/>
    <col min="15364" max="15364" width="16.7109375" style="202" customWidth="1"/>
    <col min="15365" max="15612" width="9.140625" style="202" customWidth="1"/>
    <col min="15613" max="15613" width="5.7109375" style="202"/>
    <col min="15614" max="15614" width="5.7109375" style="202" customWidth="1"/>
    <col min="15615" max="15615" width="112.5703125" style="202" customWidth="1"/>
    <col min="15616" max="15616" width="10.140625" style="202" bestFit="1" customWidth="1"/>
    <col min="15617" max="15617" width="18.85546875" style="202" customWidth="1"/>
    <col min="15618" max="15618" width="19" style="202" customWidth="1"/>
    <col min="15619" max="15619" width="19.5703125" style="202" customWidth="1"/>
    <col min="15620" max="15620" width="16.7109375" style="202" customWidth="1"/>
    <col min="15621" max="15868" width="9.140625" style="202" customWidth="1"/>
    <col min="15869" max="15869" width="5.7109375" style="202"/>
    <col min="15870" max="15870" width="5.7109375" style="202" customWidth="1"/>
    <col min="15871" max="15871" width="112.5703125" style="202" customWidth="1"/>
    <col min="15872" max="15872" width="10.140625" style="202" bestFit="1" customWidth="1"/>
    <col min="15873" max="15873" width="18.85546875" style="202" customWidth="1"/>
    <col min="15874" max="15874" width="19" style="202" customWidth="1"/>
    <col min="15875" max="15875" width="19.5703125" style="202" customWidth="1"/>
    <col min="15876" max="15876" width="16.7109375" style="202" customWidth="1"/>
    <col min="15877" max="16124" width="9.140625" style="202" customWidth="1"/>
    <col min="16125" max="16125" width="5.7109375" style="202"/>
    <col min="16126" max="16126" width="5.7109375" style="202" customWidth="1"/>
    <col min="16127" max="16127" width="112.5703125" style="202" customWidth="1"/>
    <col min="16128" max="16128" width="10.140625" style="202" bestFit="1" customWidth="1"/>
    <col min="16129" max="16129" width="18.85546875" style="202" customWidth="1"/>
    <col min="16130" max="16130" width="19" style="202" customWidth="1"/>
    <col min="16131" max="16131" width="19.5703125" style="202" customWidth="1"/>
    <col min="16132" max="16132" width="16.7109375" style="202" customWidth="1"/>
    <col min="16133" max="16380" width="9.140625" style="202" customWidth="1"/>
    <col min="16381" max="16384" width="5.7109375" style="202"/>
  </cols>
  <sheetData>
    <row r="1" spans="1:8" ht="27" customHeight="1" x14ac:dyDescent="0.2">
      <c r="A1" s="1868" t="s">
        <v>768</v>
      </c>
      <c r="B1" s="1868"/>
      <c r="C1" s="1868"/>
      <c r="D1" s="1868"/>
      <c r="E1" s="1868"/>
    </row>
    <row r="2" spans="1:8" ht="16.5" thickBot="1" x14ac:dyDescent="0.3">
      <c r="D2" s="1869" t="s">
        <v>246</v>
      </c>
      <c r="E2" s="1869"/>
    </row>
    <row r="3" spans="1:8" ht="69" customHeight="1" thickBot="1" x14ac:dyDescent="0.25">
      <c r="A3" s="1870" t="s">
        <v>101</v>
      </c>
      <c r="B3" s="1872" t="s">
        <v>94</v>
      </c>
      <c r="C3" s="1873"/>
      <c r="D3" s="1874"/>
      <c r="E3" s="899" t="s">
        <v>553</v>
      </c>
    </row>
    <row r="4" spans="1:8" ht="19.5" customHeight="1" thickBot="1" x14ac:dyDescent="0.25">
      <c r="A4" s="1871"/>
      <c r="B4" s="900" t="s">
        <v>41</v>
      </c>
      <c r="C4" s="901" t="s">
        <v>966</v>
      </c>
      <c r="D4" s="902" t="s">
        <v>967</v>
      </c>
      <c r="E4" s="901" t="s">
        <v>967</v>
      </c>
    </row>
    <row r="5" spans="1:8" ht="41.25" customHeight="1" x14ac:dyDescent="0.2">
      <c r="A5" s="903" t="s">
        <v>595</v>
      </c>
      <c r="B5" s="904" t="s">
        <v>247</v>
      </c>
      <c r="C5" s="905">
        <f>C6+C7+C8+C9</f>
        <v>157</v>
      </c>
      <c r="D5" s="905">
        <f>D6+D7+D8+D9</f>
        <v>153</v>
      </c>
      <c r="E5" s="906">
        <f>SUM(E11,E45,E64,E91,E104,E118,E120)</f>
        <v>104</v>
      </c>
    </row>
    <row r="6" spans="1:8" ht="23.25" customHeight="1" x14ac:dyDescent="0.2">
      <c r="A6" s="907" t="s">
        <v>596</v>
      </c>
      <c r="B6" s="908" t="s">
        <v>247</v>
      </c>
      <c r="C6" s="909">
        <f>C37+C35+C39</f>
        <v>3</v>
      </c>
      <c r="D6" s="909">
        <f>D37+D35+D39</f>
        <v>3</v>
      </c>
      <c r="E6" s="910"/>
    </row>
    <row r="7" spans="1:8" ht="24.95" customHeight="1" x14ac:dyDescent="0.2">
      <c r="A7" s="911" t="s">
        <v>597</v>
      </c>
      <c r="B7" s="912" t="s">
        <v>247</v>
      </c>
      <c r="C7" s="913">
        <f>C25+C27+C31+C32+C33+C34+C45+C73</f>
        <v>20</v>
      </c>
      <c r="D7" s="913">
        <f>D25+D27+D31+D32+D33+D34+D45+D73</f>
        <v>18</v>
      </c>
      <c r="E7" s="910"/>
    </row>
    <row r="8" spans="1:8" ht="24.95" customHeight="1" x14ac:dyDescent="0.2">
      <c r="A8" s="914" t="s">
        <v>598</v>
      </c>
      <c r="B8" s="915" t="s">
        <v>247</v>
      </c>
      <c r="C8" s="916">
        <f>C12+C15+C23+C41+C68+C75+C80+C84+C105+C108+C111+C118+C120+C92+C99+C65+C88+C101+C122+C123+C124+C125+C126+C127+C128</f>
        <v>130</v>
      </c>
      <c r="D8" s="916">
        <f>D12+D15+D23+D41+D68+D75+D80+D84+D105+D108+D111+D118+D120+D92+D99+D65+D88+D101+D122+D123+D124+D125+D126+D127+D128</f>
        <v>128</v>
      </c>
      <c r="E8" s="910"/>
    </row>
    <row r="9" spans="1:8" ht="22.5" customHeight="1" thickBot="1" x14ac:dyDescent="0.25">
      <c r="A9" s="917" t="s">
        <v>599</v>
      </c>
      <c r="B9" s="918" t="s">
        <v>247</v>
      </c>
      <c r="C9" s="919">
        <f>C38+C40+C72+C83</f>
        <v>4</v>
      </c>
      <c r="D9" s="919">
        <f>D38+D40+D72+D83</f>
        <v>4</v>
      </c>
      <c r="E9" s="920"/>
    </row>
    <row r="10" spans="1:8" ht="20.100000000000001" customHeight="1" thickBot="1" x14ac:dyDescent="0.25">
      <c r="A10" s="1865" t="s">
        <v>68</v>
      </c>
      <c r="B10" s="1866"/>
      <c r="C10" s="1866"/>
      <c r="D10" s="1866"/>
      <c r="E10" s="1867"/>
    </row>
    <row r="11" spans="1:8" ht="19.5" customHeight="1" x14ac:dyDescent="0.25">
      <c r="A11" s="921" t="s">
        <v>446</v>
      </c>
      <c r="B11" s="922"/>
      <c r="C11" s="923">
        <f>C12+C15+C23+C26+C28+C30+C36+C41</f>
        <v>99</v>
      </c>
      <c r="D11" s="923">
        <f>D12+D15+D23+D26+D28+D30+D36+D41</f>
        <v>97</v>
      </c>
      <c r="E11" s="924">
        <f>E12+E15+E23+E26+E28+E30+E36+E41</f>
        <v>42</v>
      </c>
      <c r="F11" s="203"/>
      <c r="G11" s="203"/>
      <c r="H11" s="203"/>
    </row>
    <row r="12" spans="1:8" ht="19.5" customHeight="1" x14ac:dyDescent="0.25">
      <c r="A12" s="925" t="s">
        <v>986</v>
      </c>
      <c r="B12" s="926" t="s">
        <v>247</v>
      </c>
      <c r="C12" s="926">
        <v>43</v>
      </c>
      <c r="D12" s="926">
        <v>41</v>
      </c>
      <c r="E12" s="927">
        <v>16</v>
      </c>
      <c r="F12" s="203"/>
      <c r="G12" s="203"/>
      <c r="H12" s="203"/>
    </row>
    <row r="13" spans="1:8" ht="19.5" customHeight="1" x14ac:dyDescent="0.25">
      <c r="A13" s="928" t="s">
        <v>447</v>
      </c>
      <c r="B13" s="929" t="s">
        <v>32</v>
      </c>
      <c r="C13" s="930">
        <v>11767</v>
      </c>
      <c r="D13" s="930">
        <v>12205</v>
      </c>
      <c r="E13" s="931">
        <v>2227</v>
      </c>
      <c r="F13" s="203" t="s">
        <v>987</v>
      </c>
      <c r="G13" s="203"/>
      <c r="H13" s="203"/>
    </row>
    <row r="14" spans="1:8" ht="19.5" customHeight="1" x14ac:dyDescent="0.25">
      <c r="A14" s="928" t="s">
        <v>448</v>
      </c>
      <c r="B14" s="929" t="s">
        <v>32</v>
      </c>
      <c r="C14" s="929" t="s">
        <v>988</v>
      </c>
      <c r="D14" s="929" t="s">
        <v>989</v>
      </c>
      <c r="E14" s="932"/>
      <c r="F14" s="203" t="s">
        <v>990</v>
      </c>
      <c r="G14" s="203"/>
      <c r="H14" s="203"/>
    </row>
    <row r="15" spans="1:8" ht="19.5" customHeight="1" x14ac:dyDescent="0.25">
      <c r="A15" s="925" t="s">
        <v>449</v>
      </c>
      <c r="B15" s="926" t="s">
        <v>247</v>
      </c>
      <c r="C15" s="926">
        <f>C16+C17+C18+C19+C21</f>
        <v>37</v>
      </c>
      <c r="D15" s="926">
        <f>D16+D17+D18+D19+D21</f>
        <v>37</v>
      </c>
      <c r="E15" s="927">
        <v>25</v>
      </c>
      <c r="F15" s="203"/>
      <c r="G15" s="203"/>
      <c r="H15" s="203"/>
    </row>
    <row r="16" spans="1:8" ht="15.75" customHeight="1" x14ac:dyDescent="0.25">
      <c r="A16" s="928" t="s">
        <v>546</v>
      </c>
      <c r="B16" s="929" t="s">
        <v>247</v>
      </c>
      <c r="C16" s="933">
        <v>29</v>
      </c>
      <c r="D16" s="933">
        <v>29</v>
      </c>
      <c r="E16" s="932"/>
      <c r="F16" s="229"/>
      <c r="G16" s="203"/>
      <c r="H16" s="203"/>
    </row>
    <row r="17" spans="1:8" ht="16.5" x14ac:dyDescent="0.25">
      <c r="A17" s="928" t="s">
        <v>547</v>
      </c>
      <c r="B17" s="929" t="s">
        <v>247</v>
      </c>
      <c r="C17" s="933">
        <v>1</v>
      </c>
      <c r="D17" s="933">
        <v>1</v>
      </c>
      <c r="E17" s="932"/>
      <c r="F17" s="203"/>
      <c r="G17" s="203"/>
      <c r="H17" s="203"/>
    </row>
    <row r="18" spans="1:8" ht="16.5" x14ac:dyDescent="0.25">
      <c r="A18" s="928" t="s">
        <v>450</v>
      </c>
      <c r="B18" s="929" t="s">
        <v>247</v>
      </c>
      <c r="C18" s="933">
        <v>6</v>
      </c>
      <c r="D18" s="933">
        <v>6</v>
      </c>
      <c r="E18" s="932"/>
      <c r="F18" s="203"/>
      <c r="G18" s="203"/>
      <c r="H18" s="203"/>
    </row>
    <row r="19" spans="1:8" ht="16.5" x14ac:dyDescent="0.25">
      <c r="A19" s="928" t="s">
        <v>451</v>
      </c>
      <c r="B19" s="929" t="s">
        <v>247</v>
      </c>
      <c r="C19" s="933">
        <v>1</v>
      </c>
      <c r="D19" s="933">
        <v>1</v>
      </c>
      <c r="E19" s="932"/>
      <c r="F19" s="203"/>
      <c r="G19" s="203"/>
      <c r="H19" s="203"/>
    </row>
    <row r="20" spans="1:8" ht="16.5" hidden="1" customHeight="1" x14ac:dyDescent="0.25">
      <c r="A20" s="928" t="s">
        <v>248</v>
      </c>
      <c r="B20" s="929" t="s">
        <v>247</v>
      </c>
      <c r="C20" s="933">
        <v>1</v>
      </c>
      <c r="D20" s="933">
        <v>1</v>
      </c>
      <c r="E20" s="932"/>
    </row>
    <row r="21" spans="1:8" ht="16.5" x14ac:dyDescent="0.25">
      <c r="A21" s="928" t="s">
        <v>789</v>
      </c>
      <c r="B21" s="929" t="s">
        <v>247</v>
      </c>
      <c r="C21" s="929">
        <v>0</v>
      </c>
      <c r="D21" s="929">
        <v>0</v>
      </c>
      <c r="E21" s="934"/>
    </row>
    <row r="22" spans="1:8" ht="16.5" x14ac:dyDescent="0.25">
      <c r="A22" s="928" t="s">
        <v>452</v>
      </c>
      <c r="B22" s="929" t="s">
        <v>32</v>
      </c>
      <c r="C22" s="935">
        <v>23299</v>
      </c>
      <c r="D22" s="935">
        <v>23793</v>
      </c>
      <c r="E22" s="936">
        <v>4876</v>
      </c>
      <c r="F22" s="937" t="s">
        <v>991</v>
      </c>
    </row>
    <row r="23" spans="1:8" ht="19.5" customHeight="1" x14ac:dyDescent="0.25">
      <c r="A23" s="925" t="s">
        <v>453</v>
      </c>
      <c r="B23" s="926" t="s">
        <v>247</v>
      </c>
      <c r="C23" s="926">
        <v>6</v>
      </c>
      <c r="D23" s="926">
        <v>6</v>
      </c>
      <c r="E23" s="934"/>
      <c r="F23" s="203"/>
      <c r="G23" s="203"/>
      <c r="H23" s="203"/>
    </row>
    <row r="24" spans="1:8" ht="16.5" x14ac:dyDescent="0.25">
      <c r="A24" s="928" t="s">
        <v>452</v>
      </c>
      <c r="B24" s="929" t="s">
        <v>32</v>
      </c>
      <c r="C24" s="935">
        <v>8997</v>
      </c>
      <c r="D24" s="935">
        <v>8972</v>
      </c>
      <c r="E24" s="934"/>
      <c r="F24" s="938" t="s">
        <v>992</v>
      </c>
    </row>
    <row r="25" spans="1:8" ht="19.5" customHeight="1" x14ac:dyDescent="0.25">
      <c r="A25" s="939" t="s">
        <v>600</v>
      </c>
      <c r="B25" s="940" t="s">
        <v>247</v>
      </c>
      <c r="C25" s="940">
        <v>1</v>
      </c>
      <c r="D25" s="940">
        <v>1</v>
      </c>
      <c r="E25" s="934"/>
      <c r="F25" s="203"/>
      <c r="G25" s="203"/>
      <c r="H25" s="203"/>
    </row>
    <row r="26" spans="1:8" ht="16.5" x14ac:dyDescent="0.25">
      <c r="A26" s="941" t="s">
        <v>548</v>
      </c>
      <c r="B26" s="942" t="s">
        <v>247</v>
      </c>
      <c r="C26" s="943" t="s">
        <v>249</v>
      </c>
      <c r="D26" s="943" t="s">
        <v>249</v>
      </c>
      <c r="E26" s="934"/>
      <c r="F26" s="203"/>
    </row>
    <row r="27" spans="1:8" ht="19.5" customHeight="1" x14ac:dyDescent="0.25">
      <c r="A27" s="939" t="s">
        <v>601</v>
      </c>
      <c r="B27" s="940" t="s">
        <v>247</v>
      </c>
      <c r="C27" s="940">
        <v>1</v>
      </c>
      <c r="D27" s="940">
        <v>1</v>
      </c>
      <c r="E27" s="932"/>
      <c r="F27" s="203"/>
      <c r="G27" s="203"/>
      <c r="H27" s="203"/>
    </row>
    <row r="28" spans="1:8" ht="18" customHeight="1" x14ac:dyDescent="0.25">
      <c r="A28" s="941" t="s">
        <v>455</v>
      </c>
      <c r="B28" s="944" t="s">
        <v>247</v>
      </c>
      <c r="C28" s="944">
        <v>1</v>
      </c>
      <c r="D28" s="944">
        <v>1</v>
      </c>
      <c r="E28" s="945"/>
      <c r="F28" s="203"/>
      <c r="G28" s="203"/>
      <c r="H28" s="203"/>
    </row>
    <row r="29" spans="1:8" s="205" customFormat="1" ht="18" customHeight="1" x14ac:dyDescent="0.25">
      <c r="A29" s="941" t="s">
        <v>454</v>
      </c>
      <c r="B29" s="944" t="s">
        <v>32</v>
      </c>
      <c r="C29" s="944">
        <v>52</v>
      </c>
      <c r="D29" s="944">
        <v>51</v>
      </c>
      <c r="E29" s="945"/>
      <c r="F29" s="204" t="s">
        <v>993</v>
      </c>
      <c r="G29" s="204"/>
      <c r="H29" s="204"/>
    </row>
    <row r="30" spans="1:8" s="206" customFormat="1" ht="19.5" customHeight="1" x14ac:dyDescent="0.25">
      <c r="A30" s="946" t="s">
        <v>602</v>
      </c>
      <c r="B30" s="947" t="s">
        <v>247</v>
      </c>
      <c r="C30" s="948">
        <v>5</v>
      </c>
      <c r="D30" s="949">
        <f>D31+D32+D33+D34+D35</f>
        <v>5</v>
      </c>
      <c r="E30" s="950">
        <v>1</v>
      </c>
      <c r="F30" s="203"/>
      <c r="G30" s="207"/>
      <c r="H30" s="207"/>
    </row>
    <row r="31" spans="1:8" s="206" customFormat="1" ht="18" customHeight="1" x14ac:dyDescent="0.25">
      <c r="A31" s="941" t="s">
        <v>534</v>
      </c>
      <c r="B31" s="942" t="s">
        <v>247</v>
      </c>
      <c r="C31" s="942">
        <v>1</v>
      </c>
      <c r="D31" s="942">
        <v>1</v>
      </c>
      <c r="E31" s="945"/>
      <c r="F31" s="203"/>
      <c r="G31" s="207"/>
      <c r="H31" s="207"/>
    </row>
    <row r="32" spans="1:8" s="206" customFormat="1" ht="18" customHeight="1" x14ac:dyDescent="0.25">
      <c r="A32" s="941" t="s">
        <v>535</v>
      </c>
      <c r="B32" s="942" t="s">
        <v>247</v>
      </c>
      <c r="C32" s="943">
        <v>1</v>
      </c>
      <c r="D32" s="943">
        <v>1</v>
      </c>
      <c r="E32" s="945"/>
      <c r="F32" s="203"/>
      <c r="G32" s="207"/>
      <c r="H32" s="207"/>
    </row>
    <row r="33" spans="1:8" s="206" customFormat="1" ht="18" customHeight="1" x14ac:dyDescent="0.25">
      <c r="A33" s="941" t="s">
        <v>536</v>
      </c>
      <c r="B33" s="942" t="s">
        <v>247</v>
      </c>
      <c r="C33" s="943">
        <v>1</v>
      </c>
      <c r="D33" s="943">
        <v>1</v>
      </c>
      <c r="E33" s="945"/>
      <c r="F33" s="203"/>
      <c r="G33" s="207"/>
      <c r="H33" s="207"/>
    </row>
    <row r="34" spans="1:8" s="206" customFormat="1" ht="18" customHeight="1" x14ac:dyDescent="0.25">
      <c r="A34" s="941" t="s">
        <v>537</v>
      </c>
      <c r="B34" s="942" t="s">
        <v>247</v>
      </c>
      <c r="C34" s="942">
        <v>1</v>
      </c>
      <c r="D34" s="942">
        <v>1</v>
      </c>
      <c r="E34" s="945"/>
      <c r="F34" s="203"/>
      <c r="G34" s="207"/>
      <c r="H34" s="207"/>
    </row>
    <row r="35" spans="1:8" s="206" customFormat="1" ht="18" customHeight="1" x14ac:dyDescent="0.25">
      <c r="A35" s="951" t="s">
        <v>603</v>
      </c>
      <c r="B35" s="952" t="s">
        <v>247</v>
      </c>
      <c r="C35" s="952">
        <v>1</v>
      </c>
      <c r="D35" s="952">
        <v>1</v>
      </c>
      <c r="E35" s="945"/>
      <c r="F35" s="203"/>
      <c r="G35" s="207"/>
      <c r="H35" s="207"/>
    </row>
    <row r="36" spans="1:8" s="206" customFormat="1" ht="19.5" customHeight="1" x14ac:dyDescent="0.25">
      <c r="A36" s="953" t="s">
        <v>456</v>
      </c>
      <c r="B36" s="950" t="s">
        <v>247</v>
      </c>
      <c r="C36" s="950">
        <v>4</v>
      </c>
      <c r="D36" s="950">
        <v>4</v>
      </c>
      <c r="E36" s="954"/>
      <c r="F36" s="203"/>
      <c r="G36" s="207"/>
      <c r="H36" s="207"/>
    </row>
    <row r="37" spans="1:8" s="206" customFormat="1" ht="18" customHeight="1" x14ac:dyDescent="0.25">
      <c r="A37" s="951" t="s">
        <v>538</v>
      </c>
      <c r="B37" s="952" t="s">
        <v>247</v>
      </c>
      <c r="C37" s="955">
        <v>1</v>
      </c>
      <c r="D37" s="955">
        <v>1</v>
      </c>
      <c r="E37" s="945"/>
      <c r="F37" s="203"/>
      <c r="G37" s="207"/>
      <c r="H37" s="207"/>
    </row>
    <row r="38" spans="1:8" s="206" customFormat="1" ht="18" customHeight="1" x14ac:dyDescent="0.25">
      <c r="A38" s="956" t="s">
        <v>604</v>
      </c>
      <c r="B38" s="957" t="s">
        <v>247</v>
      </c>
      <c r="C38" s="958">
        <v>1</v>
      </c>
      <c r="D38" s="958">
        <v>1</v>
      </c>
      <c r="E38" s="945"/>
      <c r="F38" s="203"/>
      <c r="G38" s="207"/>
      <c r="H38" s="207"/>
    </row>
    <row r="39" spans="1:8" s="206" customFormat="1" ht="18" customHeight="1" x14ac:dyDescent="0.25">
      <c r="A39" s="951" t="s">
        <v>539</v>
      </c>
      <c r="B39" s="952" t="s">
        <v>247</v>
      </c>
      <c r="C39" s="959">
        <v>1</v>
      </c>
      <c r="D39" s="959">
        <v>1</v>
      </c>
      <c r="E39" s="945"/>
      <c r="F39" s="281" t="s">
        <v>605</v>
      </c>
      <c r="G39" s="207"/>
      <c r="H39" s="207"/>
    </row>
    <row r="40" spans="1:8" s="206" customFormat="1" ht="36" x14ac:dyDescent="0.25">
      <c r="A40" s="960" t="s">
        <v>994</v>
      </c>
      <c r="B40" s="957"/>
      <c r="C40" s="958">
        <v>1</v>
      </c>
      <c r="D40" s="958">
        <v>1</v>
      </c>
      <c r="E40" s="945"/>
      <c r="F40" s="203" t="s">
        <v>805</v>
      </c>
      <c r="G40" s="207"/>
      <c r="H40" s="207"/>
    </row>
    <row r="41" spans="1:8" s="206" customFormat="1" ht="19.5" customHeight="1" x14ac:dyDescent="0.25">
      <c r="A41" s="925" t="s">
        <v>499</v>
      </c>
      <c r="B41" s="926" t="s">
        <v>247</v>
      </c>
      <c r="C41" s="926">
        <f>C42+C43</f>
        <v>2</v>
      </c>
      <c r="D41" s="926">
        <f>D42+D43</f>
        <v>2</v>
      </c>
      <c r="E41" s="945"/>
      <c r="F41" s="203"/>
      <c r="G41" s="207"/>
      <c r="H41" s="207"/>
    </row>
    <row r="42" spans="1:8" ht="18" customHeight="1" x14ac:dyDescent="0.25">
      <c r="A42" s="928" t="s">
        <v>518</v>
      </c>
      <c r="B42" s="929" t="s">
        <v>247</v>
      </c>
      <c r="C42" s="929">
        <v>1</v>
      </c>
      <c r="D42" s="929">
        <v>1</v>
      </c>
      <c r="E42" s="945"/>
      <c r="F42" s="203"/>
      <c r="G42" s="203"/>
      <c r="H42" s="203"/>
    </row>
    <row r="43" spans="1:8" ht="21" customHeight="1" thickBot="1" x14ac:dyDescent="0.3">
      <c r="A43" s="961" t="s">
        <v>606</v>
      </c>
      <c r="B43" s="929" t="s">
        <v>247</v>
      </c>
      <c r="C43" s="935">
        <v>1</v>
      </c>
      <c r="D43" s="935">
        <v>1</v>
      </c>
      <c r="E43" s="945"/>
      <c r="F43" s="203"/>
      <c r="G43" s="203"/>
      <c r="H43" s="203"/>
    </row>
    <row r="44" spans="1:8" ht="20.100000000000001" customHeight="1" thickBot="1" x14ac:dyDescent="0.25">
      <c r="A44" s="1865" t="s">
        <v>69</v>
      </c>
      <c r="B44" s="1866"/>
      <c r="C44" s="1866"/>
      <c r="D44" s="1866"/>
      <c r="E44" s="1867"/>
    </row>
    <row r="45" spans="1:8" ht="16.5" customHeight="1" x14ac:dyDescent="0.25">
      <c r="A45" s="962" t="s">
        <v>607</v>
      </c>
      <c r="B45" s="963" t="s">
        <v>247</v>
      </c>
      <c r="C45" s="964">
        <f>C46+C49+C53+C57</f>
        <v>13</v>
      </c>
      <c r="D45" s="964">
        <f>D46+D49+D53+D57</f>
        <v>11</v>
      </c>
      <c r="E45" s="922">
        <f>E46+E49+E53+E57</f>
        <v>2</v>
      </c>
    </row>
    <row r="46" spans="1:8" ht="16.5" x14ac:dyDescent="0.25">
      <c r="A46" s="939" t="s">
        <v>457</v>
      </c>
      <c r="B46" s="965" t="s">
        <v>247</v>
      </c>
      <c r="C46" s="940">
        <f>C47+C48</f>
        <v>2</v>
      </c>
      <c r="D46" s="940">
        <f>D47+D48</f>
        <v>1</v>
      </c>
      <c r="E46" s="954">
        <v>2</v>
      </c>
    </row>
    <row r="47" spans="1:8" ht="16.5" x14ac:dyDescent="0.25">
      <c r="A47" s="966" t="s">
        <v>458</v>
      </c>
      <c r="B47" s="967" t="s">
        <v>247</v>
      </c>
      <c r="C47" s="942">
        <v>1</v>
      </c>
      <c r="D47" s="942">
        <v>1</v>
      </c>
      <c r="E47" s="952"/>
    </row>
    <row r="48" spans="1:8" ht="19.5" x14ac:dyDescent="0.25">
      <c r="A48" s="966" t="s">
        <v>995</v>
      </c>
      <c r="B48" s="967" t="s">
        <v>247</v>
      </c>
      <c r="C48" s="968" t="s">
        <v>249</v>
      </c>
      <c r="D48" s="968" t="s">
        <v>790</v>
      </c>
      <c r="E48" s="969"/>
    </row>
    <row r="49" spans="1:6" ht="16.5" x14ac:dyDescent="0.25">
      <c r="A49" s="939" t="s">
        <v>459</v>
      </c>
      <c r="B49" s="965" t="s">
        <v>247</v>
      </c>
      <c r="C49" s="940">
        <f>C50+C51+C52</f>
        <v>3</v>
      </c>
      <c r="D49" s="940">
        <f>D50+D51+D52</f>
        <v>2</v>
      </c>
      <c r="E49" s="970"/>
    </row>
    <row r="50" spans="1:6" ht="19.5" x14ac:dyDescent="0.25">
      <c r="A50" s="966" t="s">
        <v>996</v>
      </c>
      <c r="B50" s="967" t="s">
        <v>247</v>
      </c>
      <c r="C50" s="942">
        <v>1</v>
      </c>
      <c r="D50" s="942">
        <v>0</v>
      </c>
      <c r="E50" s="952"/>
    </row>
    <row r="51" spans="1:6" ht="16.5" x14ac:dyDescent="0.25">
      <c r="A51" s="966" t="s">
        <v>460</v>
      </c>
      <c r="B51" s="967" t="s">
        <v>247</v>
      </c>
      <c r="C51" s="942">
        <v>1</v>
      </c>
      <c r="D51" s="942">
        <v>1</v>
      </c>
      <c r="E51" s="945"/>
    </row>
    <row r="52" spans="1:6" ht="33" x14ac:dyDescent="0.2">
      <c r="A52" s="971" t="s">
        <v>461</v>
      </c>
      <c r="B52" s="967" t="s">
        <v>247</v>
      </c>
      <c r="C52" s="967">
        <v>1</v>
      </c>
      <c r="D52" s="967" t="s">
        <v>430</v>
      </c>
      <c r="E52" s="972"/>
    </row>
    <row r="53" spans="1:6" ht="16.5" x14ac:dyDescent="0.25">
      <c r="A53" s="939" t="s">
        <v>462</v>
      </c>
      <c r="B53" s="965" t="s">
        <v>247</v>
      </c>
      <c r="C53" s="940">
        <f>C54+C55+C56</f>
        <v>3</v>
      </c>
      <c r="D53" s="940">
        <f>D54+D55+D56</f>
        <v>3</v>
      </c>
      <c r="E53" s="954"/>
    </row>
    <row r="54" spans="1:6" ht="16.5" x14ac:dyDescent="0.25">
      <c r="A54" s="966" t="s">
        <v>463</v>
      </c>
      <c r="B54" s="967" t="s">
        <v>247</v>
      </c>
      <c r="C54" s="942">
        <v>1</v>
      </c>
      <c r="D54" s="942">
        <v>1</v>
      </c>
      <c r="E54" s="945"/>
    </row>
    <row r="55" spans="1:6" ht="16.5" x14ac:dyDescent="0.25">
      <c r="A55" s="966" t="s">
        <v>464</v>
      </c>
      <c r="B55" s="967" t="s">
        <v>247</v>
      </c>
      <c r="C55" s="942">
        <v>1</v>
      </c>
      <c r="D55" s="942">
        <v>1</v>
      </c>
      <c r="E55" s="945"/>
    </row>
    <row r="56" spans="1:6" ht="16.5" x14ac:dyDescent="0.25">
      <c r="A56" s="966" t="s">
        <v>465</v>
      </c>
      <c r="B56" s="967" t="s">
        <v>247</v>
      </c>
      <c r="C56" s="942">
        <v>1</v>
      </c>
      <c r="D56" s="942">
        <v>1</v>
      </c>
      <c r="E56" s="945"/>
    </row>
    <row r="57" spans="1:6" ht="16.5" x14ac:dyDescent="0.25">
      <c r="A57" s="939" t="s">
        <v>466</v>
      </c>
      <c r="B57" s="965" t="s">
        <v>247</v>
      </c>
      <c r="C57" s="940">
        <f>C58+C59+C60+C61+C62</f>
        <v>5</v>
      </c>
      <c r="D57" s="940">
        <f>D58+D59+D60+D61+D62</f>
        <v>5</v>
      </c>
      <c r="E57" s="954"/>
    </row>
    <row r="58" spans="1:6" ht="16.5" x14ac:dyDescent="0.25">
      <c r="A58" s="966" t="s">
        <v>467</v>
      </c>
      <c r="B58" s="967" t="s">
        <v>247</v>
      </c>
      <c r="C58" s="942">
        <v>1</v>
      </c>
      <c r="D58" s="942">
        <v>1</v>
      </c>
      <c r="E58" s="945"/>
    </row>
    <row r="59" spans="1:6" ht="16.5" x14ac:dyDescent="0.25">
      <c r="A59" s="966" t="s">
        <v>468</v>
      </c>
      <c r="B59" s="967" t="s">
        <v>247</v>
      </c>
      <c r="C59" s="942">
        <v>1</v>
      </c>
      <c r="D59" s="942">
        <v>1</v>
      </c>
      <c r="E59" s="945"/>
    </row>
    <row r="60" spans="1:6" ht="16.5" x14ac:dyDescent="0.25">
      <c r="A60" s="966" t="s">
        <v>469</v>
      </c>
      <c r="B60" s="967" t="s">
        <v>247</v>
      </c>
      <c r="C60" s="942">
        <v>1</v>
      </c>
      <c r="D60" s="942">
        <v>1</v>
      </c>
      <c r="E60" s="945"/>
    </row>
    <row r="61" spans="1:6" ht="16.5" x14ac:dyDescent="0.25">
      <c r="A61" s="966" t="s">
        <v>470</v>
      </c>
      <c r="B61" s="967" t="s">
        <v>247</v>
      </c>
      <c r="C61" s="942">
        <v>1</v>
      </c>
      <c r="D61" s="942">
        <v>1</v>
      </c>
      <c r="E61" s="945"/>
    </row>
    <row r="62" spans="1:6" ht="17.25" thickBot="1" x14ac:dyDescent="0.3">
      <c r="A62" s="966" t="s">
        <v>519</v>
      </c>
      <c r="B62" s="967" t="s">
        <v>247</v>
      </c>
      <c r="C62" s="973">
        <v>1</v>
      </c>
      <c r="D62" s="973">
        <v>1</v>
      </c>
      <c r="E62" s="974"/>
    </row>
    <row r="63" spans="1:6" ht="20.100000000000001" customHeight="1" thickBot="1" x14ac:dyDescent="0.25">
      <c r="A63" s="1865" t="s">
        <v>250</v>
      </c>
      <c r="B63" s="1866"/>
      <c r="C63" s="1866"/>
      <c r="D63" s="1866"/>
      <c r="E63" s="1867"/>
    </row>
    <row r="64" spans="1:6" s="206" customFormat="1" ht="17.25" customHeight="1" x14ac:dyDescent="0.25">
      <c r="A64" s="975" t="s">
        <v>471</v>
      </c>
      <c r="B64" s="976" t="s">
        <v>247</v>
      </c>
      <c r="C64" s="977">
        <f>SUM(C65,C67,C73,C75,C79,C84)+C88</f>
        <v>17</v>
      </c>
      <c r="D64" s="977">
        <f>SUM(D65,D67,D73,D75,D79,D84)+D88</f>
        <v>17</v>
      </c>
      <c r="E64" s="978">
        <v>56</v>
      </c>
      <c r="F64" s="202"/>
    </row>
    <row r="65" spans="1:10" s="208" customFormat="1" ht="16.5" x14ac:dyDescent="0.25">
      <c r="A65" s="925" t="s">
        <v>549</v>
      </c>
      <c r="B65" s="979" t="s">
        <v>247</v>
      </c>
      <c r="C65" s="926">
        <v>6</v>
      </c>
      <c r="D65" s="926">
        <v>6</v>
      </c>
      <c r="E65" s="927">
        <v>4</v>
      </c>
      <c r="F65" s="210"/>
    </row>
    <row r="66" spans="1:10" s="206" customFormat="1" ht="16.5" x14ac:dyDescent="0.25">
      <c r="A66" s="980" t="s">
        <v>472</v>
      </c>
      <c r="B66" s="981" t="s">
        <v>32</v>
      </c>
      <c r="C66" s="982">
        <v>2343</v>
      </c>
      <c r="D66" s="982">
        <v>2355</v>
      </c>
      <c r="E66" s="978">
        <v>993</v>
      </c>
      <c r="F66" s="202"/>
    </row>
    <row r="67" spans="1:10" s="208" customFormat="1" ht="23.25" customHeight="1" x14ac:dyDescent="0.25">
      <c r="A67" s="983" t="s">
        <v>473</v>
      </c>
      <c r="B67" s="984" t="s">
        <v>247</v>
      </c>
      <c r="C67" s="954">
        <v>5</v>
      </c>
      <c r="D67" s="954">
        <v>5</v>
      </c>
      <c r="E67" s="927">
        <v>1</v>
      </c>
      <c r="F67" s="210"/>
    </row>
    <row r="68" spans="1:10" s="206" customFormat="1" ht="19.5" customHeight="1" x14ac:dyDescent="0.25">
      <c r="A68" s="961" t="s">
        <v>575</v>
      </c>
      <c r="B68" s="985" t="s">
        <v>247</v>
      </c>
      <c r="C68" s="929">
        <v>4</v>
      </c>
      <c r="D68" s="929">
        <v>4</v>
      </c>
      <c r="E68" s="978"/>
      <c r="F68" s="202"/>
    </row>
    <row r="69" spans="1:10" s="206" customFormat="1" ht="18.75" customHeight="1" x14ac:dyDescent="0.25">
      <c r="A69" s="980" t="s">
        <v>474</v>
      </c>
      <c r="B69" s="986" t="s">
        <v>247</v>
      </c>
      <c r="C69" s="982">
        <v>1427</v>
      </c>
      <c r="D69" s="982">
        <v>1427</v>
      </c>
      <c r="E69" s="978"/>
      <c r="F69" s="202"/>
      <c r="G69" s="207"/>
      <c r="H69" s="207"/>
      <c r="I69" s="207"/>
      <c r="J69" s="207"/>
    </row>
    <row r="70" spans="1:10" s="206" customFormat="1" ht="18.75" customHeight="1" x14ac:dyDescent="0.25">
      <c r="A70" s="980" t="s">
        <v>475</v>
      </c>
      <c r="B70" s="986" t="s">
        <v>32</v>
      </c>
      <c r="C70" s="987">
        <v>99707</v>
      </c>
      <c r="D70" s="988">
        <v>97771</v>
      </c>
      <c r="E70" s="978"/>
      <c r="F70" s="202"/>
      <c r="G70" s="207"/>
      <c r="H70" s="207"/>
      <c r="I70" s="207"/>
      <c r="J70" s="207"/>
    </row>
    <row r="71" spans="1:10" s="206" customFormat="1" ht="18.75" customHeight="1" thickBot="1" x14ac:dyDescent="0.3">
      <c r="A71" s="989" t="s">
        <v>512</v>
      </c>
      <c r="B71" s="990" t="s">
        <v>32</v>
      </c>
      <c r="C71" s="974" t="s">
        <v>997</v>
      </c>
      <c r="D71" s="974" t="s">
        <v>998</v>
      </c>
      <c r="E71" s="991"/>
      <c r="F71" s="206" t="s">
        <v>791</v>
      </c>
      <c r="G71" s="207"/>
      <c r="H71" s="245"/>
      <c r="I71" s="245"/>
      <c r="J71" s="207"/>
    </row>
    <row r="72" spans="1:10" s="206" customFormat="1" ht="30.75" customHeight="1" x14ac:dyDescent="0.25">
      <c r="A72" s="992" t="s">
        <v>526</v>
      </c>
      <c r="B72" s="993" t="s">
        <v>247</v>
      </c>
      <c r="C72" s="994">
        <v>1</v>
      </c>
      <c r="D72" s="994">
        <v>1</v>
      </c>
      <c r="E72" s="978"/>
      <c r="F72" s="202"/>
      <c r="G72" s="207"/>
      <c r="H72" s="207"/>
      <c r="I72" s="207"/>
      <c r="J72" s="207"/>
    </row>
    <row r="73" spans="1:10" s="208" customFormat="1" ht="18.75" customHeight="1" x14ac:dyDescent="0.25">
      <c r="A73" s="939" t="s">
        <v>608</v>
      </c>
      <c r="B73" s="995" t="s">
        <v>247</v>
      </c>
      <c r="C73" s="940">
        <v>1</v>
      </c>
      <c r="D73" s="940">
        <v>1</v>
      </c>
      <c r="E73" s="927"/>
      <c r="F73" s="210"/>
      <c r="G73" s="209"/>
      <c r="H73" s="209"/>
      <c r="I73" s="209"/>
      <c r="J73" s="209"/>
    </row>
    <row r="74" spans="1:10" s="206" customFormat="1" ht="16.5" x14ac:dyDescent="0.25">
      <c r="A74" s="966" t="s">
        <v>476</v>
      </c>
      <c r="B74" s="996" t="s">
        <v>247</v>
      </c>
      <c r="C74" s="942">
        <v>1</v>
      </c>
      <c r="D74" s="942">
        <v>1</v>
      </c>
      <c r="E74" s="978"/>
      <c r="F74" s="202"/>
    </row>
    <row r="75" spans="1:10" s="208" customFormat="1" ht="16.5" customHeight="1" x14ac:dyDescent="0.25">
      <c r="A75" s="925" t="s">
        <v>477</v>
      </c>
      <c r="B75" s="997" t="s">
        <v>247</v>
      </c>
      <c r="C75" s="926">
        <v>1</v>
      </c>
      <c r="D75" s="926">
        <v>1</v>
      </c>
      <c r="E75" s="927"/>
      <c r="F75" s="210"/>
    </row>
    <row r="76" spans="1:10" s="206" customFormat="1" ht="16.5" x14ac:dyDescent="0.25">
      <c r="A76" s="961" t="s">
        <v>478</v>
      </c>
      <c r="B76" s="985" t="s">
        <v>247</v>
      </c>
      <c r="C76" s="929">
        <v>1</v>
      </c>
      <c r="D76" s="929">
        <v>1</v>
      </c>
      <c r="E76" s="978"/>
      <c r="F76" s="202"/>
    </row>
    <row r="77" spans="1:10" s="206" customFormat="1" ht="16.5" x14ac:dyDescent="0.25">
      <c r="A77" s="961" t="s">
        <v>479</v>
      </c>
      <c r="B77" s="985" t="s">
        <v>247</v>
      </c>
      <c r="C77" s="929">
        <v>9</v>
      </c>
      <c r="D77" s="929">
        <v>9</v>
      </c>
      <c r="E77" s="978">
        <v>26</v>
      </c>
      <c r="F77" s="202"/>
      <c r="G77" s="207"/>
    </row>
    <row r="78" spans="1:10" s="206" customFormat="1" ht="16.5" x14ac:dyDescent="0.25">
      <c r="A78" s="961" t="s">
        <v>480</v>
      </c>
      <c r="B78" s="985" t="s">
        <v>32</v>
      </c>
      <c r="C78" s="998">
        <v>120155</v>
      </c>
      <c r="D78" s="998">
        <v>120659</v>
      </c>
      <c r="E78" s="978"/>
      <c r="F78" s="206" t="s">
        <v>999</v>
      </c>
    </row>
    <row r="79" spans="1:10" s="208" customFormat="1" ht="16.5" x14ac:dyDescent="0.25">
      <c r="A79" s="999" t="s">
        <v>481</v>
      </c>
      <c r="B79" s="997" t="s">
        <v>247</v>
      </c>
      <c r="C79" s="930">
        <v>2</v>
      </c>
      <c r="D79" s="930">
        <v>2</v>
      </c>
      <c r="E79" s="927">
        <v>1</v>
      </c>
    </row>
    <row r="80" spans="1:10" s="206" customFormat="1" ht="16.5" x14ac:dyDescent="0.25">
      <c r="A80" s="1000" t="s">
        <v>482</v>
      </c>
      <c r="B80" s="985" t="s">
        <v>247</v>
      </c>
      <c r="C80" s="998">
        <v>1</v>
      </c>
      <c r="D80" s="998">
        <v>1</v>
      </c>
      <c r="E80" s="978"/>
    </row>
    <row r="81" spans="1:8" s="206" customFormat="1" ht="16.5" x14ac:dyDescent="0.25">
      <c r="A81" s="1000" t="s">
        <v>483</v>
      </c>
      <c r="B81" s="985" t="s">
        <v>247</v>
      </c>
      <c r="C81" s="998">
        <v>1586</v>
      </c>
      <c r="D81" s="998">
        <v>1423</v>
      </c>
      <c r="E81" s="978"/>
      <c r="F81" s="207" t="s">
        <v>1000</v>
      </c>
    </row>
    <row r="82" spans="1:8" s="206" customFormat="1" ht="16.5" x14ac:dyDescent="0.25">
      <c r="A82" s="1000" t="s">
        <v>484</v>
      </c>
      <c r="B82" s="985" t="s">
        <v>32</v>
      </c>
      <c r="C82" s="998">
        <v>39475</v>
      </c>
      <c r="D82" s="998">
        <v>31013</v>
      </c>
      <c r="E82" s="978"/>
    </row>
    <row r="83" spans="1:8" s="206" customFormat="1" ht="36.75" customHeight="1" x14ac:dyDescent="0.25">
      <c r="A83" s="1001" t="s">
        <v>485</v>
      </c>
      <c r="B83" s="993" t="s">
        <v>247</v>
      </c>
      <c r="C83" s="998">
        <v>1</v>
      </c>
      <c r="D83" s="998">
        <v>1</v>
      </c>
      <c r="E83" s="978"/>
    </row>
    <row r="84" spans="1:8" s="208" customFormat="1" ht="16.5" x14ac:dyDescent="0.25">
      <c r="A84" s="999" t="s">
        <v>550</v>
      </c>
      <c r="B84" s="997" t="s">
        <v>247</v>
      </c>
      <c r="C84" s="930">
        <v>1</v>
      </c>
      <c r="D84" s="930">
        <v>1</v>
      </c>
      <c r="E84" s="927">
        <v>1</v>
      </c>
    </row>
    <row r="85" spans="1:8" ht="16.5" x14ac:dyDescent="0.25">
      <c r="A85" s="1002" t="s">
        <v>792</v>
      </c>
      <c r="B85" s="985" t="s">
        <v>247</v>
      </c>
      <c r="C85" s="1003" t="s">
        <v>576</v>
      </c>
      <c r="D85" s="1003" t="s">
        <v>576</v>
      </c>
      <c r="E85" s="978"/>
    </row>
    <row r="86" spans="1:8" s="206" customFormat="1" ht="16.5" x14ac:dyDescent="0.25">
      <c r="A86" s="1000" t="s">
        <v>486</v>
      </c>
      <c r="B86" s="985" t="s">
        <v>247</v>
      </c>
      <c r="C86" s="1004">
        <v>75835</v>
      </c>
      <c r="D86" s="1004">
        <v>76010</v>
      </c>
      <c r="E86" s="978"/>
      <c r="F86" s="206" t="s">
        <v>1001</v>
      </c>
    </row>
    <row r="87" spans="1:8" s="206" customFormat="1" ht="16.5" x14ac:dyDescent="0.25">
      <c r="A87" s="1000" t="s">
        <v>551</v>
      </c>
      <c r="B87" s="985" t="s">
        <v>32</v>
      </c>
      <c r="C87" s="1004">
        <v>46597</v>
      </c>
      <c r="D87" s="1004">
        <v>58869</v>
      </c>
      <c r="E87" s="978"/>
      <c r="F87" s="206" t="s">
        <v>1002</v>
      </c>
    </row>
    <row r="88" spans="1:8" s="208" customFormat="1" ht="19.5" customHeight="1" x14ac:dyDescent="0.25">
      <c r="A88" s="999" t="s">
        <v>500</v>
      </c>
      <c r="B88" s="979" t="s">
        <v>247</v>
      </c>
      <c r="C88" s="926">
        <f>C89</f>
        <v>1</v>
      </c>
      <c r="D88" s="926">
        <f>D89</f>
        <v>1</v>
      </c>
      <c r="E88" s="927"/>
      <c r="F88" s="1005"/>
      <c r="G88" s="209"/>
      <c r="H88" s="209"/>
    </row>
    <row r="89" spans="1:8" ht="25.5" customHeight="1" thickBot="1" x14ac:dyDescent="0.3">
      <c r="A89" s="961" t="s">
        <v>609</v>
      </c>
      <c r="B89" s="1006" t="s">
        <v>247</v>
      </c>
      <c r="C89" s="1007">
        <v>1</v>
      </c>
      <c r="D89" s="1007">
        <v>1</v>
      </c>
      <c r="E89" s="978"/>
      <c r="F89" s="203"/>
      <c r="G89" s="203"/>
      <c r="H89" s="203"/>
    </row>
    <row r="90" spans="1:8" ht="20.100000000000001" customHeight="1" thickBot="1" x14ac:dyDescent="0.25">
      <c r="A90" s="1865" t="s">
        <v>251</v>
      </c>
      <c r="B90" s="1866"/>
      <c r="C90" s="1866"/>
      <c r="D90" s="1866"/>
      <c r="E90" s="1867"/>
    </row>
    <row r="91" spans="1:8" ht="16.5" customHeight="1" x14ac:dyDescent="0.25">
      <c r="A91" s="1008" t="s">
        <v>487</v>
      </c>
      <c r="B91" s="1009" t="s">
        <v>247</v>
      </c>
      <c r="C91" s="1010">
        <v>16</v>
      </c>
      <c r="D91" s="1011">
        <f>D92+D99+D101</f>
        <v>16</v>
      </c>
      <c r="E91" s="1012">
        <v>3</v>
      </c>
    </row>
    <row r="92" spans="1:8" ht="16.5" x14ac:dyDescent="0.25">
      <c r="A92" s="999" t="s">
        <v>488</v>
      </c>
      <c r="B92" s="926" t="s">
        <v>247</v>
      </c>
      <c r="C92" s="926">
        <v>6</v>
      </c>
      <c r="D92" s="1013">
        <f>SUM(D93:D97)</f>
        <v>6</v>
      </c>
      <c r="E92" s="954">
        <v>2</v>
      </c>
    </row>
    <row r="93" spans="1:8" ht="17.25" customHeight="1" x14ac:dyDescent="0.25">
      <c r="A93" s="1000" t="s">
        <v>520</v>
      </c>
      <c r="B93" s="929" t="s">
        <v>247</v>
      </c>
      <c r="C93" s="929">
        <v>1</v>
      </c>
      <c r="D93" s="1014">
        <v>1</v>
      </c>
      <c r="E93" s="952"/>
    </row>
    <row r="94" spans="1:8" ht="16.5" x14ac:dyDescent="0.25">
      <c r="A94" s="1000" t="s">
        <v>521</v>
      </c>
      <c r="B94" s="929" t="s">
        <v>247</v>
      </c>
      <c r="C94" s="929">
        <v>1</v>
      </c>
      <c r="D94" s="1014">
        <v>1</v>
      </c>
      <c r="E94" s="952"/>
    </row>
    <row r="95" spans="1:8" ht="15.75" customHeight="1" x14ac:dyDescent="0.25">
      <c r="A95" s="1015" t="s">
        <v>489</v>
      </c>
      <c r="B95" s="929" t="s">
        <v>247</v>
      </c>
      <c r="C95" s="1016">
        <v>2</v>
      </c>
      <c r="D95" s="1017">
        <v>2</v>
      </c>
      <c r="E95" s="952"/>
    </row>
    <row r="96" spans="1:8" ht="18.75" customHeight="1" x14ac:dyDescent="0.25">
      <c r="A96" s="1015" t="s">
        <v>552</v>
      </c>
      <c r="B96" s="929" t="s">
        <v>247</v>
      </c>
      <c r="C96" s="1016">
        <v>1</v>
      </c>
      <c r="D96" s="1017">
        <v>1</v>
      </c>
      <c r="E96" s="952"/>
    </row>
    <row r="97" spans="1:8" ht="15.75" customHeight="1" x14ac:dyDescent="0.25">
      <c r="A97" s="1015" t="s">
        <v>522</v>
      </c>
      <c r="B97" s="929" t="s">
        <v>247</v>
      </c>
      <c r="C97" s="1016">
        <v>1</v>
      </c>
      <c r="D97" s="1017">
        <v>1</v>
      </c>
      <c r="E97" s="952"/>
    </row>
    <row r="98" spans="1:8" s="206" customFormat="1" ht="33" customHeight="1" x14ac:dyDescent="0.25">
      <c r="A98" s="1018" t="s">
        <v>610</v>
      </c>
      <c r="B98" s="929" t="s">
        <v>32</v>
      </c>
      <c r="C98" s="1019">
        <v>5967</v>
      </c>
      <c r="D98" s="1020" t="s">
        <v>1003</v>
      </c>
      <c r="E98" s="1021"/>
      <c r="F98" s="1022" t="s">
        <v>793</v>
      </c>
      <c r="G98" s="206" t="s">
        <v>1004</v>
      </c>
    </row>
    <row r="99" spans="1:8" ht="16.5" x14ac:dyDescent="0.25">
      <c r="A99" s="1023" t="s">
        <v>490</v>
      </c>
      <c r="B99" s="926" t="s">
        <v>247</v>
      </c>
      <c r="C99" s="1024">
        <v>9</v>
      </c>
      <c r="D99" s="1025">
        <v>9</v>
      </c>
      <c r="E99" s="954">
        <v>1</v>
      </c>
    </row>
    <row r="100" spans="1:8" ht="19.5" customHeight="1" x14ac:dyDescent="0.25">
      <c r="A100" s="928" t="s">
        <v>452</v>
      </c>
      <c r="B100" s="929" t="s">
        <v>32</v>
      </c>
      <c r="C100" s="1026">
        <v>5663</v>
      </c>
      <c r="D100" s="1022">
        <v>5754</v>
      </c>
      <c r="E100" s="1027">
        <v>10657</v>
      </c>
      <c r="F100" s="1028" t="s">
        <v>1005</v>
      </c>
    </row>
    <row r="101" spans="1:8" ht="19.5" customHeight="1" x14ac:dyDescent="0.25">
      <c r="A101" s="925" t="s">
        <v>501</v>
      </c>
      <c r="B101" s="926" t="s">
        <v>247</v>
      </c>
      <c r="C101" s="926">
        <f>C102</f>
        <v>1</v>
      </c>
      <c r="D101" s="1013">
        <f>D102</f>
        <v>1</v>
      </c>
      <c r="E101" s="954"/>
      <c r="F101" s="203"/>
      <c r="G101" s="203"/>
      <c r="H101" s="203"/>
    </row>
    <row r="102" spans="1:8" ht="25.5" customHeight="1" thickBot="1" x14ac:dyDescent="0.3">
      <c r="A102" s="961" t="s">
        <v>611</v>
      </c>
      <c r="B102" s="1007" t="s">
        <v>247</v>
      </c>
      <c r="C102" s="1029">
        <v>1</v>
      </c>
      <c r="D102" s="1030">
        <v>1</v>
      </c>
      <c r="E102" s="974"/>
      <c r="F102" s="203"/>
      <c r="G102" s="203"/>
      <c r="H102" s="203"/>
    </row>
    <row r="103" spans="1:8" ht="20.100000000000001" customHeight="1" thickBot="1" x14ac:dyDescent="0.25">
      <c r="A103" s="1865" t="s">
        <v>392</v>
      </c>
      <c r="B103" s="1866"/>
      <c r="C103" s="1866"/>
      <c r="D103" s="1866"/>
      <c r="E103" s="1867"/>
    </row>
    <row r="104" spans="1:8" ht="19.5" customHeight="1" x14ac:dyDescent="0.25">
      <c r="A104" s="1031" t="s">
        <v>491</v>
      </c>
      <c r="B104" s="1032" t="s">
        <v>247</v>
      </c>
      <c r="C104" s="1033">
        <v>3</v>
      </c>
      <c r="D104" s="1033">
        <f>D105+D108+D111</f>
        <v>3</v>
      </c>
      <c r="E104" s="922"/>
    </row>
    <row r="105" spans="1:8" s="210" customFormat="1" ht="19.5" customHeight="1" x14ac:dyDescent="0.25">
      <c r="A105" s="999" t="s">
        <v>492</v>
      </c>
      <c r="B105" s="926" t="s">
        <v>247</v>
      </c>
      <c r="C105" s="926">
        <v>1</v>
      </c>
      <c r="D105" s="926">
        <v>1</v>
      </c>
      <c r="E105" s="954"/>
    </row>
    <row r="106" spans="1:8" ht="19.5" customHeight="1" x14ac:dyDescent="0.25">
      <c r="A106" s="1000" t="s">
        <v>493</v>
      </c>
      <c r="B106" s="929" t="s">
        <v>247</v>
      </c>
      <c r="C106" s="929">
        <v>1</v>
      </c>
      <c r="D106" s="929">
        <v>1</v>
      </c>
      <c r="E106" s="945"/>
    </row>
    <row r="107" spans="1:8" s="206" customFormat="1" ht="19.5" customHeight="1" x14ac:dyDescent="0.25">
      <c r="A107" s="1000" t="s">
        <v>494</v>
      </c>
      <c r="B107" s="929" t="s">
        <v>32</v>
      </c>
      <c r="C107" s="1004">
        <v>1565</v>
      </c>
      <c r="D107" s="1004">
        <v>1343</v>
      </c>
      <c r="E107" s="945"/>
      <c r="F107" s="206" t="s">
        <v>1006</v>
      </c>
    </row>
    <row r="108" spans="1:8" s="210" customFormat="1" ht="36" customHeight="1" x14ac:dyDescent="0.25">
      <c r="A108" s="1034" t="s">
        <v>495</v>
      </c>
      <c r="B108" s="926" t="s">
        <v>247</v>
      </c>
      <c r="C108" s="926">
        <v>1</v>
      </c>
      <c r="D108" s="926">
        <v>1</v>
      </c>
      <c r="E108" s="954"/>
    </row>
    <row r="109" spans="1:8" ht="19.5" customHeight="1" x14ac:dyDescent="0.25">
      <c r="A109" s="1000" t="s">
        <v>496</v>
      </c>
      <c r="B109" s="929" t="s">
        <v>247</v>
      </c>
      <c r="C109" s="929">
        <v>1</v>
      </c>
      <c r="D109" s="929">
        <v>1</v>
      </c>
      <c r="E109" s="945"/>
    </row>
    <row r="110" spans="1:8" s="206" customFormat="1" ht="19.5" customHeight="1" x14ac:dyDescent="0.25">
      <c r="A110" s="1000" t="s">
        <v>494</v>
      </c>
      <c r="B110" s="929" t="s">
        <v>32</v>
      </c>
      <c r="C110" s="929">
        <v>129</v>
      </c>
      <c r="D110" s="929">
        <v>520</v>
      </c>
      <c r="E110" s="945"/>
    </row>
    <row r="111" spans="1:8" s="210" customFormat="1" ht="30.75" customHeight="1" x14ac:dyDescent="0.25">
      <c r="A111" s="1034" t="s">
        <v>497</v>
      </c>
      <c r="B111" s="926" t="s">
        <v>247</v>
      </c>
      <c r="C111" s="926">
        <v>1</v>
      </c>
      <c r="D111" s="926">
        <v>1</v>
      </c>
      <c r="E111" s="954"/>
    </row>
    <row r="112" spans="1:8" ht="19.5" customHeight="1" x14ac:dyDescent="0.25">
      <c r="A112" s="1000" t="s">
        <v>502</v>
      </c>
      <c r="B112" s="929" t="s">
        <v>247</v>
      </c>
      <c r="C112" s="929">
        <v>1</v>
      </c>
      <c r="D112" s="929">
        <v>1</v>
      </c>
      <c r="E112" s="945"/>
    </row>
    <row r="113" spans="1:6" s="206" customFormat="1" ht="19.5" customHeight="1" thickBot="1" x14ac:dyDescent="0.3">
      <c r="A113" s="1000" t="s">
        <v>494</v>
      </c>
      <c r="B113" s="1007" t="s">
        <v>32</v>
      </c>
      <c r="C113" s="1035">
        <v>797</v>
      </c>
      <c r="D113" s="1035">
        <v>730</v>
      </c>
      <c r="E113" s="974"/>
    </row>
    <row r="114" spans="1:6" ht="20.100000000000001" customHeight="1" thickBot="1" x14ac:dyDescent="0.25">
      <c r="A114" s="1865" t="s">
        <v>49</v>
      </c>
      <c r="B114" s="1866"/>
      <c r="C114" s="1866"/>
      <c r="D114" s="1866"/>
      <c r="E114" s="1867"/>
    </row>
    <row r="115" spans="1:6" ht="20.100000000000001" customHeight="1" x14ac:dyDescent="0.25">
      <c r="A115" s="1008" t="s">
        <v>612</v>
      </c>
      <c r="B115" s="1036" t="s">
        <v>247</v>
      </c>
      <c r="C115" s="1037">
        <f>C118+C120+C122+C123+C124+C125+C126+C127+C128</f>
        <v>9</v>
      </c>
      <c r="D115" s="1037">
        <f>D118+D120+D122+D123+D124+D125+D126+D127+D128</f>
        <v>9</v>
      </c>
      <c r="E115" s="1012"/>
    </row>
    <row r="116" spans="1:6" ht="20.100000000000001" customHeight="1" x14ac:dyDescent="0.25">
      <c r="A116" s="999" t="s">
        <v>498</v>
      </c>
      <c r="B116" s="926"/>
      <c r="C116" s="1038"/>
      <c r="D116" s="1038"/>
      <c r="E116" s="954"/>
    </row>
    <row r="117" spans="1:6" ht="20.100000000000001" customHeight="1" x14ac:dyDescent="0.25">
      <c r="A117" s="1000" t="s">
        <v>513</v>
      </c>
      <c r="B117" s="926"/>
      <c r="C117" s="1038"/>
      <c r="D117" s="1038"/>
      <c r="E117" s="954"/>
    </row>
    <row r="118" spans="1:6" s="210" customFormat="1" ht="19.5" customHeight="1" x14ac:dyDescent="0.25">
      <c r="A118" s="999" t="s">
        <v>498</v>
      </c>
      <c r="B118" s="929" t="s">
        <v>247</v>
      </c>
      <c r="C118" s="929">
        <v>1</v>
      </c>
      <c r="D118" s="929">
        <v>1</v>
      </c>
      <c r="E118" s="945">
        <v>1</v>
      </c>
    </row>
    <row r="119" spans="1:6" s="205" customFormat="1" ht="17.25" customHeight="1" x14ac:dyDescent="0.25">
      <c r="A119" s="1000" t="s">
        <v>513</v>
      </c>
      <c r="B119" s="929" t="s">
        <v>32</v>
      </c>
      <c r="C119" s="929">
        <v>436</v>
      </c>
      <c r="D119" s="929">
        <v>788</v>
      </c>
      <c r="E119" s="945"/>
      <c r="F119" s="205" t="s">
        <v>1007</v>
      </c>
    </row>
    <row r="120" spans="1:6" s="210" customFormat="1" ht="20.25" customHeight="1" x14ac:dyDescent="0.25">
      <c r="A120" s="999" t="s">
        <v>514</v>
      </c>
      <c r="B120" s="926" t="s">
        <v>247</v>
      </c>
      <c r="C120" s="926">
        <v>1</v>
      </c>
      <c r="D120" s="926">
        <v>1</v>
      </c>
      <c r="E120" s="954"/>
    </row>
    <row r="121" spans="1:6" s="206" customFormat="1" ht="22.5" customHeight="1" x14ac:dyDescent="0.25">
      <c r="A121" s="1039" t="s">
        <v>523</v>
      </c>
      <c r="B121" s="929" t="s">
        <v>577</v>
      </c>
      <c r="C121" s="929">
        <v>56</v>
      </c>
      <c r="D121" s="1004">
        <v>38</v>
      </c>
      <c r="E121" s="952"/>
      <c r="F121" s="202"/>
    </row>
    <row r="122" spans="1:6" s="206" customFormat="1" ht="22.5" customHeight="1" x14ac:dyDescent="0.25">
      <c r="A122" s="1040" t="s">
        <v>613</v>
      </c>
      <c r="B122" s="926" t="s">
        <v>247</v>
      </c>
      <c r="C122" s="926">
        <v>1</v>
      </c>
      <c r="D122" s="926">
        <v>1</v>
      </c>
      <c r="E122" s="952"/>
      <c r="F122" s="202"/>
    </row>
    <row r="123" spans="1:6" s="206" customFormat="1" ht="22.5" customHeight="1" x14ac:dyDescent="0.25">
      <c r="A123" s="1040" t="s">
        <v>614</v>
      </c>
      <c r="B123" s="926" t="s">
        <v>247</v>
      </c>
      <c r="C123" s="926">
        <v>1</v>
      </c>
      <c r="D123" s="926">
        <v>1</v>
      </c>
      <c r="E123" s="952"/>
      <c r="F123" s="202"/>
    </row>
    <row r="124" spans="1:6" s="206" customFormat="1" ht="22.5" customHeight="1" x14ac:dyDescent="0.25">
      <c r="A124" s="1040" t="s">
        <v>615</v>
      </c>
      <c r="B124" s="926" t="s">
        <v>247</v>
      </c>
      <c r="C124" s="926">
        <v>1</v>
      </c>
      <c r="D124" s="926">
        <v>1</v>
      </c>
      <c r="E124" s="952"/>
      <c r="F124" s="202"/>
    </row>
    <row r="125" spans="1:6" s="206" customFormat="1" ht="22.5" customHeight="1" x14ac:dyDescent="0.25">
      <c r="A125" s="1040" t="s">
        <v>616</v>
      </c>
      <c r="B125" s="926" t="s">
        <v>247</v>
      </c>
      <c r="C125" s="926">
        <v>1</v>
      </c>
      <c r="D125" s="926">
        <v>1</v>
      </c>
      <c r="E125" s="952"/>
      <c r="F125" s="202"/>
    </row>
    <row r="126" spans="1:6" s="206" customFormat="1" ht="22.5" customHeight="1" x14ac:dyDescent="0.25">
      <c r="A126" s="1040" t="s">
        <v>617</v>
      </c>
      <c r="B126" s="926" t="s">
        <v>247</v>
      </c>
      <c r="C126" s="926">
        <v>1</v>
      </c>
      <c r="D126" s="926">
        <v>1</v>
      </c>
      <c r="E126" s="952"/>
      <c r="F126" s="202"/>
    </row>
    <row r="127" spans="1:6" s="206" customFormat="1" ht="22.5" customHeight="1" x14ac:dyDescent="0.25">
      <c r="A127" s="1040" t="s">
        <v>618</v>
      </c>
      <c r="B127" s="926" t="s">
        <v>247</v>
      </c>
      <c r="C127" s="926">
        <v>1</v>
      </c>
      <c r="D127" s="926">
        <v>1</v>
      </c>
      <c r="E127" s="952"/>
      <c r="F127" s="202"/>
    </row>
    <row r="128" spans="1:6" s="206" customFormat="1" ht="22.5" customHeight="1" thickBot="1" x14ac:dyDescent="0.3">
      <c r="A128" s="1041" t="s">
        <v>619</v>
      </c>
      <c r="B128" s="1042" t="s">
        <v>247</v>
      </c>
      <c r="C128" s="1042">
        <v>1</v>
      </c>
      <c r="D128" s="1042">
        <v>1</v>
      </c>
      <c r="E128" s="1043"/>
      <c r="F128" s="202"/>
    </row>
    <row r="129" spans="1:5" s="206" customFormat="1" ht="36" customHeight="1" x14ac:dyDescent="0.2">
      <c r="A129" s="1863" t="s">
        <v>1008</v>
      </c>
      <c r="B129" s="1863"/>
      <c r="C129" s="1863"/>
      <c r="D129" s="1863"/>
      <c r="E129" s="1863"/>
    </row>
    <row r="130" spans="1:5" s="206" customFormat="1" ht="25.5" customHeight="1" x14ac:dyDescent="0.2">
      <c r="A130" s="1862" t="s">
        <v>1009</v>
      </c>
      <c r="B130" s="1862"/>
      <c r="C130" s="1862"/>
      <c r="D130" s="1862"/>
      <c r="E130" s="1862"/>
    </row>
    <row r="131" spans="1:5" ht="36.75" customHeight="1" x14ac:dyDescent="0.2">
      <c r="A131" s="1862" t="s">
        <v>1010</v>
      </c>
      <c r="B131" s="1862"/>
      <c r="C131" s="1862"/>
      <c r="D131" s="1862"/>
      <c r="E131" s="1862"/>
    </row>
    <row r="132" spans="1:5" ht="27" customHeight="1" x14ac:dyDescent="0.2">
      <c r="A132" s="1862"/>
      <c r="B132" s="1862"/>
      <c r="C132" s="1862"/>
      <c r="D132" s="1862"/>
      <c r="E132" s="1862"/>
    </row>
    <row r="133" spans="1:5" ht="34.5" customHeight="1" x14ac:dyDescent="0.2">
      <c r="A133" s="1863"/>
      <c r="B133" s="1863"/>
      <c r="C133" s="1863"/>
      <c r="D133" s="1863"/>
      <c r="E133" s="1863"/>
    </row>
    <row r="134" spans="1:5" ht="16.5" x14ac:dyDescent="0.2">
      <c r="A134" s="1864"/>
      <c r="B134" s="1864"/>
      <c r="C134" s="1864"/>
      <c r="D134" s="1864"/>
      <c r="E134" s="1864"/>
    </row>
  </sheetData>
  <mergeCells count="16">
    <mergeCell ref="A44:E44"/>
    <mergeCell ref="A1:E1"/>
    <mergeCell ref="D2:E2"/>
    <mergeCell ref="A3:A4"/>
    <mergeCell ref="B3:D3"/>
    <mergeCell ref="A10:E10"/>
    <mergeCell ref="A131:E131"/>
    <mergeCell ref="A132:E132"/>
    <mergeCell ref="A133:E133"/>
    <mergeCell ref="A134:E134"/>
    <mergeCell ref="A63:E63"/>
    <mergeCell ref="A90:E90"/>
    <mergeCell ref="A103:E103"/>
    <mergeCell ref="A114:E114"/>
    <mergeCell ref="A129:E129"/>
    <mergeCell ref="A130:E130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1"/>
  <headerFooter alignWithMargins="0">
    <oddFooter xml:space="preserve">&amp;C&amp;P+17
</oddFooter>
  </headerFooter>
  <rowBreaks count="1" manualBreakCount="1">
    <brk id="71" max="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3"/>
  <sheetViews>
    <sheetView view="pageBreakPreview" zoomScale="85" zoomScaleNormal="100" zoomScaleSheetLayoutView="85" workbookViewId="0">
      <pane ySplit="6" topLeftCell="A7" activePane="bottomLeft" state="frozen"/>
      <selection pane="bottomLeft" activeCell="L90" sqref="L90"/>
    </sheetView>
  </sheetViews>
  <sheetFormatPr defaultRowHeight="15" outlineLevelRow="1" x14ac:dyDescent="0.25"/>
  <cols>
    <col min="1" max="1" width="4.7109375" style="1078" customWidth="1"/>
    <col min="2" max="2" width="42.42578125" style="1078" customWidth="1"/>
    <col min="3" max="3" width="8.140625" style="1045" customWidth="1"/>
    <col min="4" max="4" width="56" style="1045" customWidth="1"/>
    <col min="5" max="5" width="12.7109375" style="1079" customWidth="1"/>
    <col min="6" max="6" width="9" style="1045" customWidth="1"/>
    <col min="7" max="7" width="0.140625" style="1045" hidden="1" customWidth="1"/>
    <col min="8" max="8" width="10.85546875" style="1045" customWidth="1"/>
    <col min="9" max="9" width="7.7109375" style="1045" customWidth="1"/>
    <col min="10" max="10" width="10.7109375" style="1045" customWidth="1"/>
    <col min="11" max="11" width="11.28515625" style="1045" customWidth="1"/>
    <col min="12" max="12" width="30.42578125" style="1045" customWidth="1"/>
    <col min="13" max="13" width="6" style="1045" customWidth="1"/>
    <col min="14" max="14" width="27.5703125" style="1045" customWidth="1"/>
    <col min="15" max="16384" width="9.140625" style="1045"/>
  </cols>
  <sheetData>
    <row r="1" spans="1:14" ht="15" customHeight="1" x14ac:dyDescent="0.25">
      <c r="A1" s="1044"/>
      <c r="B1" s="1044"/>
      <c r="C1" s="1044"/>
      <c r="D1" s="1044"/>
      <c r="E1" s="1044"/>
      <c r="F1" s="1044"/>
      <c r="G1" s="1044"/>
      <c r="H1" s="1044"/>
      <c r="I1" s="1044"/>
      <c r="J1" s="1877" t="s">
        <v>1046</v>
      </c>
      <c r="K1" s="1877"/>
      <c r="L1" s="1878"/>
    </row>
    <row r="2" spans="1:14" ht="38.25" customHeight="1" x14ac:dyDescent="0.25">
      <c r="A2" s="1879" t="s">
        <v>1047</v>
      </c>
      <c r="B2" s="1879"/>
      <c r="C2" s="1879"/>
      <c r="D2" s="1879"/>
      <c r="E2" s="1879"/>
      <c r="F2" s="1879"/>
      <c r="G2" s="1879"/>
      <c r="H2" s="1879"/>
      <c r="I2" s="1879"/>
      <c r="J2" s="1879"/>
      <c r="K2" s="1879"/>
      <c r="L2" s="1878"/>
      <c r="M2" s="1126">
        <f>SUM(C9,C17,C52,C70,C85)+C97</f>
        <v>15</v>
      </c>
      <c r="N2" s="1094" t="s">
        <v>1011</v>
      </c>
    </row>
    <row r="3" spans="1:14" ht="15.75" customHeight="1" x14ac:dyDescent="0.25">
      <c r="A3" s="1880" t="s">
        <v>568</v>
      </c>
      <c r="B3" s="1880" t="s">
        <v>627</v>
      </c>
      <c r="C3" s="1881" t="s">
        <v>806</v>
      </c>
      <c r="D3" s="1880" t="s">
        <v>1012</v>
      </c>
      <c r="E3" s="1880"/>
      <c r="F3" s="1880"/>
      <c r="G3" s="1880"/>
      <c r="H3" s="1880"/>
      <c r="I3" s="1880"/>
      <c r="J3" s="1880"/>
      <c r="K3" s="1880"/>
      <c r="L3" s="1882"/>
    </row>
    <row r="4" spans="1:14" ht="15" customHeight="1" x14ac:dyDescent="0.25">
      <c r="A4" s="1880"/>
      <c r="B4" s="1880"/>
      <c r="C4" s="1881"/>
      <c r="D4" s="1883" t="s">
        <v>628</v>
      </c>
      <c r="E4" s="1884" t="s">
        <v>765</v>
      </c>
      <c r="F4" s="1885" t="s">
        <v>772</v>
      </c>
      <c r="G4" s="1886"/>
      <c r="H4" s="1886"/>
      <c r="I4" s="1886"/>
      <c r="J4" s="1886"/>
      <c r="K4" s="1887"/>
      <c r="L4" s="1882"/>
    </row>
    <row r="5" spans="1:14" ht="21.75" customHeight="1" x14ac:dyDescent="0.25">
      <c r="A5" s="1435"/>
      <c r="B5" s="1880"/>
      <c r="C5" s="1881"/>
      <c r="D5" s="1883"/>
      <c r="E5" s="1884"/>
      <c r="F5" s="1888" t="s">
        <v>47</v>
      </c>
      <c r="G5" s="1046"/>
      <c r="H5" s="1889" t="s">
        <v>773</v>
      </c>
      <c r="I5" s="1890"/>
      <c r="J5" s="1890"/>
      <c r="K5" s="1891"/>
      <c r="L5" s="1882"/>
    </row>
    <row r="6" spans="1:14" ht="33.75" x14ac:dyDescent="0.25">
      <c r="A6" s="1435"/>
      <c r="B6" s="1880"/>
      <c r="C6" s="1881"/>
      <c r="D6" s="1883"/>
      <c r="E6" s="1884"/>
      <c r="F6" s="1888"/>
      <c r="G6" s="1046"/>
      <c r="H6" s="1047" t="s">
        <v>774</v>
      </c>
      <c r="I6" s="1047" t="s">
        <v>63</v>
      </c>
      <c r="J6" s="1047" t="s">
        <v>62</v>
      </c>
      <c r="K6" s="1047" t="s">
        <v>1013</v>
      </c>
      <c r="L6" s="1127" t="s">
        <v>1048</v>
      </c>
    </row>
    <row r="7" spans="1:14" ht="18" customHeight="1" x14ac:dyDescent="0.25">
      <c r="A7" s="1435"/>
      <c r="B7" s="1048" t="s">
        <v>629</v>
      </c>
      <c r="C7" s="1049">
        <f>SUM(C8,C16,C48,C51,C69,C84,C96)</f>
        <v>81</v>
      </c>
      <c r="D7" s="1436"/>
      <c r="E7" s="1050"/>
      <c r="F7" s="1051">
        <f>SUM(F10:F16,F18:F47,F49:F50,F53:F68,F71:F83,F86:F95,F98:F101)</f>
        <v>15174.373</v>
      </c>
      <c r="G7" s="1051">
        <f>SUM(G9,G17,G52,G70,G85)</f>
        <v>0</v>
      </c>
      <c r="H7" s="1052">
        <f>SUM(H9,H17,H52,H70,H85)</f>
        <v>0</v>
      </c>
      <c r="I7" s="1052">
        <f>SUM(I9,I17,I52,I70,I85)</f>
        <v>0</v>
      </c>
      <c r="J7" s="1052">
        <f>SUM(J9,J17,J52,J70,J85)</f>
        <v>0</v>
      </c>
      <c r="K7" s="1052">
        <f>SUM(K9,K17,K52,K70,K85)+K97</f>
        <v>15174.373</v>
      </c>
      <c r="L7" s="1127"/>
    </row>
    <row r="8" spans="1:14" ht="31.5" customHeight="1" x14ac:dyDescent="0.25">
      <c r="A8" s="1053" t="s">
        <v>77</v>
      </c>
      <c r="B8" s="1054" t="s">
        <v>630</v>
      </c>
      <c r="C8" s="1437">
        <v>6</v>
      </c>
      <c r="D8" s="1436"/>
      <c r="E8" s="1050"/>
      <c r="F8" s="1436"/>
      <c r="G8" s="1046"/>
      <c r="H8" s="263"/>
      <c r="I8" s="263"/>
      <c r="J8" s="263"/>
      <c r="K8" s="1046"/>
      <c r="L8" s="1127"/>
    </row>
    <row r="9" spans="1:14" s="1059" customFormat="1" ht="14.25" customHeight="1" x14ac:dyDescent="0.2">
      <c r="A9" s="1055"/>
      <c r="B9" s="1056" t="s">
        <v>775</v>
      </c>
      <c r="C9" s="299">
        <v>1</v>
      </c>
      <c r="D9" s="1057"/>
      <c r="E9" s="1058"/>
      <c r="F9" s="1128">
        <f>SUM(F10:F15)</f>
        <v>5000</v>
      </c>
      <c r="G9" s="1128">
        <f>SUM(G10:G13)</f>
        <v>0</v>
      </c>
      <c r="H9" s="1128">
        <f>SUM(H10:H13)</f>
        <v>0</v>
      </c>
      <c r="I9" s="1128">
        <f>SUM(I10:I13)</f>
        <v>0</v>
      </c>
      <c r="J9" s="1128">
        <f>SUM(J10:J13)</f>
        <v>0</v>
      </c>
      <c r="K9" s="1128">
        <f>SUM(K10:K13)</f>
        <v>5000</v>
      </c>
    </row>
    <row r="10" spans="1:14" ht="45" x14ac:dyDescent="0.25">
      <c r="A10" s="1060" t="s">
        <v>403</v>
      </c>
      <c r="B10" s="1061" t="s">
        <v>636</v>
      </c>
      <c r="C10" s="1437"/>
      <c r="D10" s="300" t="s">
        <v>1014</v>
      </c>
      <c r="E10" s="1062" t="s">
        <v>1015</v>
      </c>
      <c r="F10" s="263">
        <f>SUM(H10:K10)</f>
        <v>5000</v>
      </c>
      <c r="G10" s="1046"/>
      <c r="H10" s="263"/>
      <c r="I10" s="263"/>
      <c r="J10" s="263"/>
      <c r="K10" s="263">
        <v>5000</v>
      </c>
    </row>
    <row r="11" spans="1:14" ht="45" hidden="1" customHeight="1" outlineLevel="1" x14ac:dyDescent="0.25">
      <c r="A11" s="256" t="s">
        <v>404</v>
      </c>
      <c r="B11" s="300" t="s">
        <v>631</v>
      </c>
      <c r="C11" s="1436"/>
      <c r="D11" s="1436"/>
      <c r="E11" s="1050"/>
      <c r="F11" s="1436"/>
      <c r="G11" s="1046"/>
      <c r="H11" s="263"/>
      <c r="I11" s="263"/>
      <c r="J11" s="263"/>
      <c r="K11" s="263"/>
    </row>
    <row r="12" spans="1:14" ht="33.75" hidden="1" customHeight="1" outlineLevel="1" x14ac:dyDescent="0.25">
      <c r="A12" s="256" t="s">
        <v>405</v>
      </c>
      <c r="B12" s="300" t="s">
        <v>632</v>
      </c>
      <c r="C12" s="1436"/>
      <c r="D12" s="1436"/>
      <c r="E12" s="1050"/>
      <c r="F12" s="1436"/>
      <c r="G12" s="1046"/>
      <c r="H12" s="263"/>
      <c r="I12" s="263"/>
      <c r="J12" s="263"/>
      <c r="K12" s="263"/>
    </row>
    <row r="13" spans="1:14" ht="33.75" hidden="1" customHeight="1" outlineLevel="1" x14ac:dyDescent="0.25">
      <c r="A13" s="256" t="s">
        <v>406</v>
      </c>
      <c r="B13" s="300" t="s">
        <v>633</v>
      </c>
      <c r="C13" s="1436"/>
      <c r="D13" s="1436"/>
      <c r="E13" s="1050"/>
      <c r="F13" s="1436"/>
      <c r="G13" s="1046"/>
      <c r="H13" s="263"/>
      <c r="I13" s="263"/>
      <c r="J13" s="263"/>
      <c r="K13" s="263"/>
    </row>
    <row r="14" spans="1:14" ht="22.5" hidden="1" customHeight="1" outlineLevel="1" x14ac:dyDescent="0.25">
      <c r="A14" s="256" t="s">
        <v>407</v>
      </c>
      <c r="B14" s="300" t="s">
        <v>634</v>
      </c>
      <c r="C14" s="1436"/>
      <c r="D14" s="1436"/>
      <c r="E14" s="1050"/>
      <c r="F14" s="1436"/>
      <c r="G14" s="1046"/>
      <c r="H14" s="263"/>
      <c r="I14" s="263"/>
      <c r="J14" s="263"/>
      <c r="K14" s="1046"/>
    </row>
    <row r="15" spans="1:14" ht="33.75" hidden="1" customHeight="1" outlineLevel="1" x14ac:dyDescent="0.25">
      <c r="A15" s="256" t="s">
        <v>532</v>
      </c>
      <c r="B15" s="300" t="s">
        <v>635</v>
      </c>
      <c r="C15" s="1436"/>
      <c r="D15" s="1436"/>
      <c r="E15" s="1050"/>
      <c r="F15" s="1436"/>
      <c r="G15" s="1046"/>
      <c r="H15" s="263"/>
      <c r="I15" s="263"/>
      <c r="J15" s="263"/>
      <c r="K15" s="1046"/>
    </row>
    <row r="16" spans="1:14" ht="28.5" collapsed="1" x14ac:dyDescent="0.25">
      <c r="A16" s="1053" t="s">
        <v>78</v>
      </c>
      <c r="B16" s="1054" t="s">
        <v>637</v>
      </c>
      <c r="C16" s="1437">
        <v>30</v>
      </c>
      <c r="D16" s="1436"/>
      <c r="E16" s="1050"/>
      <c r="F16" s="1436"/>
      <c r="G16" s="1046"/>
      <c r="H16" s="263"/>
      <c r="I16" s="263"/>
      <c r="J16" s="263"/>
      <c r="K16" s="1046"/>
    </row>
    <row r="17" spans="1:11" s="1059" customFormat="1" ht="11.25" x14ac:dyDescent="0.2">
      <c r="A17" s="1055"/>
      <c r="B17" s="1056" t="s">
        <v>775</v>
      </c>
      <c r="C17" s="299">
        <v>2</v>
      </c>
      <c r="D17" s="1057"/>
      <c r="E17" s="1058"/>
      <c r="F17" s="1128">
        <f>SUM(F18:F25)</f>
        <v>1716</v>
      </c>
      <c r="G17" s="1128">
        <f t="shared" ref="G17:K17" si="0">SUM(G18:G25)</f>
        <v>0</v>
      </c>
      <c r="H17" s="1128">
        <f t="shared" si="0"/>
        <v>0</v>
      </c>
      <c r="I17" s="1128">
        <f t="shared" si="0"/>
        <v>0</v>
      </c>
      <c r="J17" s="1128">
        <f t="shared" si="0"/>
        <v>0</v>
      </c>
      <c r="K17" s="1128">
        <f t="shared" si="0"/>
        <v>1716</v>
      </c>
    </row>
    <row r="18" spans="1:11" ht="49.5" hidden="1" customHeight="1" outlineLevel="1" x14ac:dyDescent="0.25">
      <c r="A18" s="256" t="s">
        <v>638</v>
      </c>
      <c r="B18" s="255" t="s">
        <v>667</v>
      </c>
      <c r="C18" s="1437"/>
      <c r="D18" s="300"/>
      <c r="E18" s="1062"/>
      <c r="F18" s="263"/>
      <c r="G18" s="1046"/>
      <c r="H18" s="263"/>
      <c r="I18" s="263"/>
      <c r="J18" s="263"/>
      <c r="K18" s="1046"/>
    </row>
    <row r="19" spans="1:11" ht="67.5" collapsed="1" x14ac:dyDescent="0.25">
      <c r="A19" s="256" t="s">
        <v>640</v>
      </c>
      <c r="B19" s="255" t="s">
        <v>685</v>
      </c>
      <c r="C19" s="1437"/>
      <c r="D19" s="300" t="s">
        <v>1016</v>
      </c>
      <c r="E19" s="1062" t="s">
        <v>1015</v>
      </c>
      <c r="F19" s="263">
        <f t="shared" ref="F19:F22" si="1">SUM(H19:K19)</f>
        <v>1000</v>
      </c>
      <c r="G19" s="1046"/>
      <c r="H19" s="263"/>
      <c r="I19" s="263"/>
      <c r="J19" s="263"/>
      <c r="K19" s="263">
        <v>1000</v>
      </c>
    </row>
    <row r="20" spans="1:11" ht="34.5" hidden="1" customHeight="1" outlineLevel="1" x14ac:dyDescent="0.25">
      <c r="A20" s="256" t="s">
        <v>642</v>
      </c>
      <c r="B20" s="255" t="s">
        <v>639</v>
      </c>
      <c r="C20" s="1437"/>
      <c r="D20" s="300"/>
      <c r="E20" s="1062"/>
      <c r="F20" s="263">
        <f t="shared" si="1"/>
        <v>0</v>
      </c>
      <c r="G20" s="1046"/>
      <c r="H20" s="263"/>
      <c r="I20" s="263"/>
      <c r="J20" s="263"/>
      <c r="K20" s="263"/>
    </row>
    <row r="21" spans="1:11" ht="46.5" hidden="1" customHeight="1" outlineLevel="1" x14ac:dyDescent="0.25">
      <c r="A21" s="256" t="s">
        <v>644</v>
      </c>
      <c r="B21" s="255" t="s">
        <v>659</v>
      </c>
      <c r="C21" s="1437"/>
      <c r="D21" s="300"/>
      <c r="E21" s="255"/>
      <c r="F21" s="263">
        <f t="shared" si="1"/>
        <v>0</v>
      </c>
      <c r="G21" s="1046"/>
      <c r="H21" s="263"/>
      <c r="I21" s="263"/>
      <c r="J21" s="263"/>
      <c r="K21" s="263"/>
    </row>
    <row r="22" spans="1:11" ht="33.75" collapsed="1" x14ac:dyDescent="0.25">
      <c r="A22" s="301" t="s">
        <v>646</v>
      </c>
      <c r="B22" s="255" t="s">
        <v>675</v>
      </c>
      <c r="C22" s="1437"/>
      <c r="D22" s="300" t="s">
        <v>1017</v>
      </c>
      <c r="E22" s="1062" t="s">
        <v>1015</v>
      </c>
      <c r="F22" s="263">
        <f t="shared" si="1"/>
        <v>716</v>
      </c>
      <c r="G22" s="1046"/>
      <c r="H22" s="263"/>
      <c r="I22" s="263"/>
      <c r="J22" s="263"/>
      <c r="K22" s="263">
        <v>716</v>
      </c>
    </row>
    <row r="23" spans="1:11" ht="22.5" hidden="1" customHeight="1" outlineLevel="1" x14ac:dyDescent="0.25">
      <c r="A23" s="256" t="s">
        <v>648</v>
      </c>
      <c r="B23" s="300" t="s">
        <v>641</v>
      </c>
      <c r="C23" s="1437"/>
      <c r="D23" s="1436"/>
      <c r="E23" s="1050"/>
      <c r="F23" s="1436"/>
      <c r="G23" s="1046"/>
      <c r="H23" s="263"/>
      <c r="I23" s="263"/>
      <c r="J23" s="263"/>
      <c r="K23" s="1046"/>
    </row>
    <row r="24" spans="1:11" ht="22.5" hidden="1" customHeight="1" outlineLevel="1" x14ac:dyDescent="0.25">
      <c r="A24" s="256" t="s">
        <v>650</v>
      </c>
      <c r="B24" s="300" t="s">
        <v>643</v>
      </c>
      <c r="C24" s="1437"/>
      <c r="D24" s="1436"/>
      <c r="E24" s="1050"/>
      <c r="F24" s="1436"/>
      <c r="G24" s="1046"/>
      <c r="H24" s="263"/>
      <c r="I24" s="263"/>
      <c r="J24" s="263"/>
      <c r="K24" s="1046"/>
    </row>
    <row r="25" spans="1:11" ht="22.5" hidden="1" customHeight="1" outlineLevel="1" x14ac:dyDescent="0.25">
      <c r="A25" s="256" t="s">
        <v>652</v>
      </c>
      <c r="B25" s="300" t="s">
        <v>645</v>
      </c>
      <c r="C25" s="1437"/>
      <c r="D25" s="1436"/>
      <c r="E25" s="1050"/>
      <c r="F25" s="1436"/>
      <c r="G25" s="1046"/>
      <c r="H25" s="263"/>
      <c r="I25" s="263"/>
      <c r="J25" s="263"/>
      <c r="K25" s="1046"/>
    </row>
    <row r="26" spans="1:11" ht="22.5" hidden="1" customHeight="1" outlineLevel="1" x14ac:dyDescent="0.25">
      <c r="A26" s="256" t="s">
        <v>654</v>
      </c>
      <c r="B26" s="300" t="s">
        <v>647</v>
      </c>
      <c r="C26" s="1437"/>
      <c r="D26" s="1436"/>
      <c r="E26" s="1050"/>
      <c r="F26" s="1436"/>
      <c r="G26" s="1046"/>
      <c r="H26" s="263"/>
      <c r="I26" s="263"/>
      <c r="J26" s="263"/>
      <c r="K26" s="1046"/>
    </row>
    <row r="27" spans="1:11" ht="22.5" hidden="1" customHeight="1" outlineLevel="1" x14ac:dyDescent="0.25">
      <c r="A27" s="256" t="s">
        <v>656</v>
      </c>
      <c r="B27" s="300" t="s">
        <v>649</v>
      </c>
      <c r="C27" s="1437"/>
      <c r="D27" s="1436"/>
      <c r="E27" s="1050"/>
      <c r="F27" s="1436"/>
      <c r="G27" s="1046"/>
      <c r="H27" s="263"/>
      <c r="I27" s="263"/>
      <c r="J27" s="263"/>
      <c r="K27" s="1046"/>
    </row>
    <row r="28" spans="1:11" ht="22.5" hidden="1" customHeight="1" outlineLevel="1" x14ac:dyDescent="0.25">
      <c r="A28" s="256" t="s">
        <v>658</v>
      </c>
      <c r="B28" s="300" t="s">
        <v>651</v>
      </c>
      <c r="C28" s="1437"/>
      <c r="D28" s="1436"/>
      <c r="E28" s="1050"/>
      <c r="F28" s="1436"/>
      <c r="G28" s="1046"/>
      <c r="H28" s="263"/>
      <c r="I28" s="263"/>
      <c r="J28" s="263"/>
      <c r="K28" s="1046"/>
    </row>
    <row r="29" spans="1:11" ht="22.5" hidden="1" customHeight="1" outlineLevel="1" x14ac:dyDescent="0.25">
      <c r="A29" s="256" t="s">
        <v>660</v>
      </c>
      <c r="B29" s="300" t="s">
        <v>653</v>
      </c>
      <c r="C29" s="1437"/>
      <c r="D29" s="1436"/>
      <c r="E29" s="1050"/>
      <c r="F29" s="1436"/>
      <c r="G29" s="1046"/>
      <c r="H29" s="263"/>
      <c r="I29" s="263"/>
      <c r="J29" s="263"/>
      <c r="K29" s="1046"/>
    </row>
    <row r="30" spans="1:11" ht="33.75" hidden="1" customHeight="1" outlineLevel="1" x14ac:dyDescent="0.25">
      <c r="A30" s="256" t="s">
        <v>662</v>
      </c>
      <c r="B30" s="300" t="s">
        <v>655</v>
      </c>
      <c r="C30" s="1437"/>
      <c r="D30" s="1436"/>
      <c r="E30" s="1050"/>
      <c r="F30" s="1436"/>
      <c r="G30" s="1046"/>
      <c r="H30" s="263"/>
      <c r="I30" s="263"/>
      <c r="J30" s="263"/>
      <c r="K30" s="1046"/>
    </row>
    <row r="31" spans="1:11" ht="33.75" hidden="1" customHeight="1" outlineLevel="1" x14ac:dyDescent="0.25">
      <c r="A31" s="256" t="s">
        <v>664</v>
      </c>
      <c r="B31" s="300" t="s">
        <v>657</v>
      </c>
      <c r="C31" s="1437"/>
      <c r="D31" s="1436"/>
      <c r="E31" s="1050"/>
      <c r="F31" s="1436"/>
      <c r="G31" s="1046"/>
      <c r="H31" s="263"/>
      <c r="I31" s="263"/>
      <c r="J31" s="263"/>
      <c r="K31" s="1046"/>
    </row>
    <row r="32" spans="1:11" ht="22.5" hidden="1" customHeight="1" outlineLevel="1" x14ac:dyDescent="0.25">
      <c r="A32" s="256" t="s">
        <v>666</v>
      </c>
      <c r="B32" s="300" t="s">
        <v>661</v>
      </c>
      <c r="C32" s="1437"/>
      <c r="D32" s="1436"/>
      <c r="E32" s="1050"/>
      <c r="F32" s="1436"/>
      <c r="G32" s="1046"/>
      <c r="H32" s="263"/>
      <c r="I32" s="263"/>
      <c r="J32" s="263"/>
      <c r="K32" s="1046"/>
    </row>
    <row r="33" spans="1:11" ht="22.5" hidden="1" customHeight="1" outlineLevel="1" x14ac:dyDescent="0.25">
      <c r="A33" s="256" t="s">
        <v>668</v>
      </c>
      <c r="B33" s="300" t="s">
        <v>663</v>
      </c>
      <c r="C33" s="1437"/>
      <c r="D33" s="1436"/>
      <c r="E33" s="1050"/>
      <c r="F33" s="1436"/>
      <c r="G33" s="1046"/>
      <c r="H33" s="263"/>
      <c r="I33" s="263"/>
      <c r="J33" s="263"/>
      <c r="K33" s="1046"/>
    </row>
    <row r="34" spans="1:11" ht="22.5" hidden="1" customHeight="1" outlineLevel="1" x14ac:dyDescent="0.25">
      <c r="A34" s="256" t="s">
        <v>670</v>
      </c>
      <c r="B34" s="300" t="s">
        <v>665</v>
      </c>
      <c r="C34" s="1437"/>
      <c r="D34" s="1436"/>
      <c r="E34" s="1050"/>
      <c r="F34" s="1436"/>
      <c r="G34" s="1046"/>
      <c r="H34" s="263"/>
      <c r="I34" s="263"/>
      <c r="J34" s="263"/>
      <c r="K34" s="1046"/>
    </row>
    <row r="35" spans="1:11" ht="22.5" hidden="1" customHeight="1" outlineLevel="1" x14ac:dyDescent="0.25">
      <c r="A35" s="256" t="s">
        <v>672</v>
      </c>
      <c r="B35" s="300" t="s">
        <v>669</v>
      </c>
      <c r="C35" s="1437"/>
      <c r="D35" s="1436"/>
      <c r="E35" s="1050"/>
      <c r="F35" s="1436"/>
      <c r="G35" s="1046"/>
      <c r="H35" s="263"/>
      <c r="I35" s="263"/>
      <c r="J35" s="263"/>
      <c r="K35" s="1046"/>
    </row>
    <row r="36" spans="1:11" ht="22.5" hidden="1" customHeight="1" outlineLevel="1" x14ac:dyDescent="0.25">
      <c r="A36" s="256" t="s">
        <v>674</v>
      </c>
      <c r="B36" s="300" t="s">
        <v>671</v>
      </c>
      <c r="C36" s="1437"/>
      <c r="D36" s="1436"/>
      <c r="E36" s="1050"/>
      <c r="F36" s="1436"/>
      <c r="G36" s="1046"/>
      <c r="H36" s="263"/>
      <c r="I36" s="263"/>
      <c r="J36" s="263"/>
      <c r="K36" s="1046"/>
    </row>
    <row r="37" spans="1:11" ht="22.5" hidden="1" customHeight="1" outlineLevel="1" x14ac:dyDescent="0.25">
      <c r="A37" s="256" t="s">
        <v>676</v>
      </c>
      <c r="B37" s="300" t="s">
        <v>673</v>
      </c>
      <c r="C37" s="1437"/>
      <c r="D37" s="1436"/>
      <c r="E37" s="1050"/>
      <c r="F37" s="1436"/>
      <c r="G37" s="1046"/>
      <c r="H37" s="263"/>
      <c r="I37" s="263"/>
      <c r="J37" s="263"/>
      <c r="K37" s="1046"/>
    </row>
    <row r="38" spans="1:11" ht="33.75" hidden="1" customHeight="1" outlineLevel="1" x14ac:dyDescent="0.25">
      <c r="A38" s="256" t="s">
        <v>678</v>
      </c>
      <c r="B38" s="300" t="s">
        <v>677</v>
      </c>
      <c r="C38" s="1437"/>
      <c r="D38" s="1436"/>
      <c r="E38" s="1050"/>
      <c r="F38" s="1436"/>
      <c r="G38" s="1046"/>
      <c r="H38" s="263"/>
      <c r="I38" s="263"/>
      <c r="J38" s="263"/>
      <c r="K38" s="1046"/>
    </row>
    <row r="39" spans="1:11" ht="33.75" hidden="1" customHeight="1" outlineLevel="1" x14ac:dyDescent="0.25">
      <c r="A39" s="256" t="s">
        <v>680</v>
      </c>
      <c r="B39" s="300" t="s">
        <v>679</v>
      </c>
      <c r="C39" s="1437"/>
      <c r="D39" s="1436"/>
      <c r="E39" s="1050"/>
      <c r="F39" s="1436"/>
      <c r="G39" s="1046"/>
      <c r="H39" s="263"/>
      <c r="I39" s="263"/>
      <c r="J39" s="263"/>
      <c r="K39" s="1046"/>
    </row>
    <row r="40" spans="1:11" ht="22.5" hidden="1" customHeight="1" outlineLevel="1" x14ac:dyDescent="0.25">
      <c r="A40" s="256" t="s">
        <v>682</v>
      </c>
      <c r="B40" s="300" t="s">
        <v>681</v>
      </c>
      <c r="C40" s="1437"/>
      <c r="D40" s="1436"/>
      <c r="E40" s="1050"/>
      <c r="F40" s="1436"/>
      <c r="G40" s="1046"/>
      <c r="H40" s="263"/>
      <c r="I40" s="263"/>
      <c r="J40" s="263"/>
      <c r="K40" s="1046"/>
    </row>
    <row r="41" spans="1:11" ht="22.5" hidden="1" customHeight="1" outlineLevel="1" x14ac:dyDescent="0.25">
      <c r="A41" s="256" t="s">
        <v>684</v>
      </c>
      <c r="B41" s="300" t="s">
        <v>683</v>
      </c>
      <c r="C41" s="1437"/>
      <c r="D41" s="1436"/>
      <c r="E41" s="1050"/>
      <c r="F41" s="1436"/>
      <c r="G41" s="1046"/>
      <c r="H41" s="263"/>
      <c r="I41" s="263"/>
      <c r="J41" s="263"/>
      <c r="K41" s="1046"/>
    </row>
    <row r="42" spans="1:11" ht="33.75" hidden="1" customHeight="1" outlineLevel="1" x14ac:dyDescent="0.25">
      <c r="A42" s="256" t="s">
        <v>686</v>
      </c>
      <c r="B42" s="300" t="s">
        <v>687</v>
      </c>
      <c r="C42" s="1437"/>
      <c r="D42" s="1436"/>
      <c r="E42" s="1050"/>
      <c r="F42" s="1436"/>
      <c r="G42" s="1046"/>
      <c r="H42" s="263"/>
      <c r="I42" s="263"/>
      <c r="J42" s="263"/>
      <c r="K42" s="1046"/>
    </row>
    <row r="43" spans="1:11" ht="33.75" hidden="1" customHeight="1" outlineLevel="1" x14ac:dyDescent="0.25">
      <c r="A43" s="256" t="s">
        <v>807</v>
      </c>
      <c r="B43" s="300" t="s">
        <v>808</v>
      </c>
      <c r="C43" s="1437"/>
      <c r="D43" s="1436"/>
      <c r="E43" s="1050"/>
      <c r="F43" s="1436"/>
      <c r="G43" s="1046"/>
      <c r="H43" s="263"/>
      <c r="I43" s="263"/>
      <c r="J43" s="263"/>
      <c r="K43" s="1046"/>
    </row>
    <row r="44" spans="1:11" ht="33.75" hidden="1" customHeight="1" outlineLevel="1" x14ac:dyDescent="0.25">
      <c r="A44" s="256" t="s">
        <v>809</v>
      </c>
      <c r="B44" s="300" t="s">
        <v>810</v>
      </c>
      <c r="C44" s="1437"/>
      <c r="D44" s="1436"/>
      <c r="E44" s="1050"/>
      <c r="F44" s="1436"/>
      <c r="G44" s="1046"/>
      <c r="H44" s="263"/>
      <c r="I44" s="263"/>
      <c r="J44" s="263"/>
      <c r="K44" s="1046"/>
    </row>
    <row r="45" spans="1:11" ht="33.75" hidden="1" customHeight="1" outlineLevel="1" x14ac:dyDescent="0.25">
      <c r="A45" s="256" t="s">
        <v>811</v>
      </c>
      <c r="B45" s="300" t="s">
        <v>812</v>
      </c>
      <c r="C45" s="1437"/>
      <c r="D45" s="1436"/>
      <c r="E45" s="1050"/>
      <c r="F45" s="1436"/>
      <c r="G45" s="1046"/>
      <c r="H45" s="263"/>
      <c r="I45" s="263"/>
      <c r="J45" s="263"/>
      <c r="K45" s="1046"/>
    </row>
    <row r="46" spans="1:11" ht="33.75" hidden="1" customHeight="1" outlineLevel="1" x14ac:dyDescent="0.25">
      <c r="A46" s="256" t="s">
        <v>813</v>
      </c>
      <c r="B46" s="300" t="s">
        <v>814</v>
      </c>
      <c r="C46" s="1437"/>
      <c r="D46" s="1436"/>
      <c r="E46" s="1050"/>
      <c r="F46" s="1436"/>
      <c r="G46" s="1046"/>
      <c r="H46" s="263"/>
      <c r="I46" s="263"/>
      <c r="J46" s="263"/>
      <c r="K46" s="1046"/>
    </row>
    <row r="47" spans="1:11" ht="33.75" hidden="1" customHeight="1" outlineLevel="1" x14ac:dyDescent="0.25">
      <c r="A47" s="256" t="s">
        <v>815</v>
      </c>
      <c r="B47" s="300" t="s">
        <v>816</v>
      </c>
      <c r="C47" s="1437"/>
      <c r="D47" s="1436"/>
      <c r="E47" s="1050"/>
      <c r="F47" s="1436"/>
      <c r="G47" s="1046"/>
      <c r="H47" s="263"/>
      <c r="I47" s="263"/>
      <c r="J47" s="263"/>
      <c r="K47" s="1046"/>
    </row>
    <row r="48" spans="1:11" ht="28.5" collapsed="1" x14ac:dyDescent="0.25">
      <c r="A48" s="1053" t="s">
        <v>79</v>
      </c>
      <c r="B48" s="1054" t="s">
        <v>688</v>
      </c>
      <c r="C48" s="1437">
        <v>2</v>
      </c>
      <c r="D48" s="1436"/>
      <c r="E48" s="1050"/>
      <c r="F48" s="1129" t="s">
        <v>167</v>
      </c>
      <c r="G48" s="1130"/>
      <c r="H48" s="1128"/>
      <c r="I48" s="1128"/>
      <c r="J48" s="1128"/>
      <c r="K48" s="1130"/>
    </row>
    <row r="49" spans="1:11" ht="33.75" hidden="1" customHeight="1" outlineLevel="1" x14ac:dyDescent="0.25">
      <c r="A49" s="256" t="s">
        <v>689</v>
      </c>
      <c r="B49" s="255" t="s">
        <v>690</v>
      </c>
      <c r="C49" s="1437"/>
      <c r="D49" s="1436"/>
      <c r="E49" s="1050"/>
      <c r="F49" s="1436"/>
      <c r="G49" s="1046"/>
      <c r="H49" s="263"/>
      <c r="I49" s="263"/>
      <c r="J49" s="263"/>
      <c r="K49" s="1046"/>
    </row>
    <row r="50" spans="1:11" ht="33.75" hidden="1" customHeight="1" outlineLevel="1" x14ac:dyDescent="0.25">
      <c r="A50" s="256" t="s">
        <v>691</v>
      </c>
      <c r="B50" s="255" t="s">
        <v>692</v>
      </c>
      <c r="C50" s="1437"/>
      <c r="D50" s="1436"/>
      <c r="E50" s="1050"/>
      <c r="F50" s="1436"/>
      <c r="G50" s="1046"/>
      <c r="H50" s="263"/>
      <c r="I50" s="263"/>
      <c r="J50" s="263"/>
      <c r="K50" s="1046"/>
    </row>
    <row r="51" spans="1:11" ht="78.75" customHeight="1" collapsed="1" x14ac:dyDescent="0.25">
      <c r="A51" s="1053" t="s">
        <v>80</v>
      </c>
      <c r="B51" s="1054" t="s">
        <v>693</v>
      </c>
      <c r="C51" s="1437">
        <v>16</v>
      </c>
      <c r="D51" s="1436"/>
      <c r="E51" s="1050"/>
      <c r="F51" s="1436"/>
      <c r="G51" s="1046"/>
      <c r="H51" s="263"/>
      <c r="I51" s="263"/>
      <c r="J51" s="263"/>
      <c r="K51" s="1046"/>
    </row>
    <row r="52" spans="1:11" s="1059" customFormat="1" ht="11.25" x14ac:dyDescent="0.2">
      <c r="A52" s="1055"/>
      <c r="B52" s="1056" t="s">
        <v>775</v>
      </c>
      <c r="C52" s="299">
        <v>8</v>
      </c>
      <c r="D52" s="1057"/>
      <c r="E52" s="1058"/>
      <c r="F52" s="1128">
        <f>SUM(F53:G68)</f>
        <v>5921.8760000000002</v>
      </c>
      <c r="G52" s="1128">
        <f t="shared" ref="G52:J52" si="2">SUM(G53:G54)</f>
        <v>0</v>
      </c>
      <c r="H52" s="1128">
        <f t="shared" si="2"/>
        <v>0</v>
      </c>
      <c r="I52" s="1128">
        <f t="shared" si="2"/>
        <v>0</v>
      </c>
      <c r="J52" s="1128">
        <f t="shared" si="2"/>
        <v>0</v>
      </c>
      <c r="K52" s="1128">
        <f>SUM(K53:K68)</f>
        <v>5921.8760000000002</v>
      </c>
    </row>
    <row r="53" spans="1:11" ht="36" hidden="1" customHeight="1" outlineLevel="1" x14ac:dyDescent="0.25">
      <c r="A53" s="256" t="s">
        <v>694</v>
      </c>
      <c r="B53" s="255" t="s">
        <v>711</v>
      </c>
      <c r="C53" s="259"/>
      <c r="D53" s="1063"/>
      <c r="E53" s="1062"/>
      <c r="F53" s="263"/>
      <c r="G53" s="1046"/>
      <c r="H53" s="263"/>
      <c r="I53" s="263"/>
      <c r="J53" s="263"/>
      <c r="K53" s="1046"/>
    </row>
    <row r="54" spans="1:11" ht="33.75" collapsed="1" x14ac:dyDescent="0.25">
      <c r="A54" s="256" t="s">
        <v>696</v>
      </c>
      <c r="B54" s="257" t="s">
        <v>703</v>
      </c>
      <c r="C54" s="259"/>
      <c r="D54" s="1063" t="s">
        <v>1018</v>
      </c>
      <c r="E54" s="1062" t="s">
        <v>1015</v>
      </c>
      <c r="F54" s="263">
        <f t="shared" ref="F54:F68" si="3">SUM(H54:K54)</f>
        <v>700</v>
      </c>
      <c r="G54" s="1046"/>
      <c r="H54" s="263"/>
      <c r="I54" s="263"/>
      <c r="J54" s="263"/>
      <c r="K54" s="263">
        <v>700</v>
      </c>
    </row>
    <row r="55" spans="1:11" ht="22.5" hidden="1" customHeight="1" outlineLevel="1" x14ac:dyDescent="0.25">
      <c r="A55" s="256" t="s">
        <v>698</v>
      </c>
      <c r="B55" s="255" t="s">
        <v>695</v>
      </c>
      <c r="C55" s="1437"/>
      <c r="D55" s="1436"/>
      <c r="E55" s="1050"/>
      <c r="F55" s="263">
        <f t="shared" si="3"/>
        <v>0</v>
      </c>
      <c r="G55" s="1046"/>
      <c r="H55" s="263"/>
      <c r="I55" s="263"/>
      <c r="J55" s="263"/>
      <c r="K55" s="263"/>
    </row>
    <row r="56" spans="1:11" ht="33.75" hidden="1" customHeight="1" outlineLevel="1" x14ac:dyDescent="0.25">
      <c r="A56" s="256" t="s">
        <v>700</v>
      </c>
      <c r="B56" s="255" t="s">
        <v>697</v>
      </c>
      <c r="C56" s="1437"/>
      <c r="D56" s="1436"/>
      <c r="E56" s="1050"/>
      <c r="F56" s="263">
        <f t="shared" si="3"/>
        <v>0</v>
      </c>
      <c r="G56" s="1046"/>
      <c r="H56" s="263"/>
      <c r="I56" s="263"/>
      <c r="J56" s="263"/>
      <c r="K56" s="1046"/>
    </row>
    <row r="57" spans="1:11" ht="33.75" hidden="1" customHeight="1" outlineLevel="1" x14ac:dyDescent="0.25">
      <c r="A57" s="256" t="s">
        <v>702</v>
      </c>
      <c r="B57" s="255" t="s">
        <v>699</v>
      </c>
      <c r="C57" s="1437"/>
      <c r="D57" s="1436"/>
      <c r="E57" s="1050"/>
      <c r="F57" s="263">
        <f t="shared" si="3"/>
        <v>0</v>
      </c>
      <c r="G57" s="1046"/>
      <c r="H57" s="263"/>
      <c r="I57" s="263"/>
      <c r="J57" s="263"/>
      <c r="K57" s="1046"/>
    </row>
    <row r="58" spans="1:11" ht="78.75" collapsed="1" x14ac:dyDescent="0.25">
      <c r="A58" s="256" t="s">
        <v>704</v>
      </c>
      <c r="B58" s="257" t="s">
        <v>701</v>
      </c>
      <c r="C58" s="1437"/>
      <c r="D58" s="1063" t="s">
        <v>1019</v>
      </c>
      <c r="E58" s="1062" t="s">
        <v>1015</v>
      </c>
      <c r="F58" s="263">
        <f t="shared" si="3"/>
        <v>684.13499999999999</v>
      </c>
      <c r="G58" s="1046"/>
      <c r="H58" s="263"/>
      <c r="I58" s="263"/>
      <c r="J58" s="263"/>
      <c r="K58" s="263">
        <v>684.13499999999999</v>
      </c>
    </row>
    <row r="59" spans="1:11" ht="45" x14ac:dyDescent="0.25">
      <c r="A59" s="256" t="s">
        <v>706</v>
      </c>
      <c r="B59" s="255" t="s">
        <v>705</v>
      </c>
      <c r="C59" s="1437"/>
      <c r="D59" s="1063" t="s">
        <v>1020</v>
      </c>
      <c r="E59" s="1062" t="s">
        <v>1015</v>
      </c>
      <c r="F59" s="263">
        <f t="shared" si="3"/>
        <v>327.39499999999998</v>
      </c>
      <c r="G59" s="1046"/>
      <c r="H59" s="263"/>
      <c r="I59" s="263"/>
      <c r="J59" s="263"/>
      <c r="K59" s="263">
        <v>327.39499999999998</v>
      </c>
    </row>
    <row r="60" spans="1:11" ht="33.75" hidden="1" customHeight="1" outlineLevel="1" x14ac:dyDescent="0.25">
      <c r="A60" s="256" t="s">
        <v>708</v>
      </c>
      <c r="B60" s="255" t="s">
        <v>707</v>
      </c>
      <c r="C60" s="1437"/>
      <c r="D60" s="1046"/>
      <c r="E60" s="1050"/>
      <c r="F60" s="263">
        <f t="shared" si="3"/>
        <v>0</v>
      </c>
      <c r="G60" s="1046"/>
      <c r="H60" s="263"/>
      <c r="I60" s="263"/>
      <c r="J60" s="263"/>
      <c r="K60" s="1046"/>
    </row>
    <row r="61" spans="1:11" ht="33.75" hidden="1" customHeight="1" outlineLevel="1" x14ac:dyDescent="0.25">
      <c r="A61" s="256" t="s">
        <v>710</v>
      </c>
      <c r="B61" s="255" t="s">
        <v>709</v>
      </c>
      <c r="C61" s="1437"/>
      <c r="D61" s="1046"/>
      <c r="E61" s="1050"/>
      <c r="F61" s="263">
        <f t="shared" si="3"/>
        <v>0</v>
      </c>
      <c r="G61" s="1046"/>
      <c r="H61" s="263"/>
      <c r="I61" s="263"/>
      <c r="J61" s="263"/>
      <c r="K61" s="1046"/>
    </row>
    <row r="62" spans="1:11" ht="49.5" customHeight="1" collapsed="1" x14ac:dyDescent="0.25">
      <c r="A62" s="256" t="s">
        <v>712</v>
      </c>
      <c r="B62" s="255" t="s">
        <v>713</v>
      </c>
      <c r="C62" s="1437"/>
      <c r="D62" s="1063" t="s">
        <v>1021</v>
      </c>
      <c r="E62" s="1062" t="s">
        <v>1015</v>
      </c>
      <c r="F62" s="263">
        <f t="shared" si="3"/>
        <v>700</v>
      </c>
      <c r="G62" s="1046"/>
      <c r="H62" s="263"/>
      <c r="I62" s="263"/>
      <c r="J62" s="263"/>
      <c r="K62" s="263">
        <v>700</v>
      </c>
    </row>
    <row r="63" spans="1:11" ht="15" hidden="1" customHeight="1" outlineLevel="1" x14ac:dyDescent="0.25">
      <c r="A63" s="256" t="s">
        <v>714</v>
      </c>
      <c r="B63" s="257" t="s">
        <v>715</v>
      </c>
      <c r="C63" s="1437"/>
      <c r="D63" s="1046"/>
      <c r="E63" s="1050"/>
      <c r="F63" s="263">
        <f t="shared" si="3"/>
        <v>0</v>
      </c>
      <c r="G63" s="1046"/>
      <c r="H63" s="263"/>
      <c r="I63" s="263"/>
      <c r="J63" s="263"/>
      <c r="K63" s="263"/>
    </row>
    <row r="64" spans="1:11" ht="20.25" hidden="1" customHeight="1" outlineLevel="1" x14ac:dyDescent="0.25">
      <c r="A64" s="256" t="s">
        <v>716</v>
      </c>
      <c r="B64" s="257" t="s">
        <v>1049</v>
      </c>
      <c r="C64" s="1437"/>
      <c r="D64" s="1046"/>
      <c r="E64" s="1050"/>
      <c r="F64" s="263">
        <f t="shared" si="3"/>
        <v>0</v>
      </c>
      <c r="G64" s="1046"/>
      <c r="H64" s="263"/>
      <c r="I64" s="263"/>
      <c r="J64" s="263"/>
      <c r="K64" s="263"/>
    </row>
    <row r="65" spans="1:11" ht="61.5" customHeight="1" collapsed="1" x14ac:dyDescent="0.25">
      <c r="A65" s="256" t="s">
        <v>718</v>
      </c>
      <c r="B65" s="255" t="s">
        <v>717</v>
      </c>
      <c r="C65" s="1437"/>
      <c r="D65" s="1063" t="s">
        <v>1022</v>
      </c>
      <c r="E65" s="1062" t="s">
        <v>1015</v>
      </c>
      <c r="F65" s="263">
        <f t="shared" si="3"/>
        <v>999</v>
      </c>
      <c r="G65" s="1046"/>
      <c r="H65" s="263"/>
      <c r="I65" s="263"/>
      <c r="J65" s="263"/>
      <c r="K65" s="263">
        <v>999</v>
      </c>
    </row>
    <row r="66" spans="1:11" ht="73.5" customHeight="1" x14ac:dyDescent="0.25">
      <c r="A66" s="256" t="s">
        <v>817</v>
      </c>
      <c r="B66" s="255" t="s">
        <v>719</v>
      </c>
      <c r="C66" s="1437"/>
      <c r="D66" s="1063" t="s">
        <v>1023</v>
      </c>
      <c r="E66" s="1062" t="s">
        <v>1015</v>
      </c>
      <c r="F66" s="263">
        <f t="shared" si="3"/>
        <v>700</v>
      </c>
      <c r="G66" s="1046"/>
      <c r="H66" s="263"/>
      <c r="I66" s="263"/>
      <c r="J66" s="263"/>
      <c r="K66" s="263">
        <v>700</v>
      </c>
    </row>
    <row r="67" spans="1:11" ht="51" customHeight="1" x14ac:dyDescent="0.25">
      <c r="A67" s="256" t="s">
        <v>819</v>
      </c>
      <c r="B67" s="255" t="s">
        <v>818</v>
      </c>
      <c r="C67" s="1437"/>
      <c r="D67" s="1063" t="s">
        <v>1024</v>
      </c>
      <c r="E67" s="1062" t="s">
        <v>1015</v>
      </c>
      <c r="F67" s="263">
        <f t="shared" si="3"/>
        <v>700</v>
      </c>
      <c r="G67" s="1046"/>
      <c r="H67" s="263"/>
      <c r="I67" s="263"/>
      <c r="J67" s="263"/>
      <c r="K67" s="263">
        <v>700</v>
      </c>
    </row>
    <row r="68" spans="1:11" ht="37.5" customHeight="1" x14ac:dyDescent="0.25">
      <c r="A68" s="1131" t="s">
        <v>1050</v>
      </c>
      <c r="B68" s="255" t="s">
        <v>820</v>
      </c>
      <c r="C68" s="1437"/>
      <c r="D68" s="1063" t="s">
        <v>1051</v>
      </c>
      <c r="E68" s="1062" t="s">
        <v>1015</v>
      </c>
      <c r="F68" s="263">
        <f t="shared" si="3"/>
        <v>1111.346</v>
      </c>
      <c r="G68" s="1046"/>
      <c r="H68" s="263"/>
      <c r="I68" s="263"/>
      <c r="J68" s="263"/>
      <c r="K68" s="263">
        <v>1111.346</v>
      </c>
    </row>
    <row r="69" spans="1:11" ht="28.5" x14ac:dyDescent="0.25">
      <c r="A69" s="1053" t="s">
        <v>81</v>
      </c>
      <c r="B69" s="1054" t="s">
        <v>766</v>
      </c>
      <c r="C69" s="1437">
        <v>13</v>
      </c>
      <c r="D69" s="1046"/>
      <c r="E69" s="1050"/>
      <c r="F69" s="1064" t="s">
        <v>167</v>
      </c>
      <c r="G69" s="1046"/>
      <c r="H69" s="263"/>
      <c r="I69" s="263"/>
      <c r="J69" s="263"/>
      <c r="K69" s="1046"/>
    </row>
    <row r="70" spans="1:11" s="1059" customFormat="1" ht="11.25" hidden="1" outlineLevel="1" x14ac:dyDescent="0.2">
      <c r="A70" s="1055"/>
      <c r="B70" s="1056" t="s">
        <v>776</v>
      </c>
      <c r="C70" s="299"/>
      <c r="D70" s="1057"/>
      <c r="E70" s="1058"/>
      <c r="F70" s="1128">
        <f>SUM(F71:F74)+F75</f>
        <v>0</v>
      </c>
      <c r="G70" s="1128">
        <f t="shared" ref="G70:K70" si="4">SUM(G71:G74)+G75</f>
        <v>0</v>
      </c>
      <c r="H70" s="1128">
        <f t="shared" si="4"/>
        <v>0</v>
      </c>
      <c r="I70" s="1128">
        <f t="shared" si="4"/>
        <v>0</v>
      </c>
      <c r="J70" s="1128">
        <f t="shared" si="4"/>
        <v>0</v>
      </c>
      <c r="K70" s="1128">
        <f t="shared" si="4"/>
        <v>0</v>
      </c>
    </row>
    <row r="71" spans="1:11" s="1067" customFormat="1" ht="56.25" hidden="1" customHeight="1" outlineLevel="1" x14ac:dyDescent="0.25">
      <c r="A71" s="256" t="s">
        <v>720</v>
      </c>
      <c r="B71" s="255" t="s">
        <v>721</v>
      </c>
      <c r="C71" s="1065"/>
      <c r="D71" s="1063"/>
      <c r="E71" s="1062"/>
      <c r="F71" s="263"/>
      <c r="G71" s="1066"/>
      <c r="H71" s="263"/>
      <c r="I71" s="263"/>
      <c r="J71" s="263"/>
      <c r="K71" s="1066"/>
    </row>
    <row r="72" spans="1:11" s="1067" customFormat="1" ht="30" hidden="1" customHeight="1" outlineLevel="1" x14ac:dyDescent="0.25">
      <c r="A72" s="256" t="s">
        <v>722</v>
      </c>
      <c r="B72" s="255" t="s">
        <v>723</v>
      </c>
      <c r="C72" s="1065"/>
      <c r="D72" s="1063"/>
      <c r="E72" s="1062"/>
      <c r="F72" s="263"/>
      <c r="G72" s="1066"/>
      <c r="H72" s="263"/>
      <c r="I72" s="263"/>
      <c r="J72" s="263"/>
      <c r="K72" s="1066"/>
    </row>
    <row r="73" spans="1:11" s="1067" customFormat="1" ht="33.75" hidden="1" outlineLevel="1" x14ac:dyDescent="0.25">
      <c r="A73" s="256" t="s">
        <v>724</v>
      </c>
      <c r="B73" s="255" t="s">
        <v>725</v>
      </c>
      <c r="C73" s="1065"/>
      <c r="D73" s="1063"/>
      <c r="E73" s="1062"/>
      <c r="F73" s="263"/>
      <c r="G73" s="1066"/>
      <c r="H73" s="263"/>
      <c r="I73" s="263"/>
      <c r="J73" s="263"/>
      <c r="K73" s="1066"/>
    </row>
    <row r="74" spans="1:11" s="1067" customFormat="1" ht="33.75" hidden="1" outlineLevel="1" x14ac:dyDescent="0.25">
      <c r="A74" s="256" t="s">
        <v>726</v>
      </c>
      <c r="B74" s="255" t="s">
        <v>767</v>
      </c>
      <c r="C74" s="1065"/>
      <c r="D74" s="1063"/>
      <c r="E74" s="1062"/>
      <c r="F74" s="263"/>
      <c r="G74" s="1066"/>
      <c r="H74" s="263"/>
      <c r="I74" s="263"/>
      <c r="J74" s="263"/>
      <c r="K74" s="1066"/>
    </row>
    <row r="75" spans="1:11" s="1067" customFormat="1" ht="22.5" hidden="1" outlineLevel="1" x14ac:dyDescent="0.25">
      <c r="A75" s="256" t="s">
        <v>727</v>
      </c>
      <c r="B75" s="255" t="s">
        <v>738</v>
      </c>
      <c r="C75" s="1065"/>
      <c r="D75" s="1063"/>
      <c r="E75" s="1062"/>
      <c r="F75" s="263"/>
      <c r="G75" s="1066"/>
      <c r="H75" s="263"/>
      <c r="I75" s="263"/>
      <c r="J75" s="263"/>
      <c r="K75" s="1066"/>
    </row>
    <row r="76" spans="1:11" ht="22.5" hidden="1" customHeight="1" outlineLevel="1" x14ac:dyDescent="0.25">
      <c r="A76" s="256" t="s">
        <v>729</v>
      </c>
      <c r="B76" s="255" t="s">
        <v>728</v>
      </c>
      <c r="C76" s="1068"/>
      <c r="D76" s="1046"/>
      <c r="E76" s="1050"/>
      <c r="F76" s="1046"/>
      <c r="G76" s="1046"/>
      <c r="H76" s="263"/>
      <c r="I76" s="263"/>
      <c r="J76" s="263"/>
      <c r="K76" s="1046"/>
    </row>
    <row r="77" spans="1:11" ht="33.75" hidden="1" customHeight="1" outlineLevel="1" x14ac:dyDescent="0.25">
      <c r="A77" s="256" t="s">
        <v>731</v>
      </c>
      <c r="B77" s="255" t="s">
        <v>730</v>
      </c>
      <c r="C77" s="1069"/>
      <c r="D77" s="1046"/>
      <c r="E77" s="1050"/>
      <c r="F77" s="1046"/>
      <c r="G77" s="1046"/>
      <c r="H77" s="263"/>
      <c r="I77" s="263"/>
      <c r="J77" s="263"/>
      <c r="K77" s="1046"/>
    </row>
    <row r="78" spans="1:11" ht="33.75" hidden="1" customHeight="1" outlineLevel="1" x14ac:dyDescent="0.25">
      <c r="A78" s="256" t="s">
        <v>733</v>
      </c>
      <c r="B78" s="255" t="s">
        <v>732</v>
      </c>
      <c r="C78" s="1069"/>
      <c r="D78" s="1046"/>
      <c r="E78" s="1050"/>
      <c r="F78" s="1046"/>
      <c r="G78" s="1046"/>
      <c r="H78" s="263"/>
      <c r="I78" s="263"/>
      <c r="J78" s="263"/>
      <c r="K78" s="1046"/>
    </row>
    <row r="79" spans="1:11" ht="15" hidden="1" customHeight="1" outlineLevel="1" x14ac:dyDescent="0.25">
      <c r="A79" s="256" t="s">
        <v>735</v>
      </c>
      <c r="B79" s="255" t="s">
        <v>734</v>
      </c>
      <c r="C79" s="1069"/>
      <c r="D79" s="1046"/>
      <c r="E79" s="1050"/>
      <c r="F79" s="1046"/>
      <c r="G79" s="1046"/>
      <c r="H79" s="263"/>
      <c r="I79" s="263"/>
      <c r="J79" s="263"/>
      <c r="K79" s="1046"/>
    </row>
    <row r="80" spans="1:11" ht="33.75" hidden="1" customHeight="1" outlineLevel="1" x14ac:dyDescent="0.25">
      <c r="A80" s="256" t="s">
        <v>737</v>
      </c>
      <c r="B80" s="255" t="s">
        <v>736</v>
      </c>
      <c r="C80" s="1069"/>
      <c r="D80" s="1046"/>
      <c r="E80" s="1050"/>
      <c r="F80" s="1046"/>
      <c r="G80" s="1046"/>
      <c r="H80" s="263"/>
      <c r="I80" s="263"/>
      <c r="J80" s="263"/>
      <c r="K80" s="1046"/>
    </row>
    <row r="81" spans="1:14" ht="33.75" hidden="1" customHeight="1" outlineLevel="1" x14ac:dyDescent="0.25">
      <c r="A81" s="256" t="s">
        <v>739</v>
      </c>
      <c r="B81" s="255" t="s">
        <v>740</v>
      </c>
      <c r="C81" s="1069"/>
      <c r="D81" s="1046"/>
      <c r="E81" s="1050"/>
      <c r="F81" s="1046"/>
      <c r="G81" s="1046"/>
      <c r="H81" s="263"/>
      <c r="I81" s="263"/>
      <c r="J81" s="263"/>
      <c r="K81" s="1046"/>
    </row>
    <row r="82" spans="1:14" ht="33.75" hidden="1" customHeight="1" outlineLevel="1" x14ac:dyDescent="0.25">
      <c r="A82" s="256" t="s">
        <v>741</v>
      </c>
      <c r="B82" s="255" t="s">
        <v>742</v>
      </c>
      <c r="C82" s="1069"/>
      <c r="D82" s="1046"/>
      <c r="E82" s="1050"/>
      <c r="F82" s="1046"/>
      <c r="G82" s="1046"/>
      <c r="H82" s="263"/>
      <c r="I82" s="263"/>
      <c r="J82" s="263"/>
      <c r="K82" s="1046"/>
    </row>
    <row r="83" spans="1:14" ht="22.5" hidden="1" customHeight="1" outlineLevel="1" x14ac:dyDescent="0.25">
      <c r="A83" s="256" t="s">
        <v>743</v>
      </c>
      <c r="B83" s="255" t="s">
        <v>744</v>
      </c>
      <c r="C83" s="1069"/>
      <c r="D83" s="1046"/>
      <c r="E83" s="1050"/>
      <c r="F83" s="1046"/>
      <c r="G83" s="1046"/>
      <c r="H83" s="263"/>
      <c r="I83" s="263"/>
      <c r="J83" s="263"/>
      <c r="K83" s="1046"/>
    </row>
    <row r="84" spans="1:14" ht="42.75" collapsed="1" x14ac:dyDescent="0.25">
      <c r="A84" s="1053" t="s">
        <v>82</v>
      </c>
      <c r="B84" s="1054" t="s">
        <v>745</v>
      </c>
      <c r="C84" s="1437">
        <v>10</v>
      </c>
      <c r="D84" s="1046"/>
      <c r="E84" s="1050"/>
      <c r="F84" s="258"/>
      <c r="G84" s="1046"/>
      <c r="H84" s="263"/>
      <c r="I84" s="263"/>
      <c r="J84" s="263"/>
      <c r="K84" s="1046"/>
    </row>
    <row r="85" spans="1:14" s="1073" customFormat="1" ht="11.25" x14ac:dyDescent="0.2">
      <c r="A85" s="1070"/>
      <c r="B85" s="1056" t="s">
        <v>775</v>
      </c>
      <c r="C85" s="299">
        <v>3</v>
      </c>
      <c r="D85" s="1071"/>
      <c r="E85" s="1072"/>
      <c r="F85" s="1128">
        <f>SUM(F86:F95)</f>
        <v>1836.4970000000001</v>
      </c>
      <c r="G85" s="1128">
        <f t="shared" ref="G85:J85" si="5">SUM(G86:G89)</f>
        <v>0</v>
      </c>
      <c r="H85" s="1128">
        <f t="shared" si="5"/>
        <v>0</v>
      </c>
      <c r="I85" s="1128">
        <f t="shared" si="5"/>
        <v>0</v>
      </c>
      <c r="J85" s="1128">
        <f t="shared" si="5"/>
        <v>0</v>
      </c>
      <c r="K85" s="1128">
        <f>SUM(K86:K95)</f>
        <v>1836.4970000000001</v>
      </c>
    </row>
    <row r="86" spans="1:14" ht="56.25" x14ac:dyDescent="0.25">
      <c r="A86" s="256" t="s">
        <v>397</v>
      </c>
      <c r="B86" s="255" t="s">
        <v>759</v>
      </c>
      <c r="C86" s="1437"/>
      <c r="D86" s="1063" t="s">
        <v>1025</v>
      </c>
      <c r="E86" s="1062" t="s">
        <v>1015</v>
      </c>
      <c r="F86" s="263">
        <f t="shared" ref="F86:F95" si="6">SUM(H86:K86)</f>
        <v>999.35599999999999</v>
      </c>
      <c r="G86" s="1046"/>
      <c r="H86" s="263"/>
      <c r="I86" s="263"/>
      <c r="J86" s="263"/>
      <c r="K86" s="263">
        <v>999.35599999999999</v>
      </c>
      <c r="L86" s="1074"/>
      <c r="M86" s="1075"/>
      <c r="N86" s="1074"/>
    </row>
    <row r="87" spans="1:14" ht="22.5" hidden="1" customHeight="1" outlineLevel="1" x14ac:dyDescent="0.25">
      <c r="A87" s="256" t="s">
        <v>398</v>
      </c>
      <c r="B87" s="255" t="s">
        <v>746</v>
      </c>
      <c r="C87" s="1437"/>
      <c r="D87" s="1046"/>
      <c r="E87" s="1062"/>
      <c r="F87" s="263">
        <f t="shared" si="6"/>
        <v>0</v>
      </c>
      <c r="G87" s="1046"/>
      <c r="H87" s="1046"/>
      <c r="I87" s="1046"/>
      <c r="J87" s="1046"/>
      <c r="K87" s="263"/>
    </row>
    <row r="88" spans="1:14" ht="33.75" hidden="1" customHeight="1" outlineLevel="1" x14ac:dyDescent="0.25">
      <c r="A88" s="256" t="s">
        <v>748</v>
      </c>
      <c r="B88" s="255" t="s">
        <v>747</v>
      </c>
      <c r="C88" s="1437"/>
      <c r="D88" s="1046"/>
      <c r="E88" s="1062"/>
      <c r="F88" s="263">
        <f t="shared" si="6"/>
        <v>0</v>
      </c>
      <c r="G88" s="1046"/>
      <c r="H88" s="1046"/>
      <c r="I88" s="1046"/>
      <c r="J88" s="1046"/>
      <c r="K88" s="263"/>
    </row>
    <row r="89" spans="1:14" ht="22.5" hidden="1" customHeight="1" outlineLevel="1" x14ac:dyDescent="0.25">
      <c r="A89" s="256" t="s">
        <v>750</v>
      </c>
      <c r="B89" s="255" t="s">
        <v>749</v>
      </c>
      <c r="C89" s="1437"/>
      <c r="D89" s="1046"/>
      <c r="E89" s="1062"/>
      <c r="F89" s="263">
        <f t="shared" si="6"/>
        <v>0</v>
      </c>
      <c r="G89" s="1046"/>
      <c r="H89" s="1046"/>
      <c r="I89" s="1046"/>
      <c r="J89" s="1046"/>
      <c r="K89" s="263"/>
    </row>
    <row r="90" spans="1:14" ht="45" collapsed="1" x14ac:dyDescent="0.25">
      <c r="A90" s="256" t="s">
        <v>752</v>
      </c>
      <c r="B90" s="255" t="s">
        <v>751</v>
      </c>
      <c r="C90" s="1437"/>
      <c r="D90" s="1063" t="s">
        <v>1026</v>
      </c>
      <c r="E90" s="1062" t="s">
        <v>1015</v>
      </c>
      <c r="F90" s="263">
        <f t="shared" si="6"/>
        <v>583.71400000000006</v>
      </c>
      <c r="G90" s="1046"/>
      <c r="H90" s="1046"/>
      <c r="I90" s="1046"/>
      <c r="J90" s="1046"/>
      <c r="K90" s="263">
        <v>583.71400000000006</v>
      </c>
    </row>
    <row r="91" spans="1:14" ht="22.5" hidden="1" customHeight="1" outlineLevel="1" x14ac:dyDescent="0.25">
      <c r="A91" s="256" t="s">
        <v>754</v>
      </c>
      <c r="B91" s="255" t="s">
        <v>753</v>
      </c>
      <c r="C91" s="1437"/>
      <c r="D91" s="1046"/>
      <c r="E91" s="1050"/>
      <c r="F91" s="263">
        <f t="shared" si="6"/>
        <v>0</v>
      </c>
      <c r="G91" s="1046"/>
      <c r="H91" s="1046"/>
      <c r="I91" s="1046"/>
      <c r="J91" s="1046"/>
      <c r="K91" s="263"/>
    </row>
    <row r="92" spans="1:14" ht="22.5" hidden="1" customHeight="1" outlineLevel="1" x14ac:dyDescent="0.25">
      <c r="A92" s="256" t="s">
        <v>756</v>
      </c>
      <c r="B92" s="255" t="s">
        <v>755</v>
      </c>
      <c r="C92" s="1437"/>
      <c r="D92" s="1046"/>
      <c r="E92" s="1050"/>
      <c r="F92" s="263">
        <f t="shared" si="6"/>
        <v>0</v>
      </c>
      <c r="G92" s="1046"/>
      <c r="H92" s="1046"/>
      <c r="I92" s="1046"/>
      <c r="J92" s="1046"/>
      <c r="K92" s="263"/>
    </row>
    <row r="93" spans="1:14" ht="33.75" hidden="1" customHeight="1" outlineLevel="1" x14ac:dyDescent="0.25">
      <c r="A93" s="256" t="s">
        <v>758</v>
      </c>
      <c r="B93" s="255" t="s">
        <v>757</v>
      </c>
      <c r="C93" s="1437"/>
      <c r="D93" s="1046"/>
      <c r="E93" s="1050"/>
      <c r="F93" s="263">
        <f t="shared" si="6"/>
        <v>0</v>
      </c>
      <c r="G93" s="1046"/>
      <c r="H93" s="1046"/>
      <c r="I93" s="1046"/>
      <c r="J93" s="1046"/>
      <c r="K93" s="263"/>
    </row>
    <row r="94" spans="1:14" ht="22.5" hidden="1" customHeight="1" outlineLevel="1" x14ac:dyDescent="0.25">
      <c r="A94" s="256" t="s">
        <v>821</v>
      </c>
      <c r="B94" s="255" t="s">
        <v>822</v>
      </c>
      <c r="C94" s="1437"/>
      <c r="D94" s="1063"/>
      <c r="E94" s="1050"/>
      <c r="F94" s="263">
        <f t="shared" si="6"/>
        <v>0</v>
      </c>
      <c r="G94" s="1046"/>
      <c r="H94" s="1046"/>
      <c r="I94" s="1046"/>
      <c r="J94" s="1046"/>
      <c r="K94" s="263"/>
    </row>
    <row r="95" spans="1:14" ht="45" collapsed="1" x14ac:dyDescent="0.25">
      <c r="A95" s="256" t="s">
        <v>823</v>
      </c>
      <c r="B95" s="255" t="s">
        <v>824</v>
      </c>
      <c r="C95" s="1437"/>
      <c r="D95" s="1063" t="s">
        <v>1027</v>
      </c>
      <c r="E95" s="1062" t="s">
        <v>1015</v>
      </c>
      <c r="F95" s="263">
        <f t="shared" si="6"/>
        <v>253.42699999999999</v>
      </c>
      <c r="G95" s="1046"/>
      <c r="H95" s="1046"/>
      <c r="I95" s="1046"/>
      <c r="J95" s="1046"/>
      <c r="K95" s="263">
        <v>253.42699999999999</v>
      </c>
    </row>
    <row r="96" spans="1:14" ht="15.75" x14ac:dyDescent="0.25">
      <c r="A96" s="1053" t="s">
        <v>83</v>
      </c>
      <c r="B96" s="1054" t="s">
        <v>760</v>
      </c>
      <c r="C96" s="1437">
        <v>4</v>
      </c>
      <c r="D96" s="1046"/>
      <c r="E96" s="1050"/>
      <c r="F96" s="1046"/>
      <c r="G96" s="1046"/>
      <c r="H96" s="1046"/>
      <c r="I96" s="1046"/>
      <c r="J96" s="1046"/>
      <c r="K96" s="1046"/>
    </row>
    <row r="97" spans="1:11" ht="15.75" x14ac:dyDescent="0.25">
      <c r="A97" s="1076"/>
      <c r="B97" s="1056" t="s">
        <v>775</v>
      </c>
      <c r="C97" s="299">
        <v>1</v>
      </c>
      <c r="D97" s="1046"/>
      <c r="E97" s="1050"/>
      <c r="F97" s="1128">
        <f ca="1">SUM(F97:G101)</f>
        <v>700</v>
      </c>
      <c r="G97" s="1132"/>
      <c r="H97" s="1128">
        <f>SUM(H98:H101)</f>
        <v>0</v>
      </c>
      <c r="I97" s="1128">
        <f>SUM(I98:I101)</f>
        <v>0</v>
      </c>
      <c r="J97" s="1128">
        <f>SUM(J98:J101)</f>
        <v>0</v>
      </c>
      <c r="K97" s="1128">
        <f>SUM(K98:K101)</f>
        <v>700</v>
      </c>
    </row>
    <row r="98" spans="1:11" ht="22.5" hidden="1" customHeight="1" outlineLevel="1" x14ac:dyDescent="0.25">
      <c r="A98" s="1077" t="s">
        <v>130</v>
      </c>
      <c r="B98" s="255" t="s">
        <v>761</v>
      </c>
      <c r="C98" s="1437"/>
      <c r="D98" s="1437"/>
      <c r="E98" s="1050"/>
      <c r="F98" s="1046"/>
      <c r="G98" s="1046"/>
      <c r="H98" s="1046"/>
      <c r="I98" s="1046"/>
      <c r="J98" s="1046"/>
      <c r="K98" s="1046"/>
    </row>
    <row r="99" spans="1:11" ht="45" hidden="1" customHeight="1" outlineLevel="1" x14ac:dyDescent="0.25">
      <c r="A99" s="256" t="s">
        <v>131</v>
      </c>
      <c r="B99" s="255" t="s">
        <v>762</v>
      </c>
      <c r="C99" s="1046"/>
      <c r="D99" s="1046"/>
      <c r="E99" s="1050"/>
      <c r="F99" s="1046"/>
      <c r="G99" s="1046"/>
      <c r="H99" s="1046"/>
      <c r="I99" s="1046"/>
      <c r="J99" s="1046"/>
      <c r="K99" s="1046"/>
    </row>
    <row r="100" spans="1:11" ht="33.75" hidden="1" customHeight="1" outlineLevel="1" x14ac:dyDescent="0.25">
      <c r="A100" s="256" t="s">
        <v>132</v>
      </c>
      <c r="B100" s="255" t="s">
        <v>763</v>
      </c>
      <c r="C100" s="1046"/>
      <c r="D100" s="1046"/>
      <c r="E100" s="1050"/>
      <c r="F100" s="1046"/>
      <c r="G100" s="1046"/>
      <c r="H100" s="1046"/>
      <c r="I100" s="1046"/>
      <c r="J100" s="1046"/>
      <c r="K100" s="1046"/>
    </row>
    <row r="101" spans="1:11" ht="56.25" collapsed="1" x14ac:dyDescent="0.25">
      <c r="A101" s="256" t="s">
        <v>4</v>
      </c>
      <c r="B101" s="255" t="s">
        <v>764</v>
      </c>
      <c r="C101" s="1046"/>
      <c r="D101" s="1063" t="s">
        <v>1028</v>
      </c>
      <c r="E101" s="1062" t="s">
        <v>1015</v>
      </c>
      <c r="F101" s="263">
        <f t="shared" ref="F101" si="7">SUM(H101:K101)</f>
        <v>700</v>
      </c>
      <c r="G101" s="1046"/>
      <c r="H101" s="1046"/>
      <c r="I101" s="1046"/>
      <c r="J101" s="1046"/>
      <c r="K101" s="263">
        <v>700</v>
      </c>
    </row>
    <row r="102" spans="1:11" x14ac:dyDescent="0.25">
      <c r="A102" s="1876" t="s">
        <v>1029</v>
      </c>
      <c r="B102" s="1876"/>
      <c r="C102" s="1876"/>
      <c r="D102" s="1876"/>
      <c r="E102" s="1876"/>
      <c r="F102" s="1876"/>
      <c r="G102" s="1876"/>
      <c r="H102" s="1876"/>
      <c r="I102" s="1876"/>
      <c r="J102" s="1876"/>
      <c r="K102" s="1876"/>
    </row>
    <row r="104" spans="1:11" x14ac:dyDescent="0.25">
      <c r="B104" s="302"/>
    </row>
    <row r="105" spans="1:11" ht="18.75" x14ac:dyDescent="0.3">
      <c r="A105" s="1431"/>
      <c r="B105" s="1431"/>
      <c r="C105" s="1431"/>
      <c r="D105" s="1431"/>
      <c r="E105" s="1432"/>
      <c r="F105" s="1431"/>
      <c r="G105" s="1431"/>
      <c r="H105" s="1431"/>
      <c r="I105" s="1431"/>
      <c r="J105" s="1431"/>
      <c r="K105" s="1431"/>
    </row>
    <row r="106" spans="1:11" s="1440" customFormat="1" ht="23.25" x14ac:dyDescent="0.35">
      <c r="A106" s="1438" t="s">
        <v>1090</v>
      </c>
      <c r="B106" s="1438"/>
      <c r="C106" s="1438"/>
      <c r="D106" s="1438"/>
      <c r="E106" s="1439"/>
      <c r="F106" s="1438"/>
      <c r="G106" s="1438"/>
      <c r="H106" s="1438"/>
      <c r="I106" s="1438"/>
      <c r="J106" s="1438"/>
      <c r="K106" s="1438"/>
    </row>
    <row r="107" spans="1:11" s="1440" customFormat="1" ht="23.25" x14ac:dyDescent="0.35">
      <c r="A107" s="1438" t="s">
        <v>1091</v>
      </c>
      <c r="B107" s="1438"/>
      <c r="C107" s="1438"/>
      <c r="D107" s="1438"/>
      <c r="E107" s="1439"/>
      <c r="F107" s="1438"/>
      <c r="G107" s="1438"/>
      <c r="H107" s="1438"/>
      <c r="I107" s="1875" t="s">
        <v>1092</v>
      </c>
      <c r="J107" s="1875"/>
      <c r="K107" s="1875"/>
    </row>
    <row r="108" spans="1:11" s="1440" customFormat="1" ht="23.25" x14ac:dyDescent="0.35">
      <c r="A108" s="1438"/>
      <c r="B108" s="1438"/>
      <c r="C108" s="1438"/>
      <c r="D108" s="1438"/>
      <c r="E108" s="1439"/>
      <c r="F108" s="1438"/>
      <c r="G108" s="1438"/>
      <c r="H108" s="1438"/>
      <c r="I108" s="1438"/>
      <c r="J108" s="1438"/>
      <c r="K108" s="1438"/>
    </row>
    <row r="109" spans="1:11" s="1440" customFormat="1" ht="23.25" x14ac:dyDescent="0.35">
      <c r="A109" s="1438"/>
      <c r="B109" s="1438"/>
      <c r="C109" s="1438"/>
      <c r="D109" s="1438"/>
      <c r="E109" s="1439"/>
      <c r="F109" s="1438"/>
      <c r="G109" s="1438"/>
      <c r="H109" s="1438"/>
      <c r="I109" s="1438"/>
      <c r="J109" s="1438"/>
      <c r="K109" s="1438"/>
    </row>
    <row r="110" spans="1:11" s="1440" customFormat="1" ht="23.25" x14ac:dyDescent="0.35">
      <c r="A110" s="1438"/>
      <c r="B110" s="1438"/>
      <c r="C110" s="1438"/>
      <c r="D110" s="1438"/>
      <c r="E110" s="1439"/>
      <c r="F110" s="1438"/>
      <c r="G110" s="1438"/>
      <c r="H110" s="1438"/>
      <c r="I110" s="1438"/>
      <c r="J110" s="1438"/>
      <c r="K110" s="1438"/>
    </row>
    <row r="111" spans="1:11" ht="18.75" x14ac:dyDescent="0.3">
      <c r="A111" s="1431" t="s">
        <v>1093</v>
      </c>
      <c r="B111" s="1431"/>
      <c r="C111" s="1431"/>
      <c r="D111" s="1431"/>
      <c r="E111" s="1432"/>
      <c r="F111" s="1431"/>
      <c r="G111" s="1431"/>
      <c r="H111" s="1431"/>
      <c r="I111" s="1431"/>
      <c r="J111" s="1431"/>
      <c r="K111" s="1431"/>
    </row>
    <row r="112" spans="1:11" ht="16.5" x14ac:dyDescent="0.25">
      <c r="A112" s="1433"/>
      <c r="B112" s="1433"/>
      <c r="C112" s="1433"/>
      <c r="D112" s="1433"/>
      <c r="E112" s="1434"/>
      <c r="F112" s="1433"/>
      <c r="G112" s="1433"/>
      <c r="H112" s="1433"/>
      <c r="I112" s="1433"/>
      <c r="J112" s="1433"/>
      <c r="K112" s="1433"/>
    </row>
    <row r="113" spans="1:11" ht="16.5" x14ac:dyDescent="0.25">
      <c r="A113" s="1433"/>
      <c r="B113" s="1433"/>
      <c r="C113" s="1433"/>
      <c r="D113" s="1433"/>
      <c r="E113" s="1434"/>
      <c r="F113" s="1433"/>
      <c r="G113" s="1433"/>
      <c r="H113" s="1433"/>
      <c r="I113" s="1433"/>
      <c r="J113" s="1433"/>
      <c r="K113" s="1433"/>
    </row>
  </sheetData>
  <mergeCells count="15">
    <mergeCell ref="I107:K107"/>
    <mergeCell ref="A102:K102"/>
    <mergeCell ref="J1:K1"/>
    <mergeCell ref="L1:L2"/>
    <mergeCell ref="A2:K2"/>
    <mergeCell ref="A3:A4"/>
    <mergeCell ref="B3:B6"/>
    <mergeCell ref="C3:C6"/>
    <mergeCell ref="D3:K3"/>
    <mergeCell ref="L3:L5"/>
    <mergeCell ref="D4:D6"/>
    <mergeCell ref="E4:E6"/>
    <mergeCell ref="F4:K4"/>
    <mergeCell ref="F5:F6"/>
    <mergeCell ref="H5:K5"/>
  </mergeCells>
  <printOptions horizontalCentered="1"/>
  <pageMargins left="0.15748031496062992" right="0.15748031496062992" top="0.39370078740157483" bottom="0.3937007874015748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0"/>
  <sheetViews>
    <sheetView tabSelected="1" view="pageBreakPreview" zoomScale="60" zoomScaleNormal="62" workbookViewId="0">
      <selection activeCell="L25" sqref="L25"/>
    </sheetView>
  </sheetViews>
  <sheetFormatPr defaultRowHeight="12.75" x14ac:dyDescent="0.2"/>
  <cols>
    <col min="1" max="1" width="45" style="159" customWidth="1"/>
    <col min="2" max="2" width="7.7109375" style="159" bestFit="1" customWidth="1"/>
    <col min="3" max="3" width="21.42578125" style="24" customWidth="1"/>
    <col min="4" max="4" width="11.42578125" style="24" customWidth="1"/>
    <col min="5" max="5" width="10.140625" style="24" customWidth="1"/>
    <col min="6" max="6" width="9.28515625" style="24" customWidth="1"/>
    <col min="7" max="7" width="18.7109375" style="24" customWidth="1"/>
    <col min="8" max="8" width="25.85546875" style="24" customWidth="1"/>
    <col min="9" max="9" width="14.85546875" style="24" customWidth="1"/>
    <col min="10" max="10" width="14.85546875" style="159" bestFit="1" customWidth="1"/>
    <col min="11" max="12" width="17.85546875" style="159" customWidth="1"/>
    <col min="13" max="261" width="9.140625" style="159"/>
    <col min="262" max="262" width="42.140625" style="159" bestFit="1" customWidth="1"/>
    <col min="263" max="263" width="7.7109375" style="159" bestFit="1" customWidth="1"/>
    <col min="264" max="264" width="14.85546875" style="159" bestFit="1" customWidth="1"/>
    <col min="265" max="265" width="14.85546875" style="159" customWidth="1"/>
    <col min="266" max="266" width="14.85546875" style="159" bestFit="1" customWidth="1"/>
    <col min="267" max="268" width="17.85546875" style="159" customWidth="1"/>
    <col min="269" max="517" width="9.140625" style="159"/>
    <col min="518" max="518" width="42.140625" style="159" bestFit="1" customWidth="1"/>
    <col min="519" max="519" width="7.7109375" style="159" bestFit="1" customWidth="1"/>
    <col min="520" max="520" width="14.85546875" style="159" bestFit="1" customWidth="1"/>
    <col min="521" max="521" width="14.85546875" style="159" customWidth="1"/>
    <col min="522" max="522" width="14.85546875" style="159" bestFit="1" customWidth="1"/>
    <col min="523" max="524" width="17.85546875" style="159" customWidth="1"/>
    <col min="525" max="773" width="9.140625" style="159"/>
    <col min="774" max="774" width="42.140625" style="159" bestFit="1" customWidth="1"/>
    <col min="775" max="775" width="7.7109375" style="159" bestFit="1" customWidth="1"/>
    <col min="776" max="776" width="14.85546875" style="159" bestFit="1" customWidth="1"/>
    <col min="777" max="777" width="14.85546875" style="159" customWidth="1"/>
    <col min="778" max="778" width="14.85546875" style="159" bestFit="1" customWidth="1"/>
    <col min="779" max="780" width="17.85546875" style="159" customWidth="1"/>
    <col min="781" max="1029" width="9.140625" style="159"/>
    <col min="1030" max="1030" width="42.140625" style="159" bestFit="1" customWidth="1"/>
    <col min="1031" max="1031" width="7.7109375" style="159" bestFit="1" customWidth="1"/>
    <col min="1032" max="1032" width="14.85546875" style="159" bestFit="1" customWidth="1"/>
    <col min="1033" max="1033" width="14.85546875" style="159" customWidth="1"/>
    <col min="1034" max="1034" width="14.85546875" style="159" bestFit="1" customWidth="1"/>
    <col min="1035" max="1036" width="17.85546875" style="159" customWidth="1"/>
    <col min="1037" max="1285" width="9.140625" style="159"/>
    <col min="1286" max="1286" width="42.140625" style="159" bestFit="1" customWidth="1"/>
    <col min="1287" max="1287" width="7.7109375" style="159" bestFit="1" customWidth="1"/>
    <col min="1288" max="1288" width="14.85546875" style="159" bestFit="1" customWidth="1"/>
    <col min="1289" max="1289" width="14.85546875" style="159" customWidth="1"/>
    <col min="1290" max="1290" width="14.85546875" style="159" bestFit="1" customWidth="1"/>
    <col min="1291" max="1292" width="17.85546875" style="159" customWidth="1"/>
    <col min="1293" max="1541" width="9.140625" style="159"/>
    <col min="1542" max="1542" width="42.140625" style="159" bestFit="1" customWidth="1"/>
    <col min="1543" max="1543" width="7.7109375" style="159" bestFit="1" customWidth="1"/>
    <col min="1544" max="1544" width="14.85546875" style="159" bestFit="1" customWidth="1"/>
    <col min="1545" max="1545" width="14.85546875" style="159" customWidth="1"/>
    <col min="1546" max="1546" width="14.85546875" style="159" bestFit="1" customWidth="1"/>
    <col min="1547" max="1548" width="17.85546875" style="159" customWidth="1"/>
    <col min="1549" max="1797" width="9.140625" style="159"/>
    <col min="1798" max="1798" width="42.140625" style="159" bestFit="1" customWidth="1"/>
    <col min="1799" max="1799" width="7.7109375" style="159" bestFit="1" customWidth="1"/>
    <col min="1800" max="1800" width="14.85546875" style="159" bestFit="1" customWidth="1"/>
    <col min="1801" max="1801" width="14.85546875" style="159" customWidth="1"/>
    <col min="1802" max="1802" width="14.85546875" style="159" bestFit="1" customWidth="1"/>
    <col min="1803" max="1804" width="17.85546875" style="159" customWidth="1"/>
    <col min="1805" max="2053" width="9.140625" style="159"/>
    <col min="2054" max="2054" width="42.140625" style="159" bestFit="1" customWidth="1"/>
    <col min="2055" max="2055" width="7.7109375" style="159" bestFit="1" customWidth="1"/>
    <col min="2056" max="2056" width="14.85546875" style="159" bestFit="1" customWidth="1"/>
    <col min="2057" max="2057" width="14.85546875" style="159" customWidth="1"/>
    <col min="2058" max="2058" width="14.85546875" style="159" bestFit="1" customWidth="1"/>
    <col min="2059" max="2060" width="17.85546875" style="159" customWidth="1"/>
    <col min="2061" max="2309" width="9.140625" style="159"/>
    <col min="2310" max="2310" width="42.140625" style="159" bestFit="1" customWidth="1"/>
    <col min="2311" max="2311" width="7.7109375" style="159" bestFit="1" customWidth="1"/>
    <col min="2312" max="2312" width="14.85546875" style="159" bestFit="1" customWidth="1"/>
    <col min="2313" max="2313" width="14.85546875" style="159" customWidth="1"/>
    <col min="2314" max="2314" width="14.85546875" style="159" bestFit="1" customWidth="1"/>
    <col min="2315" max="2316" width="17.85546875" style="159" customWidth="1"/>
    <col min="2317" max="2565" width="9.140625" style="159"/>
    <col min="2566" max="2566" width="42.140625" style="159" bestFit="1" customWidth="1"/>
    <col min="2567" max="2567" width="7.7109375" style="159" bestFit="1" customWidth="1"/>
    <col min="2568" max="2568" width="14.85546875" style="159" bestFit="1" customWidth="1"/>
    <col min="2569" max="2569" width="14.85546875" style="159" customWidth="1"/>
    <col min="2570" max="2570" width="14.85546875" style="159" bestFit="1" customWidth="1"/>
    <col min="2571" max="2572" width="17.85546875" style="159" customWidth="1"/>
    <col min="2573" max="2821" width="9.140625" style="159"/>
    <col min="2822" max="2822" width="42.140625" style="159" bestFit="1" customWidth="1"/>
    <col min="2823" max="2823" width="7.7109375" style="159" bestFit="1" customWidth="1"/>
    <col min="2824" max="2824" width="14.85546875" style="159" bestFit="1" customWidth="1"/>
    <col min="2825" max="2825" width="14.85546875" style="159" customWidth="1"/>
    <col min="2826" max="2826" width="14.85546875" style="159" bestFit="1" customWidth="1"/>
    <col min="2827" max="2828" width="17.85546875" style="159" customWidth="1"/>
    <col min="2829" max="3077" width="9.140625" style="159"/>
    <col min="3078" max="3078" width="42.140625" style="159" bestFit="1" customWidth="1"/>
    <col min="3079" max="3079" width="7.7109375" style="159" bestFit="1" customWidth="1"/>
    <col min="3080" max="3080" width="14.85546875" style="159" bestFit="1" customWidth="1"/>
    <col min="3081" max="3081" width="14.85546875" style="159" customWidth="1"/>
    <col min="3082" max="3082" width="14.85546875" style="159" bestFit="1" customWidth="1"/>
    <col min="3083" max="3084" width="17.85546875" style="159" customWidth="1"/>
    <col min="3085" max="3333" width="9.140625" style="159"/>
    <col min="3334" max="3334" width="42.140625" style="159" bestFit="1" customWidth="1"/>
    <col min="3335" max="3335" width="7.7109375" style="159" bestFit="1" customWidth="1"/>
    <col min="3336" max="3336" width="14.85546875" style="159" bestFit="1" customWidth="1"/>
    <col min="3337" max="3337" width="14.85546875" style="159" customWidth="1"/>
    <col min="3338" max="3338" width="14.85546875" style="159" bestFit="1" customWidth="1"/>
    <col min="3339" max="3340" width="17.85546875" style="159" customWidth="1"/>
    <col min="3341" max="3589" width="9.140625" style="159"/>
    <col min="3590" max="3590" width="42.140625" style="159" bestFit="1" customWidth="1"/>
    <col min="3591" max="3591" width="7.7109375" style="159" bestFit="1" customWidth="1"/>
    <col min="3592" max="3592" width="14.85546875" style="159" bestFit="1" customWidth="1"/>
    <col min="3593" max="3593" width="14.85546875" style="159" customWidth="1"/>
    <col min="3594" max="3594" width="14.85546875" style="159" bestFit="1" customWidth="1"/>
    <col min="3595" max="3596" width="17.85546875" style="159" customWidth="1"/>
    <col min="3597" max="3845" width="9.140625" style="159"/>
    <col min="3846" max="3846" width="42.140625" style="159" bestFit="1" customWidth="1"/>
    <col min="3847" max="3847" width="7.7109375" style="159" bestFit="1" customWidth="1"/>
    <col min="3848" max="3848" width="14.85546875" style="159" bestFit="1" customWidth="1"/>
    <col min="3849" max="3849" width="14.85546875" style="159" customWidth="1"/>
    <col min="3850" max="3850" width="14.85546875" style="159" bestFit="1" customWidth="1"/>
    <col min="3851" max="3852" width="17.85546875" style="159" customWidth="1"/>
    <col min="3853" max="4101" width="9.140625" style="159"/>
    <col min="4102" max="4102" width="42.140625" style="159" bestFit="1" customWidth="1"/>
    <col min="4103" max="4103" width="7.7109375" style="159" bestFit="1" customWidth="1"/>
    <col min="4104" max="4104" width="14.85546875" style="159" bestFit="1" customWidth="1"/>
    <col min="4105" max="4105" width="14.85546875" style="159" customWidth="1"/>
    <col min="4106" max="4106" width="14.85546875" style="159" bestFit="1" customWidth="1"/>
    <col min="4107" max="4108" width="17.85546875" style="159" customWidth="1"/>
    <col min="4109" max="4357" width="9.140625" style="159"/>
    <col min="4358" max="4358" width="42.140625" style="159" bestFit="1" customWidth="1"/>
    <col min="4359" max="4359" width="7.7109375" style="159" bestFit="1" customWidth="1"/>
    <col min="4360" max="4360" width="14.85546875" style="159" bestFit="1" customWidth="1"/>
    <col min="4361" max="4361" width="14.85546875" style="159" customWidth="1"/>
    <col min="4362" max="4362" width="14.85546875" style="159" bestFit="1" customWidth="1"/>
    <col min="4363" max="4364" width="17.85546875" style="159" customWidth="1"/>
    <col min="4365" max="4613" width="9.140625" style="159"/>
    <col min="4614" max="4614" width="42.140625" style="159" bestFit="1" customWidth="1"/>
    <col min="4615" max="4615" width="7.7109375" style="159" bestFit="1" customWidth="1"/>
    <col min="4616" max="4616" width="14.85546875" style="159" bestFit="1" customWidth="1"/>
    <col min="4617" max="4617" width="14.85546875" style="159" customWidth="1"/>
    <col min="4618" max="4618" width="14.85546875" style="159" bestFit="1" customWidth="1"/>
    <col min="4619" max="4620" width="17.85546875" style="159" customWidth="1"/>
    <col min="4621" max="4869" width="9.140625" style="159"/>
    <col min="4870" max="4870" width="42.140625" style="159" bestFit="1" customWidth="1"/>
    <col min="4871" max="4871" width="7.7109375" style="159" bestFit="1" customWidth="1"/>
    <col min="4872" max="4872" width="14.85546875" style="159" bestFit="1" customWidth="1"/>
    <col min="4873" max="4873" width="14.85546875" style="159" customWidth="1"/>
    <col min="4874" max="4874" width="14.85546875" style="159" bestFit="1" customWidth="1"/>
    <col min="4875" max="4876" width="17.85546875" style="159" customWidth="1"/>
    <col min="4877" max="5125" width="9.140625" style="159"/>
    <col min="5126" max="5126" width="42.140625" style="159" bestFit="1" customWidth="1"/>
    <col min="5127" max="5127" width="7.7109375" style="159" bestFit="1" customWidth="1"/>
    <col min="5128" max="5128" width="14.85546875" style="159" bestFit="1" customWidth="1"/>
    <col min="5129" max="5129" width="14.85546875" style="159" customWidth="1"/>
    <col min="5130" max="5130" width="14.85546875" style="159" bestFit="1" customWidth="1"/>
    <col min="5131" max="5132" width="17.85546875" style="159" customWidth="1"/>
    <col min="5133" max="5381" width="9.140625" style="159"/>
    <col min="5382" max="5382" width="42.140625" style="159" bestFit="1" customWidth="1"/>
    <col min="5383" max="5383" width="7.7109375" style="159" bestFit="1" customWidth="1"/>
    <col min="5384" max="5384" width="14.85546875" style="159" bestFit="1" customWidth="1"/>
    <col min="5385" max="5385" width="14.85546875" style="159" customWidth="1"/>
    <col min="5386" max="5386" width="14.85546875" style="159" bestFit="1" customWidth="1"/>
    <col min="5387" max="5388" width="17.85546875" style="159" customWidth="1"/>
    <col min="5389" max="5637" width="9.140625" style="159"/>
    <col min="5638" max="5638" width="42.140625" style="159" bestFit="1" customWidth="1"/>
    <col min="5639" max="5639" width="7.7109375" style="159" bestFit="1" customWidth="1"/>
    <col min="5640" max="5640" width="14.85546875" style="159" bestFit="1" customWidth="1"/>
    <col min="5641" max="5641" width="14.85546875" style="159" customWidth="1"/>
    <col min="5642" max="5642" width="14.85546875" style="159" bestFit="1" customWidth="1"/>
    <col min="5643" max="5644" width="17.85546875" style="159" customWidth="1"/>
    <col min="5645" max="5893" width="9.140625" style="159"/>
    <col min="5894" max="5894" width="42.140625" style="159" bestFit="1" customWidth="1"/>
    <col min="5895" max="5895" width="7.7109375" style="159" bestFit="1" customWidth="1"/>
    <col min="5896" max="5896" width="14.85546875" style="159" bestFit="1" customWidth="1"/>
    <col min="5897" max="5897" width="14.85546875" style="159" customWidth="1"/>
    <col min="5898" max="5898" width="14.85546875" style="159" bestFit="1" customWidth="1"/>
    <col min="5899" max="5900" width="17.85546875" style="159" customWidth="1"/>
    <col min="5901" max="6149" width="9.140625" style="159"/>
    <col min="6150" max="6150" width="42.140625" style="159" bestFit="1" customWidth="1"/>
    <col min="6151" max="6151" width="7.7109375" style="159" bestFit="1" customWidth="1"/>
    <col min="6152" max="6152" width="14.85546875" style="159" bestFit="1" customWidth="1"/>
    <col min="6153" max="6153" width="14.85546875" style="159" customWidth="1"/>
    <col min="6154" max="6154" width="14.85546875" style="159" bestFit="1" customWidth="1"/>
    <col min="6155" max="6156" width="17.85546875" style="159" customWidth="1"/>
    <col min="6157" max="6405" width="9.140625" style="159"/>
    <col min="6406" max="6406" width="42.140625" style="159" bestFit="1" customWidth="1"/>
    <col min="6407" max="6407" width="7.7109375" style="159" bestFit="1" customWidth="1"/>
    <col min="6408" max="6408" width="14.85546875" style="159" bestFit="1" customWidth="1"/>
    <col min="6409" max="6409" width="14.85546875" style="159" customWidth="1"/>
    <col min="6410" max="6410" width="14.85546875" style="159" bestFit="1" customWidth="1"/>
    <col min="6411" max="6412" width="17.85546875" style="159" customWidth="1"/>
    <col min="6413" max="6661" width="9.140625" style="159"/>
    <col min="6662" max="6662" width="42.140625" style="159" bestFit="1" customWidth="1"/>
    <col min="6663" max="6663" width="7.7109375" style="159" bestFit="1" customWidth="1"/>
    <col min="6664" max="6664" width="14.85546875" style="159" bestFit="1" customWidth="1"/>
    <col min="6665" max="6665" width="14.85546875" style="159" customWidth="1"/>
    <col min="6666" max="6666" width="14.85546875" style="159" bestFit="1" customWidth="1"/>
    <col min="6667" max="6668" width="17.85546875" style="159" customWidth="1"/>
    <col min="6669" max="6917" width="9.140625" style="159"/>
    <col min="6918" max="6918" width="42.140625" style="159" bestFit="1" customWidth="1"/>
    <col min="6919" max="6919" width="7.7109375" style="159" bestFit="1" customWidth="1"/>
    <col min="6920" max="6920" width="14.85546875" style="159" bestFit="1" customWidth="1"/>
    <col min="6921" max="6921" width="14.85546875" style="159" customWidth="1"/>
    <col min="6922" max="6922" width="14.85546875" style="159" bestFit="1" customWidth="1"/>
    <col min="6923" max="6924" width="17.85546875" style="159" customWidth="1"/>
    <col min="6925" max="7173" width="9.140625" style="159"/>
    <col min="7174" max="7174" width="42.140625" style="159" bestFit="1" customWidth="1"/>
    <col min="7175" max="7175" width="7.7109375" style="159" bestFit="1" customWidth="1"/>
    <col min="7176" max="7176" width="14.85546875" style="159" bestFit="1" customWidth="1"/>
    <col min="7177" max="7177" width="14.85546875" style="159" customWidth="1"/>
    <col min="7178" max="7178" width="14.85546875" style="159" bestFit="1" customWidth="1"/>
    <col min="7179" max="7180" width="17.85546875" style="159" customWidth="1"/>
    <col min="7181" max="7429" width="9.140625" style="159"/>
    <col min="7430" max="7430" width="42.140625" style="159" bestFit="1" customWidth="1"/>
    <col min="7431" max="7431" width="7.7109375" style="159" bestFit="1" customWidth="1"/>
    <col min="7432" max="7432" width="14.85546875" style="159" bestFit="1" customWidth="1"/>
    <col min="7433" max="7433" width="14.85546875" style="159" customWidth="1"/>
    <col min="7434" max="7434" width="14.85546875" style="159" bestFit="1" customWidth="1"/>
    <col min="7435" max="7436" width="17.85546875" style="159" customWidth="1"/>
    <col min="7437" max="7685" width="9.140625" style="159"/>
    <col min="7686" max="7686" width="42.140625" style="159" bestFit="1" customWidth="1"/>
    <col min="7687" max="7687" width="7.7109375" style="159" bestFit="1" customWidth="1"/>
    <col min="7688" max="7688" width="14.85546875" style="159" bestFit="1" customWidth="1"/>
    <col min="7689" max="7689" width="14.85546875" style="159" customWidth="1"/>
    <col min="7690" max="7690" width="14.85546875" style="159" bestFit="1" customWidth="1"/>
    <col min="7691" max="7692" width="17.85546875" style="159" customWidth="1"/>
    <col min="7693" max="7941" width="9.140625" style="159"/>
    <col min="7942" max="7942" width="42.140625" style="159" bestFit="1" customWidth="1"/>
    <col min="7943" max="7943" width="7.7109375" style="159" bestFit="1" customWidth="1"/>
    <col min="7944" max="7944" width="14.85546875" style="159" bestFit="1" customWidth="1"/>
    <col min="7945" max="7945" width="14.85546875" style="159" customWidth="1"/>
    <col min="7946" max="7946" width="14.85546875" style="159" bestFit="1" customWidth="1"/>
    <col min="7947" max="7948" width="17.85546875" style="159" customWidth="1"/>
    <col min="7949" max="8197" width="9.140625" style="159"/>
    <col min="8198" max="8198" width="42.140625" style="159" bestFit="1" customWidth="1"/>
    <col min="8199" max="8199" width="7.7109375" style="159" bestFit="1" customWidth="1"/>
    <col min="8200" max="8200" width="14.85546875" style="159" bestFit="1" customWidth="1"/>
    <col min="8201" max="8201" width="14.85546875" style="159" customWidth="1"/>
    <col min="8202" max="8202" width="14.85546875" style="159" bestFit="1" customWidth="1"/>
    <col min="8203" max="8204" width="17.85546875" style="159" customWidth="1"/>
    <col min="8205" max="8453" width="9.140625" style="159"/>
    <col min="8454" max="8454" width="42.140625" style="159" bestFit="1" customWidth="1"/>
    <col min="8455" max="8455" width="7.7109375" style="159" bestFit="1" customWidth="1"/>
    <col min="8456" max="8456" width="14.85546875" style="159" bestFit="1" customWidth="1"/>
    <col min="8457" max="8457" width="14.85546875" style="159" customWidth="1"/>
    <col min="8458" max="8458" width="14.85546875" style="159" bestFit="1" customWidth="1"/>
    <col min="8459" max="8460" width="17.85546875" style="159" customWidth="1"/>
    <col min="8461" max="8709" width="9.140625" style="159"/>
    <col min="8710" max="8710" width="42.140625" style="159" bestFit="1" customWidth="1"/>
    <col min="8711" max="8711" width="7.7109375" style="159" bestFit="1" customWidth="1"/>
    <col min="8712" max="8712" width="14.85546875" style="159" bestFit="1" customWidth="1"/>
    <col min="8713" max="8713" width="14.85546875" style="159" customWidth="1"/>
    <col min="8714" max="8714" width="14.85546875" style="159" bestFit="1" customWidth="1"/>
    <col min="8715" max="8716" width="17.85546875" style="159" customWidth="1"/>
    <col min="8717" max="8965" width="9.140625" style="159"/>
    <col min="8966" max="8966" width="42.140625" style="159" bestFit="1" customWidth="1"/>
    <col min="8967" max="8967" width="7.7109375" style="159" bestFit="1" customWidth="1"/>
    <col min="8968" max="8968" width="14.85546875" style="159" bestFit="1" customWidth="1"/>
    <col min="8969" max="8969" width="14.85546875" style="159" customWidth="1"/>
    <col min="8970" max="8970" width="14.85546875" style="159" bestFit="1" customWidth="1"/>
    <col min="8971" max="8972" width="17.85546875" style="159" customWidth="1"/>
    <col min="8973" max="9221" width="9.140625" style="159"/>
    <col min="9222" max="9222" width="42.140625" style="159" bestFit="1" customWidth="1"/>
    <col min="9223" max="9223" width="7.7109375" style="159" bestFit="1" customWidth="1"/>
    <col min="9224" max="9224" width="14.85546875" style="159" bestFit="1" customWidth="1"/>
    <col min="9225" max="9225" width="14.85546875" style="159" customWidth="1"/>
    <col min="9226" max="9226" width="14.85546875" style="159" bestFit="1" customWidth="1"/>
    <col min="9227" max="9228" width="17.85546875" style="159" customWidth="1"/>
    <col min="9229" max="9477" width="9.140625" style="159"/>
    <col min="9478" max="9478" width="42.140625" style="159" bestFit="1" customWidth="1"/>
    <col min="9479" max="9479" width="7.7109375" style="159" bestFit="1" customWidth="1"/>
    <col min="9480" max="9480" width="14.85546875" style="159" bestFit="1" customWidth="1"/>
    <col min="9481" max="9481" width="14.85546875" style="159" customWidth="1"/>
    <col min="9482" max="9482" width="14.85546875" style="159" bestFit="1" customWidth="1"/>
    <col min="9483" max="9484" width="17.85546875" style="159" customWidth="1"/>
    <col min="9485" max="9733" width="9.140625" style="159"/>
    <col min="9734" max="9734" width="42.140625" style="159" bestFit="1" customWidth="1"/>
    <col min="9735" max="9735" width="7.7109375" style="159" bestFit="1" customWidth="1"/>
    <col min="9736" max="9736" width="14.85546875" style="159" bestFit="1" customWidth="1"/>
    <col min="9737" max="9737" width="14.85546875" style="159" customWidth="1"/>
    <col min="9738" max="9738" width="14.85546875" style="159" bestFit="1" customWidth="1"/>
    <col min="9739" max="9740" width="17.85546875" style="159" customWidth="1"/>
    <col min="9741" max="9989" width="9.140625" style="159"/>
    <col min="9990" max="9990" width="42.140625" style="159" bestFit="1" customWidth="1"/>
    <col min="9991" max="9991" width="7.7109375" style="159" bestFit="1" customWidth="1"/>
    <col min="9992" max="9992" width="14.85546875" style="159" bestFit="1" customWidth="1"/>
    <col min="9993" max="9993" width="14.85546875" style="159" customWidth="1"/>
    <col min="9994" max="9994" width="14.85546875" style="159" bestFit="1" customWidth="1"/>
    <col min="9995" max="9996" width="17.85546875" style="159" customWidth="1"/>
    <col min="9997" max="10245" width="9.140625" style="159"/>
    <col min="10246" max="10246" width="42.140625" style="159" bestFit="1" customWidth="1"/>
    <col min="10247" max="10247" width="7.7109375" style="159" bestFit="1" customWidth="1"/>
    <col min="10248" max="10248" width="14.85546875" style="159" bestFit="1" customWidth="1"/>
    <col min="10249" max="10249" width="14.85546875" style="159" customWidth="1"/>
    <col min="10250" max="10250" width="14.85546875" style="159" bestFit="1" customWidth="1"/>
    <col min="10251" max="10252" width="17.85546875" style="159" customWidth="1"/>
    <col min="10253" max="10501" width="9.140625" style="159"/>
    <col min="10502" max="10502" width="42.140625" style="159" bestFit="1" customWidth="1"/>
    <col min="10503" max="10503" width="7.7109375" style="159" bestFit="1" customWidth="1"/>
    <col min="10504" max="10504" width="14.85546875" style="159" bestFit="1" customWidth="1"/>
    <col min="10505" max="10505" width="14.85546875" style="159" customWidth="1"/>
    <col min="10506" max="10506" width="14.85546875" style="159" bestFit="1" customWidth="1"/>
    <col min="10507" max="10508" width="17.85546875" style="159" customWidth="1"/>
    <col min="10509" max="10757" width="9.140625" style="159"/>
    <col min="10758" max="10758" width="42.140625" style="159" bestFit="1" customWidth="1"/>
    <col min="10759" max="10759" width="7.7109375" style="159" bestFit="1" customWidth="1"/>
    <col min="10760" max="10760" width="14.85546875" style="159" bestFit="1" customWidth="1"/>
    <col min="10761" max="10761" width="14.85546875" style="159" customWidth="1"/>
    <col min="10762" max="10762" width="14.85546875" style="159" bestFit="1" customWidth="1"/>
    <col min="10763" max="10764" width="17.85546875" style="159" customWidth="1"/>
    <col min="10765" max="11013" width="9.140625" style="159"/>
    <col min="11014" max="11014" width="42.140625" style="159" bestFit="1" customWidth="1"/>
    <col min="11015" max="11015" width="7.7109375" style="159" bestFit="1" customWidth="1"/>
    <col min="11016" max="11016" width="14.85546875" style="159" bestFit="1" customWidth="1"/>
    <col min="11017" max="11017" width="14.85546875" style="159" customWidth="1"/>
    <col min="11018" max="11018" width="14.85546875" style="159" bestFit="1" customWidth="1"/>
    <col min="11019" max="11020" width="17.85546875" style="159" customWidth="1"/>
    <col min="11021" max="11269" width="9.140625" style="159"/>
    <col min="11270" max="11270" width="42.140625" style="159" bestFit="1" customWidth="1"/>
    <col min="11271" max="11271" width="7.7109375" style="159" bestFit="1" customWidth="1"/>
    <col min="11272" max="11272" width="14.85546875" style="159" bestFit="1" customWidth="1"/>
    <col min="11273" max="11273" width="14.85546875" style="159" customWidth="1"/>
    <col min="11274" max="11274" width="14.85546875" style="159" bestFit="1" customWidth="1"/>
    <col min="11275" max="11276" width="17.85546875" style="159" customWidth="1"/>
    <col min="11277" max="11525" width="9.140625" style="159"/>
    <col min="11526" max="11526" width="42.140625" style="159" bestFit="1" customWidth="1"/>
    <col min="11527" max="11527" width="7.7109375" style="159" bestFit="1" customWidth="1"/>
    <col min="11528" max="11528" width="14.85546875" style="159" bestFit="1" customWidth="1"/>
    <col min="11529" max="11529" width="14.85546875" style="159" customWidth="1"/>
    <col min="11530" max="11530" width="14.85546875" style="159" bestFit="1" customWidth="1"/>
    <col min="11531" max="11532" width="17.85546875" style="159" customWidth="1"/>
    <col min="11533" max="11781" width="9.140625" style="159"/>
    <col min="11782" max="11782" width="42.140625" style="159" bestFit="1" customWidth="1"/>
    <col min="11783" max="11783" width="7.7109375" style="159" bestFit="1" customWidth="1"/>
    <col min="11784" max="11784" width="14.85546875" style="159" bestFit="1" customWidth="1"/>
    <col min="11785" max="11785" width="14.85546875" style="159" customWidth="1"/>
    <col min="11786" max="11786" width="14.85546875" style="159" bestFit="1" customWidth="1"/>
    <col min="11787" max="11788" width="17.85546875" style="159" customWidth="1"/>
    <col min="11789" max="12037" width="9.140625" style="159"/>
    <col min="12038" max="12038" width="42.140625" style="159" bestFit="1" customWidth="1"/>
    <col min="12039" max="12039" width="7.7109375" style="159" bestFit="1" customWidth="1"/>
    <col min="12040" max="12040" width="14.85546875" style="159" bestFit="1" customWidth="1"/>
    <col min="12041" max="12041" width="14.85546875" style="159" customWidth="1"/>
    <col min="12042" max="12042" width="14.85546875" style="159" bestFit="1" customWidth="1"/>
    <col min="12043" max="12044" width="17.85546875" style="159" customWidth="1"/>
    <col min="12045" max="12293" width="9.140625" style="159"/>
    <col min="12294" max="12294" width="42.140625" style="159" bestFit="1" customWidth="1"/>
    <col min="12295" max="12295" width="7.7109375" style="159" bestFit="1" customWidth="1"/>
    <col min="12296" max="12296" width="14.85546875" style="159" bestFit="1" customWidth="1"/>
    <col min="12297" max="12297" width="14.85546875" style="159" customWidth="1"/>
    <col min="12298" max="12298" width="14.85546875" style="159" bestFit="1" customWidth="1"/>
    <col min="12299" max="12300" width="17.85546875" style="159" customWidth="1"/>
    <col min="12301" max="12549" width="9.140625" style="159"/>
    <col min="12550" max="12550" width="42.140625" style="159" bestFit="1" customWidth="1"/>
    <col min="12551" max="12551" width="7.7109375" style="159" bestFit="1" customWidth="1"/>
    <col min="12552" max="12552" width="14.85546875" style="159" bestFit="1" customWidth="1"/>
    <col min="12553" max="12553" width="14.85546875" style="159" customWidth="1"/>
    <col min="12554" max="12554" width="14.85546875" style="159" bestFit="1" customWidth="1"/>
    <col min="12555" max="12556" width="17.85546875" style="159" customWidth="1"/>
    <col min="12557" max="12805" width="9.140625" style="159"/>
    <col min="12806" max="12806" width="42.140625" style="159" bestFit="1" customWidth="1"/>
    <col min="12807" max="12807" width="7.7109375" style="159" bestFit="1" customWidth="1"/>
    <col min="12808" max="12808" width="14.85546875" style="159" bestFit="1" customWidth="1"/>
    <col min="12809" max="12809" width="14.85546875" style="159" customWidth="1"/>
    <col min="12810" max="12810" width="14.85546875" style="159" bestFit="1" customWidth="1"/>
    <col min="12811" max="12812" width="17.85546875" style="159" customWidth="1"/>
    <col min="12813" max="13061" width="9.140625" style="159"/>
    <col min="13062" max="13062" width="42.140625" style="159" bestFit="1" customWidth="1"/>
    <col min="13063" max="13063" width="7.7109375" style="159" bestFit="1" customWidth="1"/>
    <col min="13064" max="13064" width="14.85546875" style="159" bestFit="1" customWidth="1"/>
    <col min="13065" max="13065" width="14.85546875" style="159" customWidth="1"/>
    <col min="13066" max="13066" width="14.85546875" style="159" bestFit="1" customWidth="1"/>
    <col min="13067" max="13068" width="17.85546875" style="159" customWidth="1"/>
    <col min="13069" max="13317" width="9.140625" style="159"/>
    <col min="13318" max="13318" width="42.140625" style="159" bestFit="1" customWidth="1"/>
    <col min="13319" max="13319" width="7.7109375" style="159" bestFit="1" customWidth="1"/>
    <col min="13320" max="13320" width="14.85546875" style="159" bestFit="1" customWidth="1"/>
    <col min="13321" max="13321" width="14.85546875" style="159" customWidth="1"/>
    <col min="13322" max="13322" width="14.85546875" style="159" bestFit="1" customWidth="1"/>
    <col min="13323" max="13324" width="17.85546875" style="159" customWidth="1"/>
    <col min="13325" max="13573" width="9.140625" style="159"/>
    <col min="13574" max="13574" width="42.140625" style="159" bestFit="1" customWidth="1"/>
    <col min="13575" max="13575" width="7.7109375" style="159" bestFit="1" customWidth="1"/>
    <col min="13576" max="13576" width="14.85546875" style="159" bestFit="1" customWidth="1"/>
    <col min="13577" max="13577" width="14.85546875" style="159" customWidth="1"/>
    <col min="13578" max="13578" width="14.85546875" style="159" bestFit="1" customWidth="1"/>
    <col min="13579" max="13580" width="17.85546875" style="159" customWidth="1"/>
    <col min="13581" max="13829" width="9.140625" style="159"/>
    <col min="13830" max="13830" width="42.140625" style="159" bestFit="1" customWidth="1"/>
    <col min="13831" max="13831" width="7.7109375" style="159" bestFit="1" customWidth="1"/>
    <col min="13832" max="13832" width="14.85546875" style="159" bestFit="1" customWidth="1"/>
    <col min="13833" max="13833" width="14.85546875" style="159" customWidth="1"/>
    <col min="13834" max="13834" width="14.85546875" style="159" bestFit="1" customWidth="1"/>
    <col min="13835" max="13836" width="17.85546875" style="159" customWidth="1"/>
    <col min="13837" max="14085" width="9.140625" style="159"/>
    <col min="14086" max="14086" width="42.140625" style="159" bestFit="1" customWidth="1"/>
    <col min="14087" max="14087" width="7.7109375" style="159" bestFit="1" customWidth="1"/>
    <col min="14088" max="14088" width="14.85546875" style="159" bestFit="1" customWidth="1"/>
    <col min="14089" max="14089" width="14.85546875" style="159" customWidth="1"/>
    <col min="14090" max="14090" width="14.85546875" style="159" bestFit="1" customWidth="1"/>
    <col min="14091" max="14092" width="17.85546875" style="159" customWidth="1"/>
    <col min="14093" max="14341" width="9.140625" style="159"/>
    <col min="14342" max="14342" width="42.140625" style="159" bestFit="1" customWidth="1"/>
    <col min="14343" max="14343" width="7.7109375" style="159" bestFit="1" customWidth="1"/>
    <col min="14344" max="14344" width="14.85546875" style="159" bestFit="1" customWidth="1"/>
    <col min="14345" max="14345" width="14.85546875" style="159" customWidth="1"/>
    <col min="14346" max="14346" width="14.85546875" style="159" bestFit="1" customWidth="1"/>
    <col min="14347" max="14348" width="17.85546875" style="159" customWidth="1"/>
    <col min="14349" max="14597" width="9.140625" style="159"/>
    <col min="14598" max="14598" width="42.140625" style="159" bestFit="1" customWidth="1"/>
    <col min="14599" max="14599" width="7.7109375" style="159" bestFit="1" customWidth="1"/>
    <col min="14600" max="14600" width="14.85546875" style="159" bestFit="1" customWidth="1"/>
    <col min="14601" max="14601" width="14.85546875" style="159" customWidth="1"/>
    <col min="14602" max="14602" width="14.85546875" style="159" bestFit="1" customWidth="1"/>
    <col min="14603" max="14604" width="17.85546875" style="159" customWidth="1"/>
    <col min="14605" max="14853" width="9.140625" style="159"/>
    <col min="14854" max="14854" width="42.140625" style="159" bestFit="1" customWidth="1"/>
    <col min="14855" max="14855" width="7.7109375" style="159" bestFit="1" customWidth="1"/>
    <col min="14856" max="14856" width="14.85546875" style="159" bestFit="1" customWidth="1"/>
    <col min="14857" max="14857" width="14.85546875" style="159" customWidth="1"/>
    <col min="14858" max="14858" width="14.85546875" style="159" bestFit="1" customWidth="1"/>
    <col min="14859" max="14860" width="17.85546875" style="159" customWidth="1"/>
    <col min="14861" max="15109" width="9.140625" style="159"/>
    <col min="15110" max="15110" width="42.140625" style="159" bestFit="1" customWidth="1"/>
    <col min="15111" max="15111" width="7.7109375" style="159" bestFit="1" customWidth="1"/>
    <col min="15112" max="15112" width="14.85546875" style="159" bestFit="1" customWidth="1"/>
    <col min="15113" max="15113" width="14.85546875" style="159" customWidth="1"/>
    <col min="15114" max="15114" width="14.85546875" style="159" bestFit="1" customWidth="1"/>
    <col min="15115" max="15116" width="17.85546875" style="159" customWidth="1"/>
    <col min="15117" max="15365" width="9.140625" style="159"/>
    <col min="15366" max="15366" width="42.140625" style="159" bestFit="1" customWidth="1"/>
    <col min="15367" max="15367" width="7.7109375" style="159" bestFit="1" customWidth="1"/>
    <col min="15368" max="15368" width="14.85546875" style="159" bestFit="1" customWidth="1"/>
    <col min="15369" max="15369" width="14.85546875" style="159" customWidth="1"/>
    <col min="15370" max="15370" width="14.85546875" style="159" bestFit="1" customWidth="1"/>
    <col min="15371" max="15372" width="17.85546875" style="159" customWidth="1"/>
    <col min="15373" max="15621" width="9.140625" style="159"/>
    <col min="15622" max="15622" width="42.140625" style="159" bestFit="1" customWidth="1"/>
    <col min="15623" max="15623" width="7.7109375" style="159" bestFit="1" customWidth="1"/>
    <col min="15624" max="15624" width="14.85546875" style="159" bestFit="1" customWidth="1"/>
    <col min="15625" max="15625" width="14.85546875" style="159" customWidth="1"/>
    <col min="15626" max="15626" width="14.85546875" style="159" bestFit="1" customWidth="1"/>
    <col min="15627" max="15628" width="17.85546875" style="159" customWidth="1"/>
    <col min="15629" max="15877" width="9.140625" style="159"/>
    <col min="15878" max="15878" width="42.140625" style="159" bestFit="1" customWidth="1"/>
    <col min="15879" max="15879" width="7.7109375" style="159" bestFit="1" customWidth="1"/>
    <col min="15880" max="15880" width="14.85546875" style="159" bestFit="1" customWidth="1"/>
    <col min="15881" max="15881" width="14.85546875" style="159" customWidth="1"/>
    <col min="15882" max="15882" width="14.85546875" style="159" bestFit="1" customWidth="1"/>
    <col min="15883" max="15884" width="17.85546875" style="159" customWidth="1"/>
    <col min="15885" max="16133" width="9.140625" style="159"/>
    <col min="16134" max="16134" width="42.140625" style="159" bestFit="1" customWidth="1"/>
    <col min="16135" max="16135" width="7.7109375" style="159" bestFit="1" customWidth="1"/>
    <col min="16136" max="16136" width="14.85546875" style="159" bestFit="1" customWidth="1"/>
    <col min="16137" max="16137" width="14.85546875" style="159" customWidth="1"/>
    <col min="16138" max="16138" width="14.85546875" style="159" bestFit="1" customWidth="1"/>
    <col min="16139" max="16140" width="17.85546875" style="159" customWidth="1"/>
    <col min="16141" max="16384" width="9.140625" style="159"/>
  </cols>
  <sheetData>
    <row r="1" spans="1:14" ht="30.75" customHeight="1" x14ac:dyDescent="0.3">
      <c r="A1" s="1490" t="s">
        <v>206</v>
      </c>
      <c r="B1" s="1490"/>
      <c r="C1" s="1490"/>
      <c r="D1" s="1490"/>
      <c r="E1" s="1490"/>
      <c r="F1" s="1490"/>
      <c r="G1" s="1490"/>
      <c r="H1" s="1490"/>
      <c r="I1" s="1490"/>
      <c r="J1" s="1490"/>
      <c r="K1" s="115"/>
      <c r="L1" s="110"/>
    </row>
    <row r="2" spans="1:14" ht="25.5" customHeight="1" thickBot="1" x14ac:dyDescent="0.35">
      <c r="A2" s="727"/>
      <c r="B2" s="727"/>
      <c r="C2" s="727"/>
      <c r="D2" s="727"/>
      <c r="E2" s="727"/>
      <c r="F2" s="727"/>
      <c r="G2" s="727"/>
      <c r="H2" s="727"/>
      <c r="I2" s="1491" t="s">
        <v>246</v>
      </c>
      <c r="J2" s="1491"/>
      <c r="K2" s="109"/>
      <c r="L2" s="141"/>
    </row>
    <row r="3" spans="1:14" ht="51.75" customHeight="1" thickBot="1" x14ac:dyDescent="0.25">
      <c r="A3" s="1492" t="s">
        <v>101</v>
      </c>
      <c r="B3" s="1471" t="s">
        <v>393</v>
      </c>
      <c r="C3" s="1473" t="s">
        <v>296</v>
      </c>
      <c r="D3" s="1473"/>
      <c r="E3" s="1473"/>
      <c r="F3" s="1473"/>
      <c r="G3" s="1473"/>
      <c r="H3" s="1473"/>
      <c r="I3" s="1493" t="s">
        <v>401</v>
      </c>
      <c r="J3" s="1494"/>
      <c r="K3" s="4"/>
      <c r="L3" s="148"/>
    </row>
    <row r="4" spans="1:14" ht="49.5" customHeight="1" thickBot="1" x14ac:dyDescent="0.25">
      <c r="A4" s="1472"/>
      <c r="B4" s="1472"/>
      <c r="C4" s="818" t="s">
        <v>1041</v>
      </c>
      <c r="D4" s="1495" t="s">
        <v>838</v>
      </c>
      <c r="E4" s="1496"/>
      <c r="F4" s="1495" t="s">
        <v>965</v>
      </c>
      <c r="G4" s="1496"/>
      <c r="H4" s="819" t="s">
        <v>975</v>
      </c>
      <c r="I4" s="1495" t="s">
        <v>1040</v>
      </c>
      <c r="J4" s="1496"/>
      <c r="K4" s="4"/>
      <c r="L4" s="149"/>
    </row>
    <row r="5" spans="1:14" ht="20.25" thickBot="1" x14ac:dyDescent="0.25">
      <c r="A5" s="729" t="s">
        <v>344</v>
      </c>
      <c r="B5" s="1080" t="s">
        <v>32</v>
      </c>
      <c r="C5" s="1089" t="s">
        <v>976</v>
      </c>
      <c r="D5" s="1461" t="s">
        <v>981</v>
      </c>
      <c r="E5" s="1462"/>
      <c r="F5" s="1461" t="s">
        <v>982</v>
      </c>
      <c r="G5" s="1462"/>
      <c r="H5" s="1083">
        <f>181322-179788</f>
        <v>1534</v>
      </c>
      <c r="I5" s="1457">
        <v>31762</v>
      </c>
      <c r="J5" s="1458"/>
      <c r="K5" s="129"/>
      <c r="L5" s="1488"/>
      <c r="N5" s="67"/>
    </row>
    <row r="6" spans="1:14" ht="19.5" hidden="1" customHeight="1" x14ac:dyDescent="0.25">
      <c r="A6" s="730" t="s">
        <v>203</v>
      </c>
      <c r="B6" s="731" t="s">
        <v>32</v>
      </c>
      <c r="C6" s="737"/>
      <c r="D6" s="728"/>
      <c r="E6" s="728"/>
      <c r="F6" s="728"/>
      <c r="G6" s="737"/>
      <c r="H6" s="820"/>
      <c r="I6" s="737"/>
      <c r="J6" s="895"/>
      <c r="K6" s="4"/>
      <c r="L6" s="1488"/>
    </row>
    <row r="7" spans="1:14" ht="17.25" hidden="1" customHeight="1" thickBot="1" x14ac:dyDescent="0.3">
      <c r="A7" s="732" t="s">
        <v>184</v>
      </c>
      <c r="B7" s="733" t="s">
        <v>32</v>
      </c>
      <c r="C7" s="1090"/>
      <c r="D7" s="728"/>
      <c r="E7" s="728"/>
      <c r="F7" s="728"/>
      <c r="G7" s="737"/>
      <c r="H7" s="820"/>
      <c r="I7" s="737"/>
      <c r="J7" s="895"/>
      <c r="K7" s="4"/>
      <c r="L7" s="1488"/>
    </row>
    <row r="8" spans="1:14" ht="19.5" customHeight="1" x14ac:dyDescent="0.25">
      <c r="A8" s="668" t="s">
        <v>102</v>
      </c>
      <c r="B8" s="1080"/>
      <c r="C8" s="1082"/>
      <c r="D8" s="1461"/>
      <c r="E8" s="1462"/>
      <c r="F8" s="1461"/>
      <c r="G8" s="1462"/>
      <c r="H8" s="1083"/>
      <c r="I8" s="1489"/>
      <c r="J8" s="1487"/>
      <c r="K8" s="4"/>
      <c r="L8" s="111"/>
      <c r="M8" s="67"/>
    </row>
    <row r="9" spans="1:14" ht="20.25" customHeight="1" thickBot="1" x14ac:dyDescent="0.35">
      <c r="A9" s="669" t="s">
        <v>100</v>
      </c>
      <c r="B9" s="731" t="s">
        <v>32</v>
      </c>
      <c r="C9" s="728">
        <v>3591</v>
      </c>
      <c r="D9" s="1463">
        <v>13395</v>
      </c>
      <c r="E9" s="1464"/>
      <c r="F9" s="1463">
        <v>3802</v>
      </c>
      <c r="G9" s="1464"/>
      <c r="H9" s="1085">
        <f>F9-C9</f>
        <v>211</v>
      </c>
      <c r="I9" s="1479">
        <v>1356</v>
      </c>
      <c r="J9" s="1480"/>
      <c r="K9" s="663"/>
      <c r="L9" s="111"/>
      <c r="M9" s="67"/>
    </row>
    <row r="10" spans="1:14" ht="18.75" customHeight="1" x14ac:dyDescent="0.25">
      <c r="A10" s="668" t="s">
        <v>103</v>
      </c>
      <c r="B10" s="1080"/>
      <c r="C10" s="1086"/>
      <c r="D10" s="1481"/>
      <c r="E10" s="1482"/>
      <c r="F10" s="1461"/>
      <c r="G10" s="1462"/>
      <c r="H10" s="1088"/>
      <c r="I10" s="1483"/>
      <c r="J10" s="1484"/>
      <c r="K10" s="4"/>
      <c r="L10" s="4"/>
    </row>
    <row r="11" spans="1:14" ht="20.25" customHeight="1" thickBot="1" x14ac:dyDescent="0.3">
      <c r="A11" s="734" t="s">
        <v>100</v>
      </c>
      <c r="B11" s="731" t="s">
        <v>32</v>
      </c>
      <c r="C11" s="728">
        <v>2797</v>
      </c>
      <c r="D11" s="1463">
        <v>13233</v>
      </c>
      <c r="E11" s="1464"/>
      <c r="F11" s="1463">
        <v>3021</v>
      </c>
      <c r="G11" s="1464"/>
      <c r="H11" s="1085">
        <f>F11-C11</f>
        <v>224</v>
      </c>
      <c r="I11" s="1485">
        <v>1976</v>
      </c>
      <c r="J11" s="1480"/>
      <c r="K11" s="4"/>
      <c r="L11" s="111"/>
      <c r="M11" s="67"/>
    </row>
    <row r="12" spans="1:14" ht="18.75" customHeight="1" x14ac:dyDescent="0.25">
      <c r="A12" s="735" t="s">
        <v>91</v>
      </c>
      <c r="B12" s="1080"/>
      <c r="C12" s="1086"/>
      <c r="D12" s="1481"/>
      <c r="E12" s="1482"/>
      <c r="F12" s="1461"/>
      <c r="G12" s="1462"/>
      <c r="H12" s="1088"/>
      <c r="I12" s="1486"/>
      <c r="J12" s="1487"/>
      <c r="K12" s="129"/>
      <c r="L12" s="111"/>
      <c r="M12" s="67"/>
    </row>
    <row r="13" spans="1:14" ht="19.5" customHeight="1" thickBot="1" x14ac:dyDescent="0.3">
      <c r="A13" s="736" t="s">
        <v>100</v>
      </c>
      <c r="B13" s="1081" t="s">
        <v>32</v>
      </c>
      <c r="C13" s="1084">
        <f>C9-C11</f>
        <v>794</v>
      </c>
      <c r="D13" s="1463">
        <f>D9-D11</f>
        <v>162</v>
      </c>
      <c r="E13" s="1464"/>
      <c r="F13" s="1463">
        <f>F9-F11</f>
        <v>781</v>
      </c>
      <c r="G13" s="1464"/>
      <c r="H13" s="1085">
        <f>F13-C13</f>
        <v>-13</v>
      </c>
      <c r="I13" s="1463">
        <f>I9-I11</f>
        <v>-620</v>
      </c>
      <c r="J13" s="1464"/>
      <c r="K13" s="129"/>
      <c r="L13" s="1087"/>
    </row>
    <row r="14" spans="1:14" ht="15.75" customHeight="1" x14ac:dyDescent="0.2">
      <c r="A14" s="1467" t="s">
        <v>343</v>
      </c>
      <c r="B14" s="1467"/>
      <c r="C14" s="1467"/>
      <c r="D14" s="1467"/>
      <c r="E14" s="1467"/>
      <c r="F14" s="1467"/>
      <c r="G14" s="1467"/>
      <c r="H14" s="1467"/>
      <c r="I14" s="1467"/>
      <c r="J14" s="1467"/>
    </row>
    <row r="15" spans="1:14" ht="12.75" hidden="1" customHeight="1" x14ac:dyDescent="0.2">
      <c r="A15" s="1468" t="s">
        <v>589</v>
      </c>
      <c r="B15" s="1468"/>
      <c r="C15" s="1468"/>
      <c r="D15" s="1468"/>
      <c r="E15" s="1468"/>
      <c r="F15" s="1468"/>
      <c r="G15" s="1468"/>
      <c r="H15" s="1468"/>
      <c r="I15" s="1468"/>
      <c r="J15" s="1468"/>
    </row>
    <row r="16" spans="1:14" ht="15" customHeight="1" x14ac:dyDescent="0.2">
      <c r="A16" s="1468" t="s">
        <v>795</v>
      </c>
      <c r="B16" s="1468"/>
      <c r="C16" s="1468"/>
      <c r="D16" s="1468"/>
      <c r="E16" s="1468"/>
      <c r="F16" s="1468"/>
      <c r="G16" s="1468"/>
      <c r="H16" s="1468"/>
      <c r="I16" s="1468"/>
      <c r="J16" s="1468"/>
    </row>
    <row r="17" spans="1:12" ht="15" customHeight="1" x14ac:dyDescent="0.2">
      <c r="A17" s="1468" t="s">
        <v>1039</v>
      </c>
      <c r="B17" s="1468"/>
      <c r="C17" s="1468"/>
      <c r="D17" s="1468"/>
      <c r="E17" s="1468"/>
      <c r="F17" s="1468"/>
      <c r="G17" s="1468"/>
      <c r="H17" s="1468"/>
      <c r="I17" s="1468"/>
      <c r="J17" s="1468"/>
    </row>
    <row r="18" spans="1:12" ht="18" customHeight="1" thickBot="1" x14ac:dyDescent="0.3">
      <c r="A18" s="179"/>
      <c r="B18" s="179"/>
      <c r="C18" s="176"/>
      <c r="D18" s="176"/>
      <c r="E18" s="176"/>
      <c r="F18" s="176"/>
      <c r="G18" s="176"/>
      <c r="H18" s="176"/>
      <c r="I18" s="176"/>
      <c r="J18" s="176"/>
    </row>
    <row r="19" spans="1:12" ht="53.45" customHeight="1" thickBot="1" x14ac:dyDescent="0.25">
      <c r="A19" s="1469" t="s">
        <v>101</v>
      </c>
      <c r="B19" s="1471" t="s">
        <v>393</v>
      </c>
      <c r="C19" s="1473" t="s">
        <v>296</v>
      </c>
      <c r="D19" s="1473"/>
      <c r="E19" s="1473"/>
      <c r="F19" s="1473"/>
      <c r="G19" s="1473"/>
      <c r="H19" s="1473"/>
      <c r="I19" s="1474" t="s">
        <v>401</v>
      </c>
      <c r="J19" s="1475"/>
      <c r="L19" s="146"/>
    </row>
    <row r="20" spans="1:12" ht="48.75" customHeight="1" thickBot="1" x14ac:dyDescent="0.25">
      <c r="A20" s="1470"/>
      <c r="B20" s="1472"/>
      <c r="C20" s="1476" t="s">
        <v>1081</v>
      </c>
      <c r="D20" s="1477"/>
      <c r="E20" s="1476" t="s">
        <v>1038</v>
      </c>
      <c r="F20" s="1478"/>
      <c r="G20" s="1326" t="s">
        <v>1082</v>
      </c>
      <c r="H20" s="1327" t="s">
        <v>1083</v>
      </c>
      <c r="I20" s="1476" t="s">
        <v>1037</v>
      </c>
      <c r="J20" s="1477"/>
      <c r="L20" s="146"/>
    </row>
    <row r="21" spans="1:12" ht="19.5" customHeight="1" thickBot="1" x14ac:dyDescent="0.3">
      <c r="A21" s="665" t="s">
        <v>36</v>
      </c>
      <c r="B21" s="1081" t="s">
        <v>32</v>
      </c>
      <c r="C21" s="1457">
        <v>786</v>
      </c>
      <c r="D21" s="1458"/>
      <c r="E21" s="1457">
        <v>2468</v>
      </c>
      <c r="F21" s="1458"/>
      <c r="G21" s="1143">
        <v>803</v>
      </c>
      <c r="H21" s="1190">
        <f>G21-C21</f>
        <v>17</v>
      </c>
      <c r="I21" s="1455">
        <v>89</v>
      </c>
      <c r="J21" s="1456"/>
      <c r="L21" s="147"/>
    </row>
    <row r="22" spans="1:12" ht="20.25" customHeight="1" thickBot="1" x14ac:dyDescent="0.3">
      <c r="A22" s="666" t="s">
        <v>37</v>
      </c>
      <c r="B22" s="667" t="s">
        <v>32</v>
      </c>
      <c r="C22" s="1457">
        <v>333</v>
      </c>
      <c r="D22" s="1458"/>
      <c r="E22" s="1457">
        <v>1045</v>
      </c>
      <c r="F22" s="1458"/>
      <c r="G22" s="1143">
        <v>379</v>
      </c>
      <c r="H22" s="1190">
        <f>G22-C22</f>
        <v>46</v>
      </c>
      <c r="I22" s="1455">
        <v>83</v>
      </c>
      <c r="J22" s="1456"/>
      <c r="L22" s="147"/>
    </row>
    <row r="23" spans="1:12" ht="18.75" customHeight="1" x14ac:dyDescent="0.25">
      <c r="A23" s="668" t="s">
        <v>213</v>
      </c>
      <c r="B23" s="1459" t="s">
        <v>32</v>
      </c>
      <c r="C23" s="1461">
        <f>C21-C22</f>
        <v>453</v>
      </c>
      <c r="D23" s="1462"/>
      <c r="E23" s="1461">
        <f>E21-E22</f>
        <v>1423</v>
      </c>
      <c r="F23" s="1462"/>
      <c r="G23" s="1465">
        <f>G21-G22</f>
        <v>424</v>
      </c>
      <c r="H23" s="1465">
        <f>G23-C23</f>
        <v>-29</v>
      </c>
      <c r="I23" s="1461">
        <f>I21-I22</f>
        <v>6</v>
      </c>
      <c r="J23" s="1462"/>
      <c r="L23" s="146"/>
    </row>
    <row r="24" spans="1:12" ht="17.25" thickBot="1" x14ac:dyDescent="0.3">
      <c r="A24" s="669" t="s">
        <v>100</v>
      </c>
      <c r="B24" s="1460"/>
      <c r="C24" s="1463"/>
      <c r="D24" s="1464"/>
      <c r="E24" s="1463"/>
      <c r="F24" s="1464"/>
      <c r="G24" s="1466"/>
      <c r="H24" s="1466"/>
      <c r="I24" s="1463"/>
      <c r="J24" s="1464"/>
      <c r="L24" s="146"/>
    </row>
    <row r="25" spans="1:12" ht="19.5" customHeight="1" thickBot="1" x14ac:dyDescent="0.3">
      <c r="A25" s="670" t="s">
        <v>412</v>
      </c>
      <c r="B25" s="1081"/>
      <c r="C25" s="1457">
        <v>567</v>
      </c>
      <c r="D25" s="1458"/>
      <c r="E25" s="1457">
        <v>1928</v>
      </c>
      <c r="F25" s="1458"/>
      <c r="G25" s="1143">
        <v>589</v>
      </c>
      <c r="H25" s="1190">
        <f>G25-C25</f>
        <v>22</v>
      </c>
      <c r="I25" s="1455">
        <v>45</v>
      </c>
      <c r="J25" s="1456"/>
      <c r="L25" s="146"/>
    </row>
    <row r="26" spans="1:12" ht="20.25" customHeight="1" thickBot="1" x14ac:dyDescent="0.3">
      <c r="A26" s="671" t="s">
        <v>411</v>
      </c>
      <c r="B26" s="667"/>
      <c r="C26" s="1457">
        <v>392</v>
      </c>
      <c r="D26" s="1458"/>
      <c r="E26" s="1457">
        <v>1303</v>
      </c>
      <c r="F26" s="1458"/>
      <c r="G26" s="1143">
        <v>464</v>
      </c>
      <c r="H26" s="1190">
        <f>G26-C26</f>
        <v>72</v>
      </c>
      <c r="I26" s="1455">
        <v>52</v>
      </c>
      <c r="J26" s="1456"/>
      <c r="L26" s="146"/>
    </row>
    <row r="27" spans="1:12" ht="17.25" customHeight="1" x14ac:dyDescent="0.25">
      <c r="A27" s="664" t="s">
        <v>1036</v>
      </c>
      <c r="B27" s="177"/>
      <c r="C27" s="1087"/>
      <c r="D27" s="1087"/>
      <c r="E27" s="1087"/>
      <c r="F27" s="1087"/>
      <c r="G27" s="1087"/>
      <c r="H27" s="1087"/>
      <c r="I27" s="111"/>
      <c r="J27" s="111"/>
      <c r="L27" s="146"/>
    </row>
    <row r="28" spans="1:12" ht="13.5" customHeight="1" x14ac:dyDescent="0.25">
      <c r="A28" s="664" t="s">
        <v>1035</v>
      </c>
      <c r="B28" s="177"/>
      <c r="C28" s="1087"/>
      <c r="D28" s="1087"/>
      <c r="E28" s="1087"/>
      <c r="F28" s="1087"/>
      <c r="G28" s="1087"/>
      <c r="H28" s="1087"/>
      <c r="I28" s="111"/>
      <c r="J28" s="111"/>
      <c r="L28" s="146"/>
    </row>
    <row r="29" spans="1:12" ht="13.5" customHeight="1" x14ac:dyDescent="0.25">
      <c r="A29" s="178" t="s">
        <v>1034</v>
      </c>
      <c r="B29" s="177"/>
      <c r="C29" s="1087"/>
      <c r="D29" s="1087"/>
      <c r="E29" s="1087"/>
      <c r="F29" s="1087"/>
      <c r="G29" s="1087"/>
      <c r="H29" s="1087"/>
      <c r="I29" s="1087"/>
      <c r="J29" s="111"/>
    </row>
    <row r="30" spans="1:12" ht="16.5" x14ac:dyDescent="0.25">
      <c r="A30" s="178"/>
      <c r="B30" s="177"/>
      <c r="C30" s="1087"/>
      <c r="D30" s="1087"/>
      <c r="E30" s="1087"/>
      <c r="F30" s="1087"/>
      <c r="G30" s="1087"/>
      <c r="H30" s="1087"/>
      <c r="I30" s="1087"/>
      <c r="J30" s="111"/>
    </row>
    <row r="40" ht="12" customHeight="1" x14ac:dyDescent="0.2"/>
  </sheetData>
  <mergeCells count="60">
    <mergeCell ref="A1:J1"/>
    <mergeCell ref="I2:J2"/>
    <mergeCell ref="A3:A4"/>
    <mergeCell ref="B3:B4"/>
    <mergeCell ref="C3:H3"/>
    <mergeCell ref="I3:J3"/>
    <mergeCell ref="D4:E4"/>
    <mergeCell ref="F4:G4"/>
    <mergeCell ref="I4:J4"/>
    <mergeCell ref="D5:E5"/>
    <mergeCell ref="F5:G5"/>
    <mergeCell ref="I5:J5"/>
    <mergeCell ref="L5:L7"/>
    <mergeCell ref="D8:E8"/>
    <mergeCell ref="F8:G8"/>
    <mergeCell ref="I8:J8"/>
    <mergeCell ref="D13:E13"/>
    <mergeCell ref="F13:G13"/>
    <mergeCell ref="I13:J13"/>
    <mergeCell ref="D9:E9"/>
    <mergeCell ref="F9:G9"/>
    <mergeCell ref="I9:J9"/>
    <mergeCell ref="D10:E10"/>
    <mergeCell ref="F10:G10"/>
    <mergeCell ref="I10:J10"/>
    <mergeCell ref="D11:E11"/>
    <mergeCell ref="F11:G11"/>
    <mergeCell ref="I11:J11"/>
    <mergeCell ref="D12:E12"/>
    <mergeCell ref="F12:G12"/>
    <mergeCell ref="I12:J12"/>
    <mergeCell ref="A14:J14"/>
    <mergeCell ref="A15:J15"/>
    <mergeCell ref="A17:J17"/>
    <mergeCell ref="A19:A20"/>
    <mergeCell ref="B19:B20"/>
    <mergeCell ref="C19:H19"/>
    <mergeCell ref="I19:J19"/>
    <mergeCell ref="C20:D20"/>
    <mergeCell ref="E20:F20"/>
    <mergeCell ref="I20:J20"/>
    <mergeCell ref="A16:J16"/>
    <mergeCell ref="C21:D21"/>
    <mergeCell ref="E21:F21"/>
    <mergeCell ref="I21:J21"/>
    <mergeCell ref="C22:D22"/>
    <mergeCell ref="E22:F22"/>
    <mergeCell ref="I22:J22"/>
    <mergeCell ref="I25:J25"/>
    <mergeCell ref="C26:D26"/>
    <mergeCell ref="E26:F26"/>
    <mergeCell ref="I26:J26"/>
    <mergeCell ref="B23:B24"/>
    <mergeCell ref="C23:D24"/>
    <mergeCell ref="E23:F24"/>
    <mergeCell ref="G23:G24"/>
    <mergeCell ref="H23:H24"/>
    <mergeCell ref="C25:D25"/>
    <mergeCell ref="E25:F25"/>
    <mergeCell ref="I23:J24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2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72"/>
  <sheetViews>
    <sheetView view="pageBreakPreview" zoomScale="70" zoomScaleNormal="80" zoomScaleSheetLayoutView="70" workbookViewId="0">
      <selection activeCell="B76" sqref="B76"/>
    </sheetView>
  </sheetViews>
  <sheetFormatPr defaultColWidth="9.140625" defaultRowHeight="12.75" x14ac:dyDescent="0.2"/>
  <cols>
    <col min="1" max="1" width="8.140625" style="159" customWidth="1"/>
    <col min="2" max="2" width="79.28515625" style="159" customWidth="1"/>
    <col min="3" max="3" width="9.5703125" style="159" bestFit="1" customWidth="1"/>
    <col min="4" max="4" width="11.140625" style="159" customWidth="1"/>
    <col min="5" max="5" width="13.7109375" style="159" customWidth="1"/>
    <col min="6" max="6" width="14.42578125" style="159" customWidth="1"/>
    <col min="7" max="7" width="14.5703125" style="159" customWidth="1"/>
    <col min="8" max="8" width="14.42578125" style="159" customWidth="1"/>
    <col min="9" max="9" width="16.7109375" style="159" customWidth="1"/>
    <col min="10" max="10" width="12" style="159" hidden="1" customWidth="1"/>
    <col min="11" max="11" width="4.85546875" style="146" customWidth="1"/>
    <col min="12" max="12" width="38.28515625" style="159" bestFit="1" customWidth="1"/>
    <col min="13" max="16384" width="9.140625" style="159"/>
  </cols>
  <sheetData>
    <row r="1" spans="1:21" ht="21" customHeight="1" x14ac:dyDescent="0.2">
      <c r="A1" s="1510" t="s">
        <v>418</v>
      </c>
      <c r="B1" s="1510"/>
      <c r="C1" s="1510"/>
      <c r="D1" s="1510"/>
      <c r="E1" s="1510"/>
      <c r="F1" s="1510"/>
      <c r="G1" s="1510"/>
      <c r="H1" s="1510"/>
      <c r="I1" s="1510"/>
      <c r="J1" s="1510"/>
    </row>
    <row r="2" spans="1:21" ht="12" customHeight="1" thickBot="1" x14ac:dyDescent="0.35">
      <c r="A2" s="4"/>
      <c r="B2" s="755"/>
      <c r="C2" s="755"/>
      <c r="D2" s="1567"/>
      <c r="E2" s="1567"/>
      <c r="F2" s="1567"/>
      <c r="G2" s="1567"/>
      <c r="H2" s="1567"/>
      <c r="I2" s="1567"/>
      <c r="J2" s="755"/>
    </row>
    <row r="3" spans="1:21" ht="17.25" customHeight="1" thickBot="1" x14ac:dyDescent="0.25">
      <c r="A3" s="1492" t="s">
        <v>568</v>
      </c>
      <c r="B3" s="1580" t="s">
        <v>101</v>
      </c>
      <c r="C3" s="1581"/>
      <c r="D3" s="1471" t="s">
        <v>393</v>
      </c>
      <c r="E3" s="1570" t="s">
        <v>1042</v>
      </c>
      <c r="F3" s="1586" t="s">
        <v>839</v>
      </c>
      <c r="G3" s="1573" t="s">
        <v>1043</v>
      </c>
      <c r="H3" s="1576" t="s">
        <v>1044</v>
      </c>
      <c r="I3" s="1577"/>
      <c r="J3" s="412" t="s">
        <v>65</v>
      </c>
    </row>
    <row r="4" spans="1:21" ht="17.45" customHeight="1" thickBot="1" x14ac:dyDescent="0.25">
      <c r="A4" s="1568"/>
      <c r="B4" s="1582"/>
      <c r="C4" s="1583"/>
      <c r="D4" s="1589"/>
      <c r="E4" s="1571"/>
      <c r="F4" s="1587"/>
      <c r="G4" s="1574"/>
      <c r="H4" s="1578"/>
      <c r="I4" s="1579"/>
      <c r="J4" s="412"/>
    </row>
    <row r="5" spans="1:21" ht="21" customHeight="1" thickBot="1" x14ac:dyDescent="0.25">
      <c r="A5" s="1569"/>
      <c r="B5" s="1584"/>
      <c r="C5" s="1585"/>
      <c r="D5" s="1590"/>
      <c r="E5" s="1572"/>
      <c r="F5" s="1588"/>
      <c r="G5" s="1575"/>
      <c r="H5" s="672" t="s">
        <v>895</v>
      </c>
      <c r="I5" s="672" t="s">
        <v>33</v>
      </c>
      <c r="J5" s="413" t="s">
        <v>168</v>
      </c>
    </row>
    <row r="6" spans="1:21" ht="41.25" customHeight="1" x14ac:dyDescent="0.5">
      <c r="A6" s="756" t="s">
        <v>77</v>
      </c>
      <c r="B6" s="1565" t="s">
        <v>844</v>
      </c>
      <c r="C6" s="1566"/>
      <c r="D6" s="757" t="s">
        <v>32</v>
      </c>
      <c r="E6" s="1337">
        <v>82567</v>
      </c>
      <c r="F6" s="823">
        <v>82303.533332999999</v>
      </c>
      <c r="G6" s="1336">
        <v>79567.8</v>
      </c>
      <c r="H6" s="823">
        <f>G6-E6</f>
        <v>-2999.1999999999971</v>
      </c>
      <c r="I6" s="1338">
        <f>G6/E6*100</f>
        <v>96.367556045393442</v>
      </c>
      <c r="J6" s="414"/>
      <c r="K6" s="145"/>
      <c r="L6" s="748"/>
    </row>
    <row r="7" spans="1:21" ht="19.5" hidden="1" customHeight="1" thickBot="1" x14ac:dyDescent="0.3">
      <c r="A7" s="458" t="s">
        <v>366</v>
      </c>
      <c r="B7" s="758" t="s">
        <v>845</v>
      </c>
      <c r="C7" s="759"/>
      <c r="D7" s="760"/>
      <c r="E7" s="1104"/>
      <c r="F7" s="824"/>
      <c r="G7" s="1105"/>
      <c r="H7" s="1106">
        <f t="shared" ref="H7" si="0">G7-E7</f>
        <v>0</v>
      </c>
      <c r="I7" s="1107"/>
      <c r="J7" s="411"/>
    </row>
    <row r="8" spans="1:21" ht="16.5" customHeight="1" x14ac:dyDescent="0.2">
      <c r="A8" s="458" t="s">
        <v>366</v>
      </c>
      <c r="B8" s="1497" t="s">
        <v>380</v>
      </c>
      <c r="C8" s="1498"/>
      <c r="D8" s="754" t="s">
        <v>32</v>
      </c>
      <c r="E8" s="1329">
        <v>10866</v>
      </c>
      <c r="F8" s="824" t="s">
        <v>428</v>
      </c>
      <c r="G8" s="1332">
        <v>10610.9</v>
      </c>
      <c r="H8" s="824">
        <f>G8-E8</f>
        <v>-255.10000000000036</v>
      </c>
      <c r="I8" s="1333">
        <f>G8/E8*100</f>
        <v>97.652309957666105</v>
      </c>
      <c r="J8" s="411"/>
      <c r="K8" s="212"/>
      <c r="L8" s="25"/>
      <c r="M8" s="8"/>
    </row>
    <row r="9" spans="1:21" ht="16.5" customHeight="1" x14ac:dyDescent="0.2">
      <c r="A9" s="458" t="s">
        <v>367</v>
      </c>
      <c r="B9" s="1497" t="s">
        <v>620</v>
      </c>
      <c r="C9" s="1498"/>
      <c r="D9" s="754" t="s">
        <v>32</v>
      </c>
      <c r="E9" s="1329">
        <v>21556.6</v>
      </c>
      <c r="F9" s="824">
        <v>33925.75</v>
      </c>
      <c r="G9" s="1332">
        <v>19679.900000000001</v>
      </c>
      <c r="H9" s="824">
        <f>G9-E9</f>
        <v>-1876.6999999999971</v>
      </c>
      <c r="I9" s="1333">
        <f>G9/E9*100</f>
        <v>91.294081626972726</v>
      </c>
      <c r="J9" s="411"/>
      <c r="K9" s="212"/>
      <c r="L9" s="25"/>
      <c r="M9" s="8"/>
    </row>
    <row r="10" spans="1:21" ht="16.5" customHeight="1" x14ac:dyDescent="0.3">
      <c r="A10" s="458" t="s">
        <v>829</v>
      </c>
      <c r="B10" s="1497" t="s">
        <v>622</v>
      </c>
      <c r="C10" s="1498"/>
      <c r="D10" s="754" t="s">
        <v>32</v>
      </c>
      <c r="E10" s="1329">
        <v>22532</v>
      </c>
      <c r="F10" s="824">
        <v>22104</v>
      </c>
      <c r="G10" s="1332">
        <v>19477.599999999999</v>
      </c>
      <c r="H10" s="824">
        <f>G10-E10</f>
        <v>-3054.4000000000015</v>
      </c>
      <c r="I10" s="1333">
        <f>G10/E10*100</f>
        <v>86.444168293981889</v>
      </c>
      <c r="J10" s="411"/>
      <c r="K10" s="1546" t="s">
        <v>983</v>
      </c>
      <c r="L10" s="1546"/>
      <c r="M10" s="1546"/>
      <c r="N10" s="1546"/>
      <c r="O10" s="1546"/>
      <c r="P10" s="1546"/>
      <c r="Q10" s="1546"/>
      <c r="R10" s="1546"/>
      <c r="S10" s="1546"/>
      <c r="T10" s="1328"/>
      <c r="U10" s="1328"/>
    </row>
    <row r="11" spans="1:21" ht="16.5" hidden="1" x14ac:dyDescent="0.2">
      <c r="A11" s="458" t="s">
        <v>368</v>
      </c>
      <c r="B11" s="1497" t="s">
        <v>562</v>
      </c>
      <c r="C11" s="1498"/>
      <c r="D11" s="754" t="s">
        <v>32</v>
      </c>
      <c r="E11" s="1104" t="s">
        <v>428</v>
      </c>
      <c r="F11" s="824" t="s">
        <v>428</v>
      </c>
      <c r="G11" s="1105" t="s">
        <v>428</v>
      </c>
      <c r="H11" s="1108" t="e">
        <f t="shared" ref="H11:H17" si="1">G11-E11</f>
        <v>#VALUE!</v>
      </c>
      <c r="I11" s="1107" t="e">
        <f t="shared" ref="I11:I18" si="2">G11/E11*100</f>
        <v>#VALUE!</v>
      </c>
      <c r="J11" s="411"/>
      <c r="K11" s="212"/>
      <c r="L11" s="25"/>
      <c r="M11" s="8"/>
    </row>
    <row r="12" spans="1:21" ht="33" customHeight="1" x14ac:dyDescent="0.2">
      <c r="A12" s="458" t="s">
        <v>368</v>
      </c>
      <c r="B12" s="1501" t="s">
        <v>563</v>
      </c>
      <c r="C12" s="1502"/>
      <c r="D12" s="754" t="s">
        <v>32</v>
      </c>
      <c r="E12" s="1329">
        <v>1382</v>
      </c>
      <c r="F12" s="824" t="s">
        <v>428</v>
      </c>
      <c r="G12" s="1332">
        <v>1366.1</v>
      </c>
      <c r="H12" s="824">
        <f>G12-E12</f>
        <v>-15.900000000000091</v>
      </c>
      <c r="I12" s="1333">
        <f>G12/E12*100</f>
        <v>98.849493487698979</v>
      </c>
      <c r="J12" s="411"/>
      <c r="K12" s="212"/>
      <c r="L12" s="25"/>
      <c r="M12" s="8"/>
    </row>
    <row r="13" spans="1:21" ht="16.5" customHeight="1" x14ac:dyDescent="0.2">
      <c r="A13" s="458" t="s">
        <v>369</v>
      </c>
      <c r="B13" s="1497" t="s">
        <v>381</v>
      </c>
      <c r="C13" s="1498"/>
      <c r="D13" s="754" t="s">
        <v>32</v>
      </c>
      <c r="E13" s="1329">
        <v>8290</v>
      </c>
      <c r="F13" s="824">
        <v>7897.625</v>
      </c>
      <c r="G13" s="1332">
        <v>8113</v>
      </c>
      <c r="H13" s="824">
        <f>G13-E13</f>
        <v>-177</v>
      </c>
      <c r="I13" s="1333">
        <f>G13/E13*100</f>
        <v>97.8648974668275</v>
      </c>
      <c r="J13" s="411"/>
      <c r="K13" s="212"/>
      <c r="L13" s="25"/>
      <c r="M13" s="8"/>
    </row>
    <row r="14" spans="1:21" ht="16.5" customHeight="1" x14ac:dyDescent="0.2">
      <c r="A14" s="458" t="s">
        <v>370</v>
      </c>
      <c r="B14" s="1497" t="s">
        <v>555</v>
      </c>
      <c r="C14" s="1498"/>
      <c r="D14" s="754" t="s">
        <v>32</v>
      </c>
      <c r="E14" s="1329">
        <v>1576.3</v>
      </c>
      <c r="F14" s="824">
        <v>844.50833333333333</v>
      </c>
      <c r="G14" s="1332">
        <v>1609</v>
      </c>
      <c r="H14" s="824">
        <f>G14-E14</f>
        <v>32.700000000000045</v>
      </c>
      <c r="I14" s="1333">
        <f>G14/E14*100</f>
        <v>102.07447820846285</v>
      </c>
      <c r="J14" s="411"/>
      <c r="K14" s="212"/>
      <c r="L14" s="25"/>
      <c r="M14" s="8"/>
    </row>
    <row r="15" spans="1:21" ht="16.5" x14ac:dyDescent="0.2">
      <c r="A15" s="458" t="s">
        <v>371</v>
      </c>
      <c r="B15" s="1497" t="s">
        <v>556</v>
      </c>
      <c r="C15" s="1498"/>
      <c r="D15" s="754" t="s">
        <v>32</v>
      </c>
      <c r="E15" s="1329">
        <v>9352.2000000000007</v>
      </c>
      <c r="F15" s="824">
        <v>6942.5333333333338</v>
      </c>
      <c r="G15" s="1332">
        <v>8936.4</v>
      </c>
      <c r="H15" s="824">
        <f>G15-E15</f>
        <v>-415.80000000000109</v>
      </c>
      <c r="I15" s="1333">
        <f>G15/E15*100</f>
        <v>95.553987297106559</v>
      </c>
      <c r="J15" s="411"/>
      <c r="K15" s="212"/>
      <c r="L15" s="25"/>
      <c r="M15" s="8"/>
    </row>
    <row r="16" spans="1:21" ht="16.5" x14ac:dyDescent="0.2">
      <c r="A16" s="458" t="s">
        <v>372</v>
      </c>
      <c r="B16" s="1497" t="s">
        <v>557</v>
      </c>
      <c r="C16" s="1498"/>
      <c r="D16" s="754" t="s">
        <v>32</v>
      </c>
      <c r="E16" s="1329">
        <v>1055.5999999999999</v>
      </c>
      <c r="F16" s="824" t="s">
        <v>428</v>
      </c>
      <c r="G16" s="1332">
        <v>1018</v>
      </c>
      <c r="H16" s="824">
        <f>G16-E16</f>
        <v>-37.599999999999909</v>
      </c>
      <c r="I16" s="1333">
        <f t="shared" si="2"/>
        <v>96.438044713906791</v>
      </c>
      <c r="J16" s="411"/>
      <c r="K16" s="212"/>
      <c r="L16" s="25"/>
      <c r="M16" s="8"/>
    </row>
    <row r="17" spans="1:13" ht="16.5" customHeight="1" x14ac:dyDescent="0.2">
      <c r="A17" s="458" t="s">
        <v>373</v>
      </c>
      <c r="B17" s="1497" t="s">
        <v>558</v>
      </c>
      <c r="C17" s="1498"/>
      <c r="D17" s="754" t="s">
        <v>32</v>
      </c>
      <c r="E17" s="1329">
        <v>1322.7</v>
      </c>
      <c r="F17" s="824">
        <v>1016.95</v>
      </c>
      <c r="G17" s="1332">
        <v>1401.3</v>
      </c>
      <c r="H17" s="824">
        <f t="shared" si="1"/>
        <v>78.599999999999909</v>
      </c>
      <c r="I17" s="1333">
        <f>G17/E17*100</f>
        <v>105.94239056475389</v>
      </c>
      <c r="J17" s="411"/>
      <c r="K17" s="212"/>
      <c r="L17" s="25"/>
      <c r="M17" s="8"/>
    </row>
    <row r="18" spans="1:13" ht="16.5" customHeight="1" x14ac:dyDescent="0.2">
      <c r="A18" s="458" t="s">
        <v>374</v>
      </c>
      <c r="B18" s="1497" t="s">
        <v>567</v>
      </c>
      <c r="C18" s="1498"/>
      <c r="D18" s="754" t="s">
        <v>32</v>
      </c>
      <c r="E18" s="1329">
        <v>462.9</v>
      </c>
      <c r="F18" s="824">
        <v>520.24166666666667</v>
      </c>
      <c r="G18" s="1332">
        <v>491.5</v>
      </c>
      <c r="H18" s="824">
        <f t="shared" ref="H18:H25" si="3">G18-E18</f>
        <v>28.600000000000023</v>
      </c>
      <c r="I18" s="1333">
        <f t="shared" si="2"/>
        <v>106.17844026787644</v>
      </c>
      <c r="J18" s="411"/>
      <c r="K18" s="212"/>
      <c r="L18" s="25"/>
      <c r="M18" s="8"/>
    </row>
    <row r="19" spans="1:13" ht="16.5" customHeight="1" x14ac:dyDescent="0.2">
      <c r="A19" s="458" t="s">
        <v>375</v>
      </c>
      <c r="B19" s="1497" t="s">
        <v>590</v>
      </c>
      <c r="C19" s="1498"/>
      <c r="D19" s="754" t="s">
        <v>32</v>
      </c>
      <c r="E19" s="1329">
        <v>1935.9</v>
      </c>
      <c r="F19" s="824">
        <v>1757.675</v>
      </c>
      <c r="G19" s="1332">
        <v>1830.6</v>
      </c>
      <c r="H19" s="824">
        <f t="shared" si="3"/>
        <v>-105.30000000000018</v>
      </c>
      <c r="I19" s="1333">
        <f t="shared" ref="I19:I25" si="4">G19/E19*100</f>
        <v>94.560669456066933</v>
      </c>
      <c r="J19" s="411"/>
      <c r="K19" s="212"/>
      <c r="L19" s="25"/>
      <c r="M19" s="8"/>
    </row>
    <row r="20" spans="1:13" ht="16.5" customHeight="1" x14ac:dyDescent="0.2">
      <c r="A20" s="458" t="s">
        <v>376</v>
      </c>
      <c r="B20" s="1497" t="s">
        <v>559</v>
      </c>
      <c r="C20" s="1498"/>
      <c r="D20" s="754" t="s">
        <v>32</v>
      </c>
      <c r="E20" s="1329">
        <v>1401.9</v>
      </c>
      <c r="F20" s="824">
        <v>1940.4166666666667</v>
      </c>
      <c r="G20" s="1332">
        <v>1139.4000000000001</v>
      </c>
      <c r="H20" s="824">
        <f t="shared" si="3"/>
        <v>-262.5</v>
      </c>
      <c r="I20" s="1333">
        <f t="shared" si="4"/>
        <v>81.275411940937303</v>
      </c>
      <c r="J20" s="411"/>
      <c r="K20" s="212"/>
      <c r="L20" s="25"/>
      <c r="M20" s="8"/>
    </row>
    <row r="21" spans="1:13" ht="16.5" customHeight="1" x14ac:dyDescent="0.2">
      <c r="A21" s="458" t="s">
        <v>377</v>
      </c>
      <c r="B21" s="1497" t="s">
        <v>560</v>
      </c>
      <c r="C21" s="1498"/>
      <c r="D21" s="754" t="s">
        <v>32</v>
      </c>
      <c r="E21" s="1329">
        <v>1317</v>
      </c>
      <c r="F21" s="824">
        <v>1501.5833333333333</v>
      </c>
      <c r="G21" s="1332">
        <v>1198</v>
      </c>
      <c r="H21" s="824">
        <f t="shared" si="3"/>
        <v>-119</v>
      </c>
      <c r="I21" s="1333">
        <f t="shared" si="4"/>
        <v>90.964312832194381</v>
      </c>
      <c r="J21" s="411"/>
      <c r="K21" s="212"/>
      <c r="L21" s="25"/>
      <c r="M21" s="8"/>
    </row>
    <row r="22" spans="1:13" ht="31.5" customHeight="1" x14ac:dyDescent="0.2">
      <c r="A22" s="458" t="s">
        <v>378</v>
      </c>
      <c r="B22" s="1501" t="s">
        <v>561</v>
      </c>
      <c r="C22" s="1502"/>
      <c r="D22" s="754" t="s">
        <v>32</v>
      </c>
      <c r="E22" s="1329">
        <v>4011.7</v>
      </c>
      <c r="F22" s="824">
        <v>5139.5416663333335</v>
      </c>
      <c r="G22" s="1332">
        <v>4148.3</v>
      </c>
      <c r="H22" s="824">
        <f t="shared" si="3"/>
        <v>136.60000000000036</v>
      </c>
      <c r="I22" s="1333">
        <f t="shared" si="4"/>
        <v>103.40504025724755</v>
      </c>
      <c r="J22" s="411"/>
      <c r="K22" s="212"/>
      <c r="L22" s="25"/>
      <c r="M22" s="8"/>
    </row>
    <row r="23" spans="1:13" ht="16.5" customHeight="1" x14ac:dyDescent="0.2">
      <c r="A23" s="458" t="s">
        <v>830</v>
      </c>
      <c r="B23" s="1497" t="s">
        <v>68</v>
      </c>
      <c r="C23" s="1498"/>
      <c r="D23" s="754" t="s">
        <v>32</v>
      </c>
      <c r="E23" s="1329">
        <v>7288.1</v>
      </c>
      <c r="F23" s="824">
        <v>7526.1</v>
      </c>
      <c r="G23" s="1332">
        <v>7493.3</v>
      </c>
      <c r="H23" s="824">
        <f t="shared" si="3"/>
        <v>205.19999999999982</v>
      </c>
      <c r="I23" s="1333">
        <f t="shared" si="4"/>
        <v>102.81554863407472</v>
      </c>
      <c r="J23" s="411"/>
      <c r="K23" s="212"/>
      <c r="L23" s="25"/>
      <c r="M23" s="8"/>
    </row>
    <row r="24" spans="1:13" ht="16.5" customHeight="1" x14ac:dyDescent="0.2">
      <c r="A24" s="458" t="s">
        <v>379</v>
      </c>
      <c r="B24" s="1497" t="s">
        <v>564</v>
      </c>
      <c r="C24" s="1498"/>
      <c r="D24" s="754" t="s">
        <v>32</v>
      </c>
      <c r="E24" s="1329">
        <v>6177</v>
      </c>
      <c r="F24" s="824">
        <v>6242.6750000000002</v>
      </c>
      <c r="G24" s="1332">
        <v>6138.3</v>
      </c>
      <c r="H24" s="824">
        <f t="shared" si="3"/>
        <v>-38.699999999999818</v>
      </c>
      <c r="I24" s="1333">
        <f t="shared" si="4"/>
        <v>99.373482272948038</v>
      </c>
      <c r="J24" s="411"/>
      <c r="K24" s="212"/>
      <c r="L24" s="25"/>
      <c r="M24" s="8"/>
    </row>
    <row r="25" spans="1:13" ht="20.25" customHeight="1" thickBot="1" x14ac:dyDescent="0.25">
      <c r="A25" s="761" t="s">
        <v>831</v>
      </c>
      <c r="B25" s="1499" t="s">
        <v>565</v>
      </c>
      <c r="C25" s="1500"/>
      <c r="D25" s="762" t="s">
        <v>32</v>
      </c>
      <c r="E25" s="1330">
        <v>1349.1</v>
      </c>
      <c r="F25" s="825">
        <v>1244.9000000000001</v>
      </c>
      <c r="G25" s="1331">
        <v>1341.8</v>
      </c>
      <c r="H25" s="825">
        <f t="shared" si="3"/>
        <v>-7.2999999999999545</v>
      </c>
      <c r="I25" s="1334">
        <f t="shared" si="4"/>
        <v>99.458898524942569</v>
      </c>
      <c r="J25" s="411"/>
      <c r="K25" s="212"/>
      <c r="L25" s="25"/>
      <c r="M25" s="8"/>
    </row>
    <row r="26" spans="1:13" ht="35.25" hidden="1" customHeight="1" thickBot="1" x14ac:dyDescent="0.25">
      <c r="A26" s="826" t="s">
        <v>378</v>
      </c>
      <c r="B26" s="798" t="s">
        <v>566</v>
      </c>
      <c r="C26" s="783" t="s">
        <v>32</v>
      </c>
      <c r="D26" s="827"/>
      <c r="E26" s="827"/>
      <c r="F26" s="827">
        <v>2533</v>
      </c>
      <c r="G26" s="827"/>
      <c r="H26" s="827">
        <f>G26-D26</f>
        <v>0</v>
      </c>
      <c r="I26" s="828" t="e">
        <f>G26/D26*100</f>
        <v>#DIV/0!</v>
      </c>
      <c r="J26" s="411"/>
      <c r="K26" s="212"/>
      <c r="L26" s="25"/>
      <c r="M26" s="8"/>
    </row>
    <row r="27" spans="1:13" s="11" customFormat="1" ht="19.5" hidden="1" x14ac:dyDescent="0.2">
      <c r="A27" s="829" t="s">
        <v>379</v>
      </c>
      <c r="B27" s="830" t="s">
        <v>383</v>
      </c>
      <c r="C27" s="831" t="s">
        <v>32</v>
      </c>
      <c r="D27" s="832" t="s">
        <v>305</v>
      </c>
      <c r="E27" s="832"/>
      <c r="F27" s="832" t="s">
        <v>305</v>
      </c>
      <c r="G27" s="832" t="s">
        <v>305</v>
      </c>
      <c r="H27" s="833"/>
      <c r="I27" s="834"/>
      <c r="J27" s="415"/>
      <c r="K27" s="212"/>
      <c r="L27" s="25"/>
      <c r="M27" s="8"/>
    </row>
    <row r="28" spans="1:13" s="11" customFormat="1" ht="75.75" customHeight="1" x14ac:dyDescent="0.25">
      <c r="A28" s="1508" t="s">
        <v>828</v>
      </c>
      <c r="B28" s="1508"/>
      <c r="C28" s="1508"/>
      <c r="D28" s="1508"/>
      <c r="E28" s="1508"/>
      <c r="F28" s="1508"/>
      <c r="G28" s="1508"/>
      <c r="H28" s="1508"/>
      <c r="I28" s="1508"/>
      <c r="J28" s="415"/>
      <c r="K28" s="290"/>
      <c r="L28" s="25"/>
      <c r="M28" s="8"/>
    </row>
    <row r="29" spans="1:13" s="11" customFormat="1" ht="18" customHeight="1" x14ac:dyDescent="0.2">
      <c r="A29" s="1509" t="s">
        <v>396</v>
      </c>
      <c r="B29" s="1509"/>
      <c r="C29" s="1509"/>
      <c r="D29" s="1509"/>
      <c r="E29" s="1509"/>
      <c r="F29" s="1509"/>
      <c r="G29" s="1509"/>
      <c r="H29" s="1509"/>
      <c r="I29" s="1509"/>
      <c r="J29" s="415"/>
      <c r="K29" s="212"/>
      <c r="L29" s="25"/>
      <c r="M29" s="8"/>
    </row>
    <row r="30" spans="1:13" s="11" customFormat="1" ht="16.5" hidden="1" x14ac:dyDescent="0.2">
      <c r="A30" s="1509" t="s">
        <v>382</v>
      </c>
      <c r="B30" s="1509"/>
      <c r="C30" s="1509"/>
      <c r="D30" s="1509"/>
      <c r="E30" s="1509"/>
      <c r="F30" s="1509"/>
      <c r="G30" s="1509"/>
      <c r="H30" s="1509"/>
      <c r="I30" s="1509"/>
      <c r="J30" s="415"/>
      <c r="K30" s="212"/>
      <c r="L30" s="25"/>
      <c r="M30" s="8"/>
    </row>
    <row r="31" spans="1:13" s="11" customFormat="1" ht="34.5" customHeight="1" x14ac:dyDescent="0.2">
      <c r="A31" s="1509" t="s">
        <v>832</v>
      </c>
      <c r="B31" s="1509"/>
      <c r="C31" s="1509"/>
      <c r="D31" s="1509"/>
      <c r="E31" s="1509"/>
      <c r="F31" s="1509"/>
      <c r="G31" s="1509"/>
      <c r="H31" s="1509"/>
      <c r="I31" s="1509"/>
      <c r="J31" s="415"/>
      <c r="K31" s="212"/>
      <c r="L31" s="25"/>
      <c r="M31" s="8"/>
    </row>
    <row r="32" spans="1:13" s="11" customFormat="1" ht="9" customHeight="1" x14ac:dyDescent="0.2">
      <c r="A32" s="262"/>
      <c r="B32" s="262"/>
      <c r="C32" s="262"/>
      <c r="D32" s="262"/>
      <c r="E32" s="262"/>
      <c r="F32" s="262"/>
      <c r="G32" s="262"/>
      <c r="H32" s="262"/>
      <c r="I32" s="262"/>
      <c r="J32" s="220"/>
      <c r="K32" s="212"/>
      <c r="L32" s="25"/>
      <c r="M32" s="8"/>
    </row>
    <row r="33" spans="1:14" s="11" customFormat="1" ht="19.5" customHeight="1" x14ac:dyDescent="0.2">
      <c r="A33" s="1510" t="s">
        <v>507</v>
      </c>
      <c r="B33" s="1510"/>
      <c r="C33" s="1510"/>
      <c r="D33" s="1510"/>
      <c r="E33" s="1510"/>
      <c r="F33" s="1510"/>
      <c r="G33" s="1510"/>
      <c r="H33" s="1510"/>
      <c r="I33" s="1510"/>
      <c r="J33" s="220"/>
      <c r="K33" s="212"/>
      <c r="L33" s="25"/>
      <c r="M33" s="8"/>
    </row>
    <row r="34" spans="1:14" s="11" customFormat="1" ht="12.75" customHeight="1" thickBot="1" x14ac:dyDescent="0.25">
      <c r="A34" s="262"/>
      <c r="B34" s="262"/>
      <c r="C34" s="262"/>
      <c r="D34" s="262"/>
      <c r="E34" s="262"/>
      <c r="F34" s="262"/>
      <c r="G34" s="262"/>
      <c r="H34" s="262"/>
      <c r="I34" s="262"/>
      <c r="J34" s="220"/>
      <c r="K34" s="212"/>
      <c r="L34" s="25"/>
      <c r="M34" s="8"/>
    </row>
    <row r="35" spans="1:14" s="11" customFormat="1" ht="36" customHeight="1" thickBot="1" x14ac:dyDescent="0.25">
      <c r="A35" s="1527" t="s">
        <v>101</v>
      </c>
      <c r="B35" s="1528"/>
      <c r="C35" s="1525"/>
      <c r="D35" s="1525" t="s">
        <v>134</v>
      </c>
      <c r="E35" s="1506" t="s">
        <v>1079</v>
      </c>
      <c r="F35" s="1506" t="s">
        <v>840</v>
      </c>
      <c r="G35" s="1506" t="s">
        <v>1080</v>
      </c>
      <c r="H35" s="1511" t="s">
        <v>1084</v>
      </c>
      <c r="I35" s="1512"/>
      <c r="J35" s="220"/>
      <c r="K35" s="212"/>
      <c r="L35" s="145"/>
      <c r="M35" s="8"/>
    </row>
    <row r="36" spans="1:14" s="11" customFormat="1" ht="17.25" customHeight="1" thickBot="1" x14ac:dyDescent="0.25">
      <c r="A36" s="1529"/>
      <c r="B36" s="1530"/>
      <c r="C36" s="1531"/>
      <c r="D36" s="1526"/>
      <c r="E36" s="1507"/>
      <c r="F36" s="1507"/>
      <c r="G36" s="1507"/>
      <c r="H36" s="1335" t="s">
        <v>895</v>
      </c>
      <c r="I36" s="1335" t="s">
        <v>33</v>
      </c>
      <c r="J36" s="220"/>
      <c r="K36" s="212"/>
      <c r="L36" s="145"/>
      <c r="M36" s="8"/>
    </row>
    <row r="37" spans="1:14" s="11" customFormat="1" ht="25.5" customHeight="1" x14ac:dyDescent="0.35">
      <c r="A37" s="1522" t="s">
        <v>439</v>
      </c>
      <c r="B37" s="1523"/>
      <c r="C37" s="1524"/>
      <c r="D37" s="749" t="s">
        <v>32</v>
      </c>
      <c r="E37" s="1346">
        <f>E38+E40+E41+E42+E43</f>
        <v>9665.5499999999993</v>
      </c>
      <c r="F37" s="1346">
        <f>F38+F40+F41+F42+F43</f>
        <v>9744</v>
      </c>
      <c r="G37" s="1349">
        <f>G38+G40+G41+G42+G43</f>
        <v>9824.9500000000007</v>
      </c>
      <c r="H37" s="1349">
        <f>G37-E37</f>
        <v>159.40000000000146</v>
      </c>
      <c r="I37" s="1350">
        <f>G37/E37*100</f>
        <v>101.6491560231958</v>
      </c>
      <c r="J37" s="220"/>
      <c r="K37" s="217"/>
      <c r="L37" s="145"/>
      <c r="M37" s="8"/>
    </row>
    <row r="38" spans="1:14" s="11" customFormat="1" ht="30.75" customHeight="1" x14ac:dyDescent="0.2">
      <c r="A38" s="1513" t="s">
        <v>362</v>
      </c>
      <c r="B38" s="1514"/>
      <c r="C38" s="1515"/>
      <c r="D38" s="750" t="s">
        <v>32</v>
      </c>
      <c r="E38" s="1343">
        <v>769</v>
      </c>
      <c r="F38" s="1348">
        <v>788</v>
      </c>
      <c r="G38" s="1339">
        <v>790</v>
      </c>
      <c r="H38" s="1339">
        <f>G38-E38</f>
        <v>21</v>
      </c>
      <c r="I38" s="1351">
        <f>G38/E38*100</f>
        <v>102.73081924577374</v>
      </c>
      <c r="J38" s="220"/>
      <c r="K38" s="212"/>
      <c r="L38" s="145"/>
      <c r="M38" s="8"/>
    </row>
    <row r="39" spans="1:14" s="11" customFormat="1" ht="19.5" customHeight="1" x14ac:dyDescent="0.2">
      <c r="A39" s="1513" t="s">
        <v>363</v>
      </c>
      <c r="B39" s="1514"/>
      <c r="C39" s="1515"/>
      <c r="D39" s="751"/>
      <c r="E39" s="1345"/>
      <c r="F39" s="1340"/>
      <c r="G39" s="1347"/>
      <c r="H39" s="1339"/>
      <c r="I39" s="1351"/>
      <c r="J39" s="220"/>
      <c r="K39" s="212"/>
      <c r="L39" s="145"/>
      <c r="M39" s="8"/>
    </row>
    <row r="40" spans="1:14" s="11" customFormat="1" ht="19.5" customHeight="1" x14ac:dyDescent="0.2">
      <c r="A40" s="1516" t="s">
        <v>1086</v>
      </c>
      <c r="B40" s="1517"/>
      <c r="C40" s="1518"/>
      <c r="D40" s="751" t="s">
        <v>32</v>
      </c>
      <c r="E40" s="1342">
        <v>413.1</v>
      </c>
      <c r="F40" s="1340">
        <v>301</v>
      </c>
      <c r="G40" s="1340">
        <v>284</v>
      </c>
      <c r="H40" s="1352">
        <f>G40-E40</f>
        <v>-129.10000000000002</v>
      </c>
      <c r="I40" s="1218">
        <f>G40/E40*100</f>
        <v>68.748487049140635</v>
      </c>
      <c r="J40" s="220"/>
      <c r="K40" s="212"/>
      <c r="L40" s="145"/>
      <c r="M40" s="8"/>
    </row>
    <row r="41" spans="1:14" s="11" customFormat="1" ht="21" customHeight="1" x14ac:dyDescent="0.2">
      <c r="A41" s="1516" t="s">
        <v>533</v>
      </c>
      <c r="B41" s="1517"/>
      <c r="C41" s="1518"/>
      <c r="D41" s="751" t="s">
        <v>32</v>
      </c>
      <c r="E41" s="1342">
        <v>408</v>
      </c>
      <c r="F41" s="1340">
        <v>401</v>
      </c>
      <c r="G41" s="1340">
        <v>417</v>
      </c>
      <c r="H41" s="1352">
        <f>G41-E41</f>
        <v>9</v>
      </c>
      <c r="I41" s="1218">
        <f>G41/E41*100</f>
        <v>102.20588235294117</v>
      </c>
      <c r="J41" s="220"/>
      <c r="K41" s="212"/>
      <c r="L41" s="145"/>
      <c r="M41" s="8"/>
    </row>
    <row r="42" spans="1:14" s="11" customFormat="1" ht="19.5" customHeight="1" x14ac:dyDescent="0.2">
      <c r="A42" s="1543" t="s">
        <v>364</v>
      </c>
      <c r="B42" s="1544"/>
      <c r="C42" s="1545"/>
      <c r="D42" s="752" t="s">
        <v>32</v>
      </c>
      <c r="E42" s="1342">
        <v>6706.2</v>
      </c>
      <c r="F42" s="1340">
        <v>6766</v>
      </c>
      <c r="G42" s="1341">
        <v>6837</v>
      </c>
      <c r="H42" s="1352">
        <f>G42-E42</f>
        <v>130.80000000000018</v>
      </c>
      <c r="I42" s="1218">
        <f>G42/E42*100</f>
        <v>101.950433926814</v>
      </c>
      <c r="J42" s="220"/>
      <c r="K42" s="212"/>
      <c r="L42" s="145"/>
      <c r="M42" s="8"/>
    </row>
    <row r="43" spans="1:14" s="11" customFormat="1" ht="17.25" customHeight="1" thickBot="1" x14ac:dyDescent="0.35">
      <c r="A43" s="1503" t="s">
        <v>365</v>
      </c>
      <c r="B43" s="1504"/>
      <c r="C43" s="1505"/>
      <c r="D43" s="753" t="s">
        <v>32</v>
      </c>
      <c r="E43" s="1344">
        <v>1369.25</v>
      </c>
      <c r="F43" s="835">
        <v>1488</v>
      </c>
      <c r="G43" s="747">
        <v>1496.95</v>
      </c>
      <c r="H43" s="1353">
        <f>G43-E43</f>
        <v>127.70000000000005</v>
      </c>
      <c r="I43" s="1354">
        <f>G43/E43*100</f>
        <v>109.32627350739456</v>
      </c>
      <c r="J43" s="220"/>
      <c r="K43" s="218"/>
      <c r="L43" s="145"/>
      <c r="M43" s="8"/>
    </row>
    <row r="44" spans="1:14" s="11" customFormat="1" ht="16.5" hidden="1" customHeight="1" x14ac:dyDescent="0.2">
      <c r="A44" s="1533" t="s">
        <v>503</v>
      </c>
      <c r="B44" s="1534"/>
      <c r="C44" s="266" t="s">
        <v>32</v>
      </c>
      <c r="D44" s="267">
        <v>92</v>
      </c>
      <c r="E44" s="267"/>
      <c r="F44" s="267">
        <v>68</v>
      </c>
      <c r="G44" s="267">
        <v>89</v>
      </c>
      <c r="H44" s="267">
        <f t="shared" ref="H44:H46" si="5">G44-D44</f>
        <v>-3</v>
      </c>
      <c r="I44" s="268">
        <f t="shared" ref="I44:I46" si="6">G44/D44*100</f>
        <v>96.739130434782609</v>
      </c>
      <c r="J44" s="220"/>
      <c r="K44" s="212"/>
      <c r="L44" s="145"/>
      <c r="M44" s="8"/>
    </row>
    <row r="45" spans="1:14" s="11" customFormat="1" ht="16.5" hidden="1" customHeight="1" x14ac:dyDescent="0.2">
      <c r="A45" s="1535" t="s">
        <v>504</v>
      </c>
      <c r="B45" s="1524"/>
      <c r="C45" s="269" t="s">
        <v>32</v>
      </c>
      <c r="D45" s="270">
        <v>1777</v>
      </c>
      <c r="E45" s="270"/>
      <c r="F45" s="270">
        <v>1841</v>
      </c>
      <c r="G45" s="270">
        <v>1409</v>
      </c>
      <c r="H45" s="270">
        <f t="shared" si="5"/>
        <v>-368</v>
      </c>
      <c r="I45" s="246">
        <f t="shared" si="6"/>
        <v>79.290939786156443</v>
      </c>
      <c r="J45" s="220"/>
      <c r="K45" s="212"/>
      <c r="L45" s="145"/>
      <c r="M45" s="8"/>
    </row>
    <row r="46" spans="1:14" s="11" customFormat="1" ht="18" hidden="1" customHeight="1" thickBot="1" x14ac:dyDescent="0.25">
      <c r="A46" s="1536" t="s">
        <v>438</v>
      </c>
      <c r="B46" s="1537"/>
      <c r="C46" s="271" t="s">
        <v>32</v>
      </c>
      <c r="D46" s="272" t="e">
        <f>#REF!+D44+D45</f>
        <v>#REF!</v>
      </c>
      <c r="E46" s="272"/>
      <c r="F46" s="272">
        <f>E37+F44+F45</f>
        <v>11574.55</v>
      </c>
      <c r="G46" s="272">
        <f>G37+G44+G45</f>
        <v>11322.95</v>
      </c>
      <c r="H46" s="273" t="e">
        <f t="shared" si="5"/>
        <v>#REF!</v>
      </c>
      <c r="I46" s="274" t="e">
        <f t="shared" si="6"/>
        <v>#REF!</v>
      </c>
      <c r="J46" s="220"/>
      <c r="K46" s="212"/>
      <c r="L46" s="145"/>
      <c r="M46" s="8"/>
      <c r="N46" s="275"/>
    </row>
    <row r="47" spans="1:14" s="11" customFormat="1" ht="16.5" hidden="1" x14ac:dyDescent="0.2">
      <c r="A47" s="1538" t="s">
        <v>505</v>
      </c>
      <c r="B47" s="1538"/>
      <c r="C47" s="1538"/>
      <c r="D47" s="1538"/>
      <c r="E47" s="1538"/>
      <c r="F47" s="1538"/>
      <c r="G47" s="1538"/>
      <c r="H47" s="1538"/>
      <c r="I47" s="1538"/>
      <c r="J47" s="220"/>
      <c r="K47" s="212"/>
      <c r="L47" s="145"/>
      <c r="M47" s="8"/>
    </row>
    <row r="48" spans="1:14" s="11" customFormat="1" ht="21.75" customHeight="1" x14ac:dyDescent="0.2">
      <c r="A48" s="1539" t="s">
        <v>1085</v>
      </c>
      <c r="B48" s="1538"/>
      <c r="C48" s="1538"/>
      <c r="D48" s="1538"/>
      <c r="E48" s="1538"/>
      <c r="F48" s="1538"/>
      <c r="G48" s="1538"/>
      <c r="H48" s="1538"/>
      <c r="I48" s="1538"/>
      <c r="J48" s="220"/>
      <c r="K48" s="212"/>
      <c r="L48" s="25"/>
      <c r="M48" s="8"/>
    </row>
    <row r="49" spans="1:13" s="11" customFormat="1" ht="9.75" customHeight="1" x14ac:dyDescent="0.25">
      <c r="A49" s="264"/>
      <c r="B49" s="264"/>
      <c r="C49" s="264"/>
      <c r="D49" s="264"/>
      <c r="E49" s="264"/>
      <c r="F49" s="264"/>
      <c r="G49" s="264"/>
      <c r="H49" s="264"/>
      <c r="I49" s="264"/>
      <c r="J49" s="220"/>
      <c r="K49" s="212"/>
      <c r="L49" s="25"/>
      <c r="M49" s="8"/>
    </row>
    <row r="50" spans="1:13" s="11" customFormat="1" ht="20.25" customHeight="1" x14ac:dyDescent="0.2">
      <c r="A50" s="1510" t="s">
        <v>847</v>
      </c>
      <c r="B50" s="1510"/>
      <c r="C50" s="1510"/>
      <c r="D50" s="1510"/>
      <c r="E50" s="1510"/>
      <c r="F50" s="1510"/>
      <c r="G50" s="1510"/>
      <c r="H50" s="1510"/>
      <c r="I50" s="1510"/>
      <c r="J50" s="220"/>
      <c r="K50" s="212"/>
      <c r="L50" s="25"/>
      <c r="M50" s="8"/>
    </row>
    <row r="51" spans="1:13" s="11" customFormat="1" ht="9.75" customHeight="1" thickBot="1" x14ac:dyDescent="0.25">
      <c r="A51" s="262"/>
      <c r="B51" s="262"/>
      <c r="C51" s="262"/>
      <c r="D51" s="262"/>
      <c r="E51" s="262"/>
      <c r="F51" s="262"/>
      <c r="G51" s="262"/>
      <c r="H51" s="262"/>
      <c r="I51" s="262"/>
      <c r="J51" s="220"/>
      <c r="K51" s="212"/>
      <c r="L51" s="25"/>
      <c r="M51" s="8"/>
    </row>
    <row r="52" spans="1:13" s="11" customFormat="1" ht="33.75" customHeight="1" thickBot="1" x14ac:dyDescent="0.25">
      <c r="A52" s="1556" t="s">
        <v>101</v>
      </c>
      <c r="B52" s="1557"/>
      <c r="C52" s="1558"/>
      <c r="D52" s="1549" t="s">
        <v>134</v>
      </c>
      <c r="E52" s="1506" t="s">
        <v>1087</v>
      </c>
      <c r="F52" s="1506" t="s">
        <v>843</v>
      </c>
      <c r="G52" s="1506" t="s">
        <v>1088</v>
      </c>
      <c r="H52" s="1551" t="s">
        <v>1089</v>
      </c>
      <c r="I52" s="1552"/>
      <c r="J52" s="220"/>
      <c r="K52" s="212"/>
      <c r="L52" s="276"/>
      <c r="M52" s="8"/>
    </row>
    <row r="53" spans="1:13" s="11" customFormat="1" ht="17.25" thickBot="1" x14ac:dyDescent="0.25">
      <c r="A53" s="1559"/>
      <c r="B53" s="1560"/>
      <c r="C53" s="1561"/>
      <c r="D53" s="1550"/>
      <c r="E53" s="1507"/>
      <c r="F53" s="1507"/>
      <c r="G53" s="1507"/>
      <c r="H53" s="1335" t="s">
        <v>895</v>
      </c>
      <c r="I53" s="1335" t="s">
        <v>33</v>
      </c>
      <c r="J53" s="220"/>
      <c r="K53" s="212"/>
      <c r="L53" s="276"/>
      <c r="M53" s="8"/>
    </row>
    <row r="54" spans="1:13" ht="26.25" customHeight="1" x14ac:dyDescent="0.2">
      <c r="A54" s="1562" t="s">
        <v>841</v>
      </c>
      <c r="B54" s="1563"/>
      <c r="C54" s="1564"/>
      <c r="D54" s="767" t="s">
        <v>32</v>
      </c>
      <c r="E54" s="1371">
        <f>E55+E56</f>
        <v>41418</v>
      </c>
      <c r="F54" s="767">
        <f>F55+F56</f>
        <v>41642</v>
      </c>
      <c r="G54" s="1371">
        <f>G55+G56</f>
        <v>41984</v>
      </c>
      <c r="H54" s="1355">
        <f>G54-E54</f>
        <v>566</v>
      </c>
      <c r="I54" s="1244">
        <f>G54/E54*100</f>
        <v>101.36655560384374</v>
      </c>
      <c r="J54" s="265"/>
      <c r="L54" s="4"/>
      <c r="M54" s="67"/>
    </row>
    <row r="55" spans="1:13" ht="16.5" customHeight="1" x14ac:dyDescent="0.2">
      <c r="A55" s="1540" t="s">
        <v>225</v>
      </c>
      <c r="B55" s="1541"/>
      <c r="C55" s="1542"/>
      <c r="D55" s="768" t="s">
        <v>32</v>
      </c>
      <c r="E55" s="836">
        <v>18873</v>
      </c>
      <c r="F55" s="768">
        <v>18230</v>
      </c>
      <c r="G55" s="836">
        <v>17886</v>
      </c>
      <c r="H55" s="1355">
        <f>G55-E55</f>
        <v>-987</v>
      </c>
      <c r="I55" s="1244">
        <f>G55/E55*100</f>
        <v>94.770306787474169</v>
      </c>
      <c r="J55" s="265"/>
      <c r="K55" s="1547"/>
      <c r="L55" s="4"/>
    </row>
    <row r="56" spans="1:13" ht="16.5" customHeight="1" x14ac:dyDescent="0.2">
      <c r="A56" s="1540" t="s">
        <v>226</v>
      </c>
      <c r="B56" s="1541"/>
      <c r="C56" s="1542"/>
      <c r="D56" s="768" t="s">
        <v>32</v>
      </c>
      <c r="E56" s="836">
        <v>22545</v>
      </c>
      <c r="F56" s="768">
        <v>23412</v>
      </c>
      <c r="G56" s="836">
        <v>24098</v>
      </c>
      <c r="H56" s="1355">
        <f>G56-E56</f>
        <v>1553</v>
      </c>
      <c r="I56" s="1244">
        <f>G56/E56*100</f>
        <v>106.8884453315591</v>
      </c>
      <c r="J56" s="265"/>
      <c r="K56" s="1547"/>
      <c r="L56" s="4"/>
    </row>
    <row r="57" spans="1:13" ht="18" customHeight="1" x14ac:dyDescent="0.2">
      <c r="A57" s="1519" t="s">
        <v>304</v>
      </c>
      <c r="B57" s="1520"/>
      <c r="C57" s="1521"/>
      <c r="D57" s="768"/>
      <c r="E57" s="836"/>
      <c r="F57" s="768"/>
      <c r="G57" s="836"/>
      <c r="H57" s="1355"/>
      <c r="I57" s="1244"/>
      <c r="J57" s="265"/>
      <c r="K57" s="1547"/>
      <c r="L57" s="4"/>
    </row>
    <row r="58" spans="1:13" ht="19.5" customHeight="1" x14ac:dyDescent="0.2">
      <c r="A58" s="1519" t="s">
        <v>846</v>
      </c>
      <c r="B58" s="1520"/>
      <c r="C58" s="1521"/>
      <c r="D58" s="768" t="s">
        <v>32</v>
      </c>
      <c r="E58" s="836">
        <f>E59+E60</f>
        <v>36043</v>
      </c>
      <c r="F58" s="768">
        <f>F59+F60</f>
        <v>38575</v>
      </c>
      <c r="G58" s="836">
        <f>G59+G60</f>
        <v>36501</v>
      </c>
      <c r="H58" s="1355">
        <f>G58-E58</f>
        <v>458</v>
      </c>
      <c r="I58" s="1244">
        <f>G58/E58*100</f>
        <v>101.27070443636768</v>
      </c>
      <c r="J58" s="265"/>
      <c r="K58" s="1547"/>
      <c r="L58" s="4"/>
      <c r="M58" s="4"/>
    </row>
    <row r="59" spans="1:13" ht="16.5" customHeight="1" x14ac:dyDescent="0.2">
      <c r="A59" s="1540" t="s">
        <v>225</v>
      </c>
      <c r="B59" s="1541"/>
      <c r="C59" s="1542"/>
      <c r="D59" s="768" t="s">
        <v>32</v>
      </c>
      <c r="E59" s="836">
        <v>18246</v>
      </c>
      <c r="F59" s="768">
        <v>17985</v>
      </c>
      <c r="G59" s="836">
        <v>17181</v>
      </c>
      <c r="H59" s="1355">
        <f>G59-E59</f>
        <v>-1065</v>
      </c>
      <c r="I59" s="1244">
        <f>G59/E59*100</f>
        <v>94.163104242025653</v>
      </c>
      <c r="J59" s="265"/>
      <c r="K59" s="1547"/>
      <c r="L59" s="4"/>
    </row>
    <row r="60" spans="1:13" ht="16.5" customHeight="1" x14ac:dyDescent="0.2">
      <c r="A60" s="1540" t="s">
        <v>226</v>
      </c>
      <c r="B60" s="1541"/>
      <c r="C60" s="1542"/>
      <c r="D60" s="768" t="s">
        <v>32</v>
      </c>
      <c r="E60" s="836">
        <v>17797</v>
      </c>
      <c r="F60" s="768">
        <v>20590</v>
      </c>
      <c r="G60" s="836">
        <v>19320</v>
      </c>
      <c r="H60" s="1355">
        <f>G60-E60</f>
        <v>1523</v>
      </c>
      <c r="I60" s="1244">
        <f>G60/E60*100</f>
        <v>108.5576220711356</v>
      </c>
      <c r="J60" s="265"/>
      <c r="K60" s="1547"/>
      <c r="L60" s="4"/>
      <c r="M60" s="4"/>
    </row>
    <row r="61" spans="1:13" ht="16.5" customHeight="1" x14ac:dyDescent="0.2">
      <c r="A61" s="1519" t="s">
        <v>842</v>
      </c>
      <c r="B61" s="1520"/>
      <c r="C61" s="1521"/>
      <c r="D61" s="768" t="s">
        <v>32</v>
      </c>
      <c r="E61" s="836" t="s">
        <v>833</v>
      </c>
      <c r="F61" s="836" t="s">
        <v>833</v>
      </c>
      <c r="G61" s="836" t="s">
        <v>833</v>
      </c>
      <c r="H61" s="1355"/>
      <c r="I61" s="1244"/>
      <c r="J61" s="265"/>
      <c r="K61" s="1547"/>
      <c r="L61" s="4"/>
      <c r="M61" s="67"/>
    </row>
    <row r="62" spans="1:13" ht="16.5" customHeight="1" x14ac:dyDescent="0.2">
      <c r="A62" s="1540" t="s">
        <v>225</v>
      </c>
      <c r="B62" s="1541"/>
      <c r="C62" s="1542"/>
      <c r="D62" s="768" t="s">
        <v>32</v>
      </c>
      <c r="E62" s="836" t="s">
        <v>833</v>
      </c>
      <c r="F62" s="836" t="s">
        <v>833</v>
      </c>
      <c r="G62" s="836" t="s">
        <v>833</v>
      </c>
      <c r="H62" s="1355"/>
      <c r="I62" s="1244"/>
      <c r="J62" s="265"/>
      <c r="K62" s="1547"/>
      <c r="L62" s="4"/>
    </row>
    <row r="63" spans="1:13" ht="16.5" customHeight="1" x14ac:dyDescent="0.2">
      <c r="A63" s="1540" t="s">
        <v>226</v>
      </c>
      <c r="B63" s="1541"/>
      <c r="C63" s="1542"/>
      <c r="D63" s="768" t="s">
        <v>32</v>
      </c>
      <c r="E63" s="836" t="s">
        <v>833</v>
      </c>
      <c r="F63" s="836" t="s">
        <v>833</v>
      </c>
      <c r="G63" s="836" t="s">
        <v>833</v>
      </c>
      <c r="H63" s="1355"/>
      <c r="I63" s="1244"/>
      <c r="J63" s="265"/>
      <c r="K63" s="1547"/>
      <c r="L63" s="4"/>
    </row>
    <row r="64" spans="1:13" ht="33.75" customHeight="1" thickBot="1" x14ac:dyDescent="0.25">
      <c r="A64" s="1553" t="s">
        <v>361</v>
      </c>
      <c r="B64" s="1554"/>
      <c r="C64" s="1555"/>
      <c r="D64" s="769" t="s">
        <v>32</v>
      </c>
      <c r="E64" s="836" t="s">
        <v>833</v>
      </c>
      <c r="F64" s="836" t="s">
        <v>833</v>
      </c>
      <c r="G64" s="836" t="s">
        <v>833</v>
      </c>
      <c r="H64" s="835"/>
      <c r="I64" s="837"/>
      <c r="J64" s="391"/>
      <c r="K64" s="1547"/>
      <c r="L64" s="4"/>
    </row>
    <row r="65" spans="1:10" ht="32.25" customHeight="1" x14ac:dyDescent="0.2">
      <c r="A65" s="1532" t="s">
        <v>834</v>
      </c>
      <c r="B65" s="1532"/>
      <c r="C65" s="1532"/>
      <c r="D65" s="1532"/>
      <c r="E65" s="1532"/>
      <c r="F65" s="1532"/>
      <c r="G65" s="1532"/>
      <c r="H65" s="1532"/>
      <c r="I65" s="1532"/>
      <c r="J65" s="4"/>
    </row>
    <row r="66" spans="1:10" ht="15.75" x14ac:dyDescent="0.2">
      <c r="A66" s="1548" t="s">
        <v>508</v>
      </c>
      <c r="B66" s="1548"/>
      <c r="C66" s="1548"/>
      <c r="D66" s="1548"/>
      <c r="E66" s="1548"/>
      <c r="F66" s="1548"/>
      <c r="G66" s="1548"/>
      <c r="H66" s="1548"/>
      <c r="I66" s="1548"/>
      <c r="J66" s="4"/>
    </row>
    <row r="72" spans="1:10" x14ac:dyDescent="0.2">
      <c r="B72" s="11"/>
      <c r="C72" s="11"/>
      <c r="D72" s="11"/>
      <c r="E72" s="11"/>
      <c r="F72" s="11"/>
      <c r="G72" s="11"/>
      <c r="H72" s="11"/>
      <c r="I72" s="11"/>
      <c r="J72" s="11"/>
    </row>
  </sheetData>
  <mergeCells count="73">
    <mergeCell ref="B6:C6"/>
    <mergeCell ref="A1:J1"/>
    <mergeCell ref="D2:I2"/>
    <mergeCell ref="A3:A5"/>
    <mergeCell ref="E3:E5"/>
    <mergeCell ref="G3:G5"/>
    <mergeCell ref="H3:I4"/>
    <mergeCell ref="B3:C5"/>
    <mergeCell ref="F3:F5"/>
    <mergeCell ref="D3:D5"/>
    <mergeCell ref="K10:S10"/>
    <mergeCell ref="K55:K64"/>
    <mergeCell ref="A66:I66"/>
    <mergeCell ref="A50:I50"/>
    <mergeCell ref="D52:D53"/>
    <mergeCell ref="H52:I52"/>
    <mergeCell ref="G52:G53"/>
    <mergeCell ref="F52:F53"/>
    <mergeCell ref="E52:E53"/>
    <mergeCell ref="A63:C63"/>
    <mergeCell ref="A61:C61"/>
    <mergeCell ref="A64:C64"/>
    <mergeCell ref="A52:C53"/>
    <mergeCell ref="A54:C54"/>
    <mergeCell ref="A55:C55"/>
    <mergeCell ref="A56:C56"/>
    <mergeCell ref="A57:C57"/>
    <mergeCell ref="A37:C37"/>
    <mergeCell ref="D35:D36"/>
    <mergeCell ref="A35:C36"/>
    <mergeCell ref="A65:I65"/>
    <mergeCell ref="A44:B44"/>
    <mergeCell ref="A45:B45"/>
    <mergeCell ref="A46:B46"/>
    <mergeCell ref="A47:I47"/>
    <mergeCell ref="A48:I48"/>
    <mergeCell ref="A58:C58"/>
    <mergeCell ref="A59:C59"/>
    <mergeCell ref="A60:C60"/>
    <mergeCell ref="A62:C62"/>
    <mergeCell ref="A41:C41"/>
    <mergeCell ref="A42:C42"/>
    <mergeCell ref="A43:C43"/>
    <mergeCell ref="E35:E36"/>
    <mergeCell ref="A28:I28"/>
    <mergeCell ref="A29:I29"/>
    <mergeCell ref="A30:I30"/>
    <mergeCell ref="A31:I31"/>
    <mergeCell ref="A33:I33"/>
    <mergeCell ref="G35:G36"/>
    <mergeCell ref="H35:I35"/>
    <mergeCell ref="F35:F36"/>
    <mergeCell ref="A38:C38"/>
    <mergeCell ref="A39:C39"/>
    <mergeCell ref="A40:C4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18:C18"/>
    <mergeCell ref="B19:C19"/>
    <mergeCell ref="B20:C20"/>
    <mergeCell ref="B21:C21"/>
    <mergeCell ref="B22:C2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48"/>
  <sheetViews>
    <sheetView view="pageBreakPreview" zoomScale="68" zoomScaleNormal="80" zoomScaleSheetLayoutView="68" workbookViewId="0">
      <selection activeCell="J5" sqref="J5"/>
    </sheetView>
  </sheetViews>
  <sheetFormatPr defaultColWidth="9.140625" defaultRowHeight="12.75" x14ac:dyDescent="0.2"/>
  <cols>
    <col min="1" max="1" width="47.85546875" style="159" customWidth="1"/>
    <col min="2" max="2" width="16.140625" style="159" customWidth="1"/>
    <col min="3" max="3" width="17.140625" style="159" customWidth="1"/>
    <col min="4" max="4" width="17.28515625" style="159" customWidth="1"/>
    <col min="5" max="5" width="17.140625" style="159" customWidth="1"/>
    <col min="6" max="6" width="28.5703125" style="159" customWidth="1"/>
    <col min="7" max="7" width="26.28515625" style="159" customWidth="1"/>
    <col min="8" max="8" width="19.7109375" style="159" customWidth="1"/>
    <col min="9" max="16384" width="9.140625" style="159"/>
  </cols>
  <sheetData>
    <row r="1" spans="1:14" ht="24.75" customHeight="1" x14ac:dyDescent="0.3">
      <c r="A1" s="1593" t="s">
        <v>44</v>
      </c>
      <c r="B1" s="1593"/>
      <c r="C1" s="1593"/>
      <c r="D1" s="1593"/>
      <c r="E1" s="1593"/>
      <c r="F1" s="1593"/>
      <c r="G1" s="1593"/>
      <c r="H1" s="1593"/>
    </row>
    <row r="2" spans="1:14" ht="15.75" customHeight="1" thickBot="1" x14ac:dyDescent="0.25">
      <c r="A2" s="221"/>
      <c r="B2" s="221"/>
      <c r="C2" s="221"/>
      <c r="D2" s="221"/>
      <c r="E2" s="221"/>
      <c r="F2" s="221"/>
      <c r="H2" s="10"/>
    </row>
    <row r="3" spans="1:14" ht="60.75" customHeight="1" thickBot="1" x14ac:dyDescent="0.25">
      <c r="A3" s="1492" t="s">
        <v>101</v>
      </c>
      <c r="B3" s="1471" t="s">
        <v>393</v>
      </c>
      <c r="C3" s="1594" t="s">
        <v>95</v>
      </c>
      <c r="D3" s="1595"/>
      <c r="E3" s="1595"/>
      <c r="F3" s="1596"/>
      <c r="G3" s="511" t="s">
        <v>896</v>
      </c>
      <c r="H3" s="672" t="s">
        <v>72</v>
      </c>
      <c r="M3" s="27"/>
    </row>
    <row r="4" spans="1:14" ht="59.25" customHeight="1" thickBot="1" x14ac:dyDescent="0.25">
      <c r="A4" s="1472"/>
      <c r="B4" s="1472"/>
      <c r="C4" s="1135" t="s">
        <v>1052</v>
      </c>
      <c r="D4" s="672" t="s">
        <v>838</v>
      </c>
      <c r="E4" s="1135" t="s">
        <v>1053</v>
      </c>
      <c r="F4" s="672" t="s">
        <v>1054</v>
      </c>
      <c r="G4" s="511" t="s">
        <v>965</v>
      </c>
      <c r="H4" s="511" t="s">
        <v>1053</v>
      </c>
      <c r="M4" s="1095"/>
    </row>
    <row r="5" spans="1:14" ht="36.75" customHeight="1" x14ac:dyDescent="0.2">
      <c r="A5" s="673" t="s">
        <v>215</v>
      </c>
      <c r="B5" s="674" t="s">
        <v>32</v>
      </c>
      <c r="C5" s="1137">
        <v>1685</v>
      </c>
      <c r="D5" s="1096">
        <v>1695</v>
      </c>
      <c r="E5" s="1089">
        <v>1589</v>
      </c>
      <c r="F5" s="1089">
        <f>E5-C5</f>
        <v>-96</v>
      </c>
      <c r="G5" s="822">
        <v>211</v>
      </c>
      <c r="H5" s="1089">
        <v>17100</v>
      </c>
      <c r="M5" s="180"/>
    </row>
    <row r="6" spans="1:14" ht="20.25" customHeight="1" thickBot="1" x14ac:dyDescent="0.25">
      <c r="A6" s="675" t="s">
        <v>35</v>
      </c>
      <c r="B6" s="676" t="s">
        <v>32</v>
      </c>
      <c r="C6" s="1138">
        <v>1084</v>
      </c>
      <c r="D6" s="1097">
        <v>976</v>
      </c>
      <c r="E6" s="1090">
        <v>1009</v>
      </c>
      <c r="F6" s="1090">
        <f t="shared" ref="F6:F7" si="0">E6-C6</f>
        <v>-75</v>
      </c>
      <c r="G6" s="737">
        <v>168</v>
      </c>
      <c r="H6" s="1090">
        <v>13700</v>
      </c>
      <c r="M6" s="180"/>
    </row>
    <row r="7" spans="1:14" ht="35.25" customHeight="1" thickBot="1" x14ac:dyDescent="0.25">
      <c r="A7" s="478" t="s">
        <v>42</v>
      </c>
      <c r="B7" s="677" t="s">
        <v>33</v>
      </c>
      <c r="C7" s="1139">
        <v>0.9</v>
      </c>
      <c r="D7" s="1141">
        <v>0.8</v>
      </c>
      <c r="E7" s="838">
        <v>0.8</v>
      </c>
      <c r="F7" s="1089">
        <f t="shared" si="0"/>
        <v>-9.9999999999999978E-2</v>
      </c>
      <c r="G7" s="838">
        <v>1.1000000000000001</v>
      </c>
      <c r="H7" s="1372">
        <v>0.9</v>
      </c>
      <c r="M7" s="180"/>
    </row>
    <row r="8" spans="1:14" ht="54.75" customHeight="1" thickBot="1" x14ac:dyDescent="0.25">
      <c r="A8" s="678" t="s">
        <v>524</v>
      </c>
      <c r="B8" s="677" t="s">
        <v>432</v>
      </c>
      <c r="C8" s="1140">
        <v>2020</v>
      </c>
      <c r="D8" s="1142">
        <v>2236</v>
      </c>
      <c r="E8" s="1136">
        <v>2445</v>
      </c>
      <c r="F8" s="1089">
        <f>E8-C8</f>
        <v>425</v>
      </c>
      <c r="G8" s="544">
        <v>314</v>
      </c>
      <c r="H8" s="1143">
        <v>57800</v>
      </c>
      <c r="M8" s="180"/>
    </row>
    <row r="9" spans="1:14" ht="43.5" customHeight="1" thickBot="1" x14ac:dyDescent="0.25">
      <c r="A9" s="679" t="s">
        <v>57</v>
      </c>
      <c r="B9" s="677" t="s">
        <v>32</v>
      </c>
      <c r="C9" s="1139">
        <v>0.8</v>
      </c>
      <c r="D9" s="1141">
        <v>0.7</v>
      </c>
      <c r="E9" s="838">
        <v>0.6</v>
      </c>
      <c r="F9" s="1143">
        <f>E9-C9</f>
        <v>-0.20000000000000007</v>
      </c>
      <c r="G9" s="838">
        <v>1</v>
      </c>
      <c r="H9" s="1258">
        <v>0.29599999999999999</v>
      </c>
    </row>
    <row r="10" spans="1:14" ht="33" hidden="1" x14ac:dyDescent="0.2">
      <c r="A10" s="188" t="s">
        <v>218</v>
      </c>
      <c r="B10" s="189"/>
      <c r="C10" s="213"/>
      <c r="D10" s="283"/>
      <c r="E10" s="283"/>
      <c r="F10" s="190"/>
      <c r="G10" s="191"/>
      <c r="H10" s="222"/>
    </row>
    <row r="11" spans="1:14" ht="16.5" hidden="1" customHeight="1" x14ac:dyDescent="0.2">
      <c r="A11" s="192" t="s">
        <v>219</v>
      </c>
      <c r="B11" s="193" t="s">
        <v>33</v>
      </c>
      <c r="C11" s="294">
        <v>21.5</v>
      </c>
      <c r="D11" s="1"/>
      <c r="E11" s="1">
        <v>29.4</v>
      </c>
      <c r="F11" s="194">
        <f>E11-C11</f>
        <v>7.8999999999999986</v>
      </c>
      <c r="G11" s="195"/>
      <c r="H11" s="223"/>
    </row>
    <row r="12" spans="1:14" ht="16.5" hidden="1" customHeight="1" x14ac:dyDescent="0.2">
      <c r="A12" s="192" t="s">
        <v>220</v>
      </c>
      <c r="B12" s="193" t="s">
        <v>33</v>
      </c>
      <c r="C12" s="294">
        <v>69.2</v>
      </c>
      <c r="D12" s="1"/>
      <c r="E12" s="1">
        <v>64.7</v>
      </c>
      <c r="F12" s="194">
        <f>E12-C12</f>
        <v>-4.5</v>
      </c>
      <c r="G12" s="195"/>
      <c r="H12" s="223"/>
    </row>
    <row r="13" spans="1:14" ht="17.25" hidden="1" customHeight="1" thickBot="1" x14ac:dyDescent="0.25">
      <c r="A13" s="196" t="s">
        <v>221</v>
      </c>
      <c r="B13" s="197" t="s">
        <v>33</v>
      </c>
      <c r="C13" s="295">
        <v>9.3000000000000007</v>
      </c>
      <c r="D13" s="284"/>
      <c r="E13" s="284">
        <v>5.9</v>
      </c>
      <c r="F13" s="187">
        <f>E13-C13</f>
        <v>-3.4000000000000004</v>
      </c>
      <c r="G13" s="198"/>
      <c r="H13" s="224"/>
    </row>
    <row r="14" spans="1:14" ht="17.25" customHeight="1" x14ac:dyDescent="0.2">
      <c r="A14" s="33" t="s">
        <v>541</v>
      </c>
      <c r="B14" s="124"/>
      <c r="C14" s="1"/>
      <c r="D14" s="1"/>
      <c r="E14" s="1"/>
      <c r="F14" s="1"/>
      <c r="G14" s="155"/>
      <c r="H14" s="155"/>
    </row>
    <row r="15" spans="1:14" s="4" customFormat="1" ht="40.5" customHeight="1" x14ac:dyDescent="0.2">
      <c r="A15" s="171"/>
      <c r="B15" s="170"/>
      <c r="C15" s="170"/>
      <c r="D15" s="170"/>
      <c r="E15" s="170"/>
      <c r="F15" s="170"/>
      <c r="G15" s="170"/>
      <c r="H15" s="170"/>
      <c r="I15" s="170"/>
    </row>
    <row r="16" spans="1:14" s="4" customFormat="1" ht="19.5" customHeight="1" x14ac:dyDescent="0.25">
      <c r="A16" s="5"/>
      <c r="B16" s="172"/>
      <c r="C16" s="114"/>
      <c r="D16" s="114"/>
      <c r="E16" s="181"/>
      <c r="I16" s="1591"/>
      <c r="J16" s="1591"/>
      <c r="K16" s="1591"/>
      <c r="L16" s="1591"/>
      <c r="M16" s="1591"/>
      <c r="N16" s="1591"/>
    </row>
    <row r="17" spans="1:18" s="4" customFormat="1" ht="19.5" customHeight="1" x14ac:dyDescent="0.25">
      <c r="A17" s="5"/>
      <c r="B17" s="172"/>
      <c r="C17" s="114"/>
      <c r="D17" s="114"/>
      <c r="E17" s="181"/>
      <c r="I17" s="1591"/>
      <c r="J17" s="1591"/>
      <c r="K17" s="1591"/>
      <c r="L17" s="1591"/>
      <c r="M17" s="1591"/>
      <c r="N17" s="1591"/>
    </row>
    <row r="18" spans="1:18" s="4" customFormat="1" ht="21.75" customHeight="1" x14ac:dyDescent="0.25">
      <c r="A18" s="5"/>
      <c r="B18" s="172"/>
      <c r="C18" s="114"/>
      <c r="D18" s="114"/>
      <c r="E18" s="181"/>
      <c r="I18" s="1591"/>
      <c r="J18" s="1591"/>
      <c r="K18" s="1591"/>
      <c r="L18" s="1591"/>
      <c r="M18" s="1591"/>
      <c r="N18" s="1591"/>
    </row>
    <row r="19" spans="1:18" s="4" customFormat="1" ht="19.5" customHeight="1" x14ac:dyDescent="0.25">
      <c r="A19" s="5"/>
      <c r="B19" s="172"/>
      <c r="C19" s="114"/>
      <c r="D19" s="114"/>
      <c r="E19" s="181"/>
      <c r="I19" s="1591"/>
      <c r="J19" s="1591"/>
      <c r="K19" s="1591"/>
      <c r="L19" s="1591"/>
      <c r="M19" s="1591"/>
      <c r="N19" s="1591"/>
    </row>
    <row r="20" spans="1:18" s="4" customFormat="1" ht="19.5" customHeight="1" x14ac:dyDescent="0.25">
      <c r="A20" s="5"/>
      <c r="B20" s="172"/>
      <c r="C20" s="114"/>
      <c r="D20" s="114"/>
      <c r="E20" s="181"/>
      <c r="I20" s="1591"/>
      <c r="J20" s="1591"/>
      <c r="K20" s="1591"/>
      <c r="L20" s="1591"/>
      <c r="M20" s="1591"/>
      <c r="N20" s="1591"/>
    </row>
    <row r="21" spans="1:18" s="4" customFormat="1" ht="19.5" customHeight="1" x14ac:dyDescent="0.25">
      <c r="A21" s="5"/>
      <c r="B21" s="172"/>
      <c r="C21" s="114"/>
      <c r="D21" s="114"/>
      <c r="E21" s="181"/>
      <c r="I21" s="1591"/>
      <c r="J21" s="1591"/>
      <c r="K21" s="1591"/>
      <c r="L21" s="1591"/>
      <c r="M21" s="1591"/>
      <c r="N21" s="1591"/>
    </row>
    <row r="22" spans="1:18" s="4" customFormat="1" ht="19.5" customHeight="1" x14ac:dyDescent="0.25">
      <c r="A22" s="5"/>
      <c r="B22" s="172"/>
      <c r="C22" s="114"/>
      <c r="D22" s="114"/>
      <c r="E22" s="181"/>
      <c r="I22" s="1591"/>
      <c r="J22" s="1591"/>
      <c r="K22" s="1591"/>
      <c r="L22" s="1591"/>
      <c r="M22" s="1591"/>
      <c r="N22" s="1591"/>
      <c r="P22" s="21"/>
      <c r="Q22" s="73"/>
      <c r="R22" s="73"/>
    </row>
    <row r="23" spans="1:18" s="4" customFormat="1" ht="17.25" customHeight="1" x14ac:dyDescent="0.25">
      <c r="A23" s="5"/>
      <c r="B23" s="172"/>
      <c r="C23" s="114"/>
      <c r="D23" s="114"/>
      <c r="E23" s="181"/>
      <c r="I23" s="1591"/>
      <c r="J23" s="1591"/>
      <c r="K23" s="1591"/>
      <c r="L23" s="1591"/>
      <c r="M23" s="1591"/>
      <c r="N23" s="1591"/>
      <c r="P23" s="21"/>
      <c r="Q23" s="73"/>
      <c r="R23" s="73"/>
    </row>
    <row r="24" spans="1:18" ht="15.75" x14ac:dyDescent="0.25">
      <c r="I24" s="1591"/>
      <c r="J24" s="1591"/>
      <c r="K24" s="1591"/>
      <c r="L24" s="1591"/>
      <c r="M24" s="1591"/>
      <c r="N24" s="1591"/>
      <c r="O24" s="4"/>
      <c r="P24" s="21"/>
      <c r="Q24" s="73"/>
      <c r="R24" s="73"/>
    </row>
    <row r="25" spans="1:18" ht="15.75" x14ac:dyDescent="0.25">
      <c r="I25" s="1591"/>
      <c r="J25" s="1591"/>
      <c r="K25" s="1591"/>
      <c r="L25" s="1591"/>
      <c r="M25" s="1591"/>
      <c r="N25" s="1591"/>
      <c r="O25" s="4"/>
      <c r="P25" s="21"/>
      <c r="Q25" s="73"/>
      <c r="R25" s="73"/>
    </row>
    <row r="26" spans="1:18" ht="15.75" x14ac:dyDescent="0.25">
      <c r="I26" s="1591"/>
      <c r="J26" s="1591"/>
      <c r="K26" s="1591"/>
      <c r="L26" s="1591"/>
      <c r="M26" s="1591"/>
      <c r="N26" s="1591"/>
      <c r="O26" s="4"/>
      <c r="P26" s="21"/>
      <c r="Q26" s="73"/>
      <c r="R26" s="73"/>
    </row>
    <row r="27" spans="1:18" x14ac:dyDescent="0.2">
      <c r="I27" s="817"/>
      <c r="J27" s="817"/>
      <c r="K27" s="817"/>
      <c r="L27" s="817"/>
      <c r="M27" s="817"/>
      <c r="N27" s="817"/>
      <c r="O27" s="4"/>
      <c r="P27" s="4"/>
      <c r="Q27" s="4"/>
      <c r="R27" s="4"/>
    </row>
    <row r="28" spans="1:18" ht="25.5" customHeight="1" x14ac:dyDescent="0.2">
      <c r="I28" s="817"/>
      <c r="J28" s="817"/>
      <c r="K28" s="817"/>
      <c r="L28" s="817"/>
      <c r="M28" s="817"/>
      <c r="N28" s="817"/>
      <c r="O28" s="4"/>
      <c r="P28" s="4"/>
      <c r="Q28" s="4"/>
      <c r="R28" s="4"/>
    </row>
    <row r="29" spans="1:18" x14ac:dyDescent="0.2">
      <c r="I29" s="817"/>
      <c r="J29" s="817"/>
      <c r="K29" s="817"/>
      <c r="L29" s="817"/>
      <c r="M29" s="817"/>
      <c r="N29" s="817"/>
      <c r="O29" s="4"/>
      <c r="P29" s="4"/>
      <c r="Q29" s="4"/>
      <c r="R29" s="4"/>
    </row>
    <row r="30" spans="1:18" x14ac:dyDescent="0.2">
      <c r="I30" s="817"/>
      <c r="J30" s="817"/>
      <c r="K30" s="817"/>
      <c r="L30" s="817"/>
      <c r="M30" s="817"/>
      <c r="N30" s="817"/>
      <c r="O30" s="4"/>
      <c r="P30" s="4"/>
      <c r="Q30" s="4"/>
      <c r="R30" s="4"/>
    </row>
    <row r="31" spans="1:18" x14ac:dyDescent="0.2">
      <c r="I31" s="1591"/>
      <c r="J31" s="1591"/>
      <c r="K31" s="1591"/>
      <c r="L31" s="1591"/>
      <c r="M31" s="1591"/>
      <c r="N31" s="1591"/>
      <c r="O31" s="4"/>
      <c r="P31" s="4"/>
      <c r="Q31" s="4"/>
      <c r="R31" s="4"/>
    </row>
    <row r="32" spans="1:18" x14ac:dyDescent="0.2">
      <c r="I32" s="1591"/>
      <c r="J32" s="1591"/>
      <c r="K32" s="1591"/>
      <c r="L32" s="1591"/>
      <c r="M32" s="1591"/>
      <c r="N32" s="1591"/>
      <c r="O32" s="4"/>
      <c r="P32" s="4"/>
      <c r="Q32" s="4"/>
      <c r="R32" s="4"/>
    </row>
    <row r="33" spans="9:18" x14ac:dyDescent="0.2">
      <c r="I33" s="1591"/>
      <c r="J33" s="1591"/>
      <c r="K33" s="1591"/>
      <c r="L33" s="1591"/>
      <c r="M33" s="1591"/>
      <c r="N33" s="1591"/>
      <c r="O33" s="4"/>
      <c r="P33" s="4"/>
      <c r="Q33" s="4"/>
      <c r="R33" s="4"/>
    </row>
    <row r="34" spans="9:18" x14ac:dyDescent="0.2">
      <c r="I34" s="1591"/>
      <c r="J34" s="1591"/>
      <c r="K34" s="1591"/>
      <c r="L34" s="1591"/>
      <c r="M34" s="1591"/>
      <c r="N34" s="1591"/>
      <c r="O34" s="4"/>
      <c r="P34" s="4"/>
      <c r="Q34" s="4"/>
      <c r="R34" s="4"/>
    </row>
    <row r="35" spans="9:18" x14ac:dyDescent="0.2">
      <c r="I35" s="1591"/>
      <c r="J35" s="1591"/>
      <c r="K35" s="1591"/>
      <c r="L35" s="1591"/>
      <c r="M35" s="1591"/>
      <c r="N35" s="1591"/>
      <c r="O35" s="4"/>
      <c r="P35" s="4"/>
      <c r="Q35" s="4"/>
      <c r="R35" s="4"/>
    </row>
    <row r="36" spans="9:18" x14ac:dyDescent="0.2">
      <c r="I36" s="1591"/>
      <c r="J36" s="1591"/>
      <c r="K36" s="1591"/>
      <c r="L36" s="1591"/>
      <c r="M36" s="1591"/>
      <c r="N36" s="1591"/>
      <c r="O36" s="4"/>
      <c r="P36" s="4"/>
      <c r="Q36" s="4"/>
      <c r="R36" s="4"/>
    </row>
    <row r="37" spans="9:18" x14ac:dyDescent="0.2">
      <c r="I37" s="1591"/>
      <c r="J37" s="1591"/>
      <c r="K37" s="1591"/>
      <c r="L37" s="1591"/>
      <c r="M37" s="1591"/>
      <c r="N37" s="1591"/>
      <c r="O37" s="4"/>
      <c r="P37" s="4"/>
      <c r="Q37" s="4"/>
      <c r="R37" s="4"/>
    </row>
    <row r="38" spans="9:18" x14ac:dyDescent="0.2">
      <c r="I38" s="1591"/>
      <c r="J38" s="1591"/>
      <c r="K38" s="1591"/>
      <c r="L38" s="1591"/>
      <c r="M38" s="1591"/>
      <c r="N38" s="1591"/>
      <c r="O38" s="4"/>
      <c r="P38" s="4"/>
      <c r="Q38" s="4"/>
      <c r="R38" s="4"/>
    </row>
    <row r="39" spans="9:18" x14ac:dyDescent="0.2">
      <c r="I39" s="1591"/>
      <c r="J39" s="1591"/>
      <c r="K39" s="1591"/>
      <c r="L39" s="1591"/>
      <c r="M39" s="1591"/>
      <c r="N39" s="1591"/>
      <c r="O39" s="4"/>
      <c r="P39" s="4"/>
      <c r="Q39" s="4"/>
      <c r="R39" s="4"/>
    </row>
    <row r="40" spans="9:18" x14ac:dyDescent="0.2">
      <c r="I40" s="1591"/>
      <c r="J40" s="1591"/>
      <c r="K40" s="1591"/>
      <c r="L40" s="1591"/>
      <c r="M40" s="1591"/>
      <c r="N40" s="1591"/>
      <c r="O40" s="4"/>
      <c r="P40" s="4"/>
      <c r="Q40" s="4"/>
      <c r="R40" s="4"/>
    </row>
    <row r="41" spans="9:18" x14ac:dyDescent="0.2">
      <c r="I41" s="1591"/>
      <c r="J41" s="1591"/>
      <c r="K41" s="1591"/>
      <c r="L41" s="1591"/>
      <c r="M41" s="1591"/>
      <c r="N41" s="1591"/>
      <c r="O41" s="4"/>
      <c r="P41" s="4"/>
      <c r="Q41" s="4"/>
      <c r="R41" s="4"/>
    </row>
    <row r="42" spans="9:18" x14ac:dyDescent="0.2">
      <c r="I42" s="1592"/>
      <c r="J42" s="1592"/>
      <c r="K42" s="1592"/>
      <c r="L42" s="1592"/>
      <c r="M42" s="1592"/>
      <c r="N42" s="1592"/>
      <c r="O42" s="4"/>
      <c r="P42" s="4"/>
      <c r="Q42" s="4"/>
      <c r="R42" s="4"/>
    </row>
    <row r="43" spans="9:18" x14ac:dyDescent="0.2">
      <c r="I43" s="1592"/>
      <c r="J43" s="1592"/>
      <c r="K43" s="1592"/>
      <c r="L43" s="1592"/>
      <c r="M43" s="1592"/>
      <c r="N43" s="1592"/>
      <c r="O43" s="4"/>
      <c r="P43" s="4"/>
      <c r="Q43" s="4"/>
      <c r="R43" s="4"/>
    </row>
    <row r="44" spans="9:18" x14ac:dyDescent="0.2">
      <c r="I44" s="1592"/>
      <c r="J44" s="1592"/>
      <c r="K44" s="1592"/>
      <c r="L44" s="1592"/>
      <c r="M44" s="1592"/>
      <c r="N44" s="1592"/>
      <c r="O44" s="4"/>
      <c r="P44" s="4"/>
      <c r="Q44" s="4"/>
      <c r="R44" s="4"/>
    </row>
    <row r="45" spans="9:18" x14ac:dyDescent="0.2">
      <c r="I45" s="1592"/>
      <c r="J45" s="1592"/>
      <c r="K45" s="1592"/>
      <c r="L45" s="1592"/>
      <c r="M45" s="1592"/>
      <c r="N45" s="1592"/>
      <c r="O45" s="4"/>
      <c r="P45" s="4"/>
      <c r="Q45" s="4"/>
      <c r="R45" s="4"/>
    </row>
    <row r="46" spans="9:18" x14ac:dyDescent="0.2">
      <c r="I46" s="1592"/>
      <c r="J46" s="1592"/>
      <c r="K46" s="1592"/>
      <c r="L46" s="1592"/>
      <c r="M46" s="1592"/>
      <c r="N46" s="1592"/>
      <c r="O46" s="4"/>
      <c r="P46" s="4"/>
      <c r="Q46" s="4"/>
      <c r="R46" s="4"/>
    </row>
    <row r="47" spans="9:18" x14ac:dyDescent="0.2">
      <c r="I47" s="1592"/>
      <c r="J47" s="1592"/>
      <c r="K47" s="1592"/>
      <c r="L47" s="1592"/>
      <c r="M47" s="1592"/>
      <c r="N47" s="1592"/>
      <c r="O47" s="4"/>
      <c r="P47" s="4"/>
      <c r="Q47" s="4"/>
      <c r="R47" s="4"/>
    </row>
    <row r="48" spans="9:18" x14ac:dyDescent="0.2">
      <c r="I48" s="1592"/>
      <c r="J48" s="1592"/>
      <c r="K48" s="1592"/>
      <c r="L48" s="1592"/>
      <c r="M48" s="1592"/>
      <c r="N48" s="1592"/>
      <c r="O48" s="4"/>
      <c r="P48" s="4"/>
      <c r="Q48" s="4"/>
      <c r="R48" s="4"/>
    </row>
  </sheetData>
  <mergeCells count="7">
    <mergeCell ref="I31:N41"/>
    <mergeCell ref="I42:N48"/>
    <mergeCell ref="A1:H1"/>
    <mergeCell ref="A3:A4"/>
    <mergeCell ref="B3:B4"/>
    <mergeCell ref="C3:F3"/>
    <mergeCell ref="I16:N26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L137"/>
  <sheetViews>
    <sheetView view="pageBreakPreview" zoomScale="70" zoomScaleNormal="73" zoomScaleSheetLayoutView="70" workbookViewId="0">
      <selection activeCell="E56" sqref="E56"/>
    </sheetView>
  </sheetViews>
  <sheetFormatPr defaultColWidth="9.140625" defaultRowHeight="12.75" outlineLevelRow="1" x14ac:dyDescent="0.2"/>
  <cols>
    <col min="1" max="1" width="78.28515625" style="159" customWidth="1"/>
    <col min="2" max="2" width="9.42578125" style="159" customWidth="1"/>
    <col min="3" max="3" width="12.42578125" style="159" customWidth="1"/>
    <col min="4" max="4" width="13.28515625" style="159" customWidth="1"/>
    <col min="5" max="5" width="14.42578125" style="159" customWidth="1"/>
    <col min="6" max="6" width="19.5703125" style="159" customWidth="1"/>
    <col min="7" max="7" width="17.7109375" style="159" customWidth="1"/>
    <col min="8" max="9" width="9.140625" style="159"/>
    <col min="10" max="10" width="33.85546875" style="159" customWidth="1"/>
    <col min="11" max="16384" width="9.140625" style="159"/>
  </cols>
  <sheetData>
    <row r="1" spans="1:12" ht="21.75" customHeight="1" x14ac:dyDescent="0.2">
      <c r="A1" s="1602" t="s">
        <v>43</v>
      </c>
      <c r="B1" s="1602"/>
      <c r="C1" s="1602"/>
      <c r="D1" s="1602"/>
      <c r="E1" s="1602"/>
      <c r="F1" s="1602"/>
      <c r="G1" s="1602"/>
    </row>
    <row r="2" spans="1:12" ht="8.25" customHeight="1" thickBot="1" x14ac:dyDescent="0.25">
      <c r="A2" s="1605"/>
      <c r="B2" s="1605"/>
      <c r="C2" s="1605"/>
      <c r="D2" s="1605"/>
      <c r="E2" s="1605"/>
      <c r="F2" s="1605"/>
      <c r="G2" s="1605"/>
    </row>
    <row r="3" spans="1:12" ht="21.75" customHeight="1" x14ac:dyDescent="0.2">
      <c r="A3" s="1492" t="s">
        <v>101</v>
      </c>
      <c r="B3" s="1492" t="s">
        <v>441</v>
      </c>
      <c r="C3" s="1586" t="s">
        <v>1079</v>
      </c>
      <c r="D3" s="1586" t="s">
        <v>1080</v>
      </c>
      <c r="E3" s="1599" t="s">
        <v>64</v>
      </c>
      <c r="F3" s="1603" t="s">
        <v>569</v>
      </c>
      <c r="G3" s="1471" t="s">
        <v>72</v>
      </c>
    </row>
    <row r="4" spans="1:12" ht="47.25" customHeight="1" thickBot="1" x14ac:dyDescent="0.25">
      <c r="A4" s="1598"/>
      <c r="B4" s="1598"/>
      <c r="C4" s="1588"/>
      <c r="D4" s="1588"/>
      <c r="E4" s="1600"/>
      <c r="F4" s="1604"/>
      <c r="G4" s="1589"/>
    </row>
    <row r="5" spans="1:12" ht="22.5" customHeight="1" x14ac:dyDescent="0.2">
      <c r="A5" s="771" t="s">
        <v>897</v>
      </c>
      <c r="B5" s="772" t="s">
        <v>34</v>
      </c>
      <c r="C5" s="1315">
        <v>16060</v>
      </c>
      <c r="D5" s="1316">
        <v>16143</v>
      </c>
      <c r="E5" s="1317">
        <f>D5/C5*100</f>
        <v>100.51681195516812</v>
      </c>
      <c r="F5" s="1316">
        <v>17757</v>
      </c>
      <c r="G5" s="1316">
        <v>11341</v>
      </c>
      <c r="J5" s="55"/>
    </row>
    <row r="6" spans="1:12" ht="19.5" customHeight="1" x14ac:dyDescent="0.2">
      <c r="A6" s="773" t="s">
        <v>97</v>
      </c>
      <c r="B6" s="774" t="s">
        <v>34</v>
      </c>
      <c r="C6" s="743">
        <v>16539</v>
      </c>
      <c r="D6" s="1318">
        <v>16586</v>
      </c>
      <c r="E6" s="1319">
        <f t="shared" ref="E6:E7" si="0">D6/C6*100</f>
        <v>100.2841767942439</v>
      </c>
      <c r="F6" s="1318">
        <v>18245</v>
      </c>
      <c r="G6" s="1318">
        <v>11981</v>
      </c>
      <c r="J6" s="55"/>
    </row>
    <row r="7" spans="1:12" ht="19.5" customHeight="1" x14ac:dyDescent="0.2">
      <c r="A7" s="773" t="s">
        <v>98</v>
      </c>
      <c r="B7" s="774" t="s">
        <v>34</v>
      </c>
      <c r="C7" s="743">
        <v>12364</v>
      </c>
      <c r="D7" s="1318">
        <v>12375</v>
      </c>
      <c r="E7" s="1319">
        <f t="shared" si="0"/>
        <v>100.08896797153024</v>
      </c>
      <c r="F7" s="1318">
        <v>13613</v>
      </c>
      <c r="G7" s="1318">
        <v>8823</v>
      </c>
      <c r="J7" s="55"/>
    </row>
    <row r="8" spans="1:12" ht="19.5" customHeight="1" thickBot="1" x14ac:dyDescent="0.25">
      <c r="A8" s="775" t="s">
        <v>99</v>
      </c>
      <c r="B8" s="776" t="s">
        <v>34</v>
      </c>
      <c r="C8" s="747">
        <v>16118</v>
      </c>
      <c r="D8" s="753">
        <v>16351</v>
      </c>
      <c r="E8" s="1320">
        <f>D8/C8*100</f>
        <v>101.44558878272738</v>
      </c>
      <c r="F8" s="753">
        <v>17986</v>
      </c>
      <c r="G8" s="753">
        <v>11977</v>
      </c>
      <c r="J8" s="55"/>
    </row>
    <row r="9" spans="1:12" ht="16.5" x14ac:dyDescent="0.25">
      <c r="A9" s="777" t="s">
        <v>848</v>
      </c>
      <c r="B9" s="757" t="s">
        <v>34</v>
      </c>
      <c r="C9" s="1369">
        <v>22291.75</v>
      </c>
      <c r="D9" s="1243">
        <v>22685</v>
      </c>
      <c r="E9" s="1370">
        <f>D9/C9*100</f>
        <v>101.7641055547456</v>
      </c>
      <c r="F9" s="1366"/>
      <c r="G9" s="1367"/>
    </row>
    <row r="10" spans="1:12" ht="33.75" thickBot="1" x14ac:dyDescent="0.25">
      <c r="A10" s="778" t="s">
        <v>192</v>
      </c>
      <c r="B10" s="779" t="s">
        <v>34</v>
      </c>
      <c r="C10" s="1321">
        <v>2849</v>
      </c>
      <c r="D10" s="1321">
        <v>2830</v>
      </c>
      <c r="E10" s="839">
        <f>D10/C10*100</f>
        <v>99.333099333099327</v>
      </c>
      <c r="F10" s="1322"/>
      <c r="G10" s="1323"/>
    </row>
    <row r="11" spans="1:12" ht="33.75" x14ac:dyDescent="0.3">
      <c r="A11" s="763" t="s">
        <v>295</v>
      </c>
      <c r="B11" s="764"/>
      <c r="C11" s="1356"/>
      <c r="D11" s="1247"/>
      <c r="E11" s="1357"/>
      <c r="F11" s="1260"/>
      <c r="G11" s="1358"/>
      <c r="H11" s="214"/>
    </row>
    <row r="12" spans="1:12" ht="17.25" customHeight="1" x14ac:dyDescent="0.3">
      <c r="A12" s="527" t="s">
        <v>390</v>
      </c>
      <c r="B12" s="765" t="s">
        <v>34</v>
      </c>
      <c r="C12" s="1359">
        <v>93858.312643065627</v>
      </c>
      <c r="D12" s="1248">
        <v>101285.52810174944</v>
      </c>
      <c r="E12" s="1319">
        <f t="shared" ref="E12:E17" si="1">D12/C12*100</f>
        <v>107.91322073616305</v>
      </c>
      <c r="F12" s="765">
        <v>73963.464067455716</v>
      </c>
      <c r="G12" s="765">
        <v>51191.833421364223</v>
      </c>
      <c r="I12" s="69"/>
    </row>
    <row r="13" spans="1:12" s="68" customFormat="1" ht="16.5" customHeight="1" outlineLevel="1" x14ac:dyDescent="0.2">
      <c r="A13" s="766" t="s">
        <v>230</v>
      </c>
      <c r="B13" s="490" t="s">
        <v>34</v>
      </c>
      <c r="C13" s="1360">
        <v>84134.621728412967</v>
      </c>
      <c r="D13" s="490">
        <v>89412.347758323798</v>
      </c>
      <c r="E13" s="1319">
        <f t="shared" si="1"/>
        <v>106.27295389399546</v>
      </c>
      <c r="F13" s="490">
        <v>71149.381921697088</v>
      </c>
      <c r="G13" s="490">
        <v>48413.818932573529</v>
      </c>
      <c r="H13" s="154"/>
    </row>
    <row r="14" spans="1:12" ht="20.25" customHeight="1" x14ac:dyDescent="0.2">
      <c r="A14" s="780" t="s">
        <v>429</v>
      </c>
      <c r="B14" s="765" t="s">
        <v>34</v>
      </c>
      <c r="C14" s="1359">
        <v>62426</v>
      </c>
      <c r="D14" s="1244">
        <v>64113</v>
      </c>
      <c r="E14" s="1319">
        <f t="shared" si="1"/>
        <v>102.70239964117516</v>
      </c>
      <c r="F14" s="1361"/>
      <c r="G14" s="1193"/>
      <c r="J14" s="72"/>
      <c r="K14" s="72"/>
    </row>
    <row r="15" spans="1:12" s="68" customFormat="1" ht="16.5" customHeight="1" outlineLevel="1" x14ac:dyDescent="0.2">
      <c r="A15" s="766" t="s">
        <v>230</v>
      </c>
      <c r="B15" s="490" t="s">
        <v>34</v>
      </c>
      <c r="C15" s="1360">
        <v>60206</v>
      </c>
      <c r="D15" s="490">
        <v>63640</v>
      </c>
      <c r="E15" s="1319">
        <f t="shared" si="1"/>
        <v>105.70375045676511</v>
      </c>
      <c r="F15" s="1333"/>
      <c r="G15" s="1362"/>
    </row>
    <row r="16" spans="1:12" ht="16.5" customHeight="1" x14ac:dyDescent="0.2">
      <c r="A16" s="780" t="s">
        <v>516</v>
      </c>
      <c r="B16" s="765" t="s">
        <v>34</v>
      </c>
      <c r="C16" s="1359">
        <v>115753.10225457128</v>
      </c>
      <c r="D16" s="1248">
        <v>133086.19645130815</v>
      </c>
      <c r="E16" s="1319">
        <f t="shared" si="1"/>
        <v>114.97419408994919</v>
      </c>
      <c r="F16" s="1363"/>
      <c r="G16" s="1193"/>
      <c r="H16" s="1606" t="s">
        <v>961</v>
      </c>
      <c r="I16" s="1607"/>
      <c r="J16" s="1607"/>
      <c r="K16" s="1607"/>
      <c r="L16" s="1607"/>
    </row>
    <row r="17" spans="1:12" s="68" customFormat="1" ht="19.5" customHeight="1" outlineLevel="1" thickBot="1" x14ac:dyDescent="0.25">
      <c r="A17" s="781" t="s">
        <v>230</v>
      </c>
      <c r="B17" s="782" t="s">
        <v>34</v>
      </c>
      <c r="C17" s="1368">
        <v>102204.83017657921</v>
      </c>
      <c r="D17" s="782">
        <v>111335.39906390999</v>
      </c>
      <c r="E17" s="1319">
        <f t="shared" si="1"/>
        <v>108.9335982179667</v>
      </c>
      <c r="F17" s="1364"/>
      <c r="G17" s="1365"/>
      <c r="H17" s="1606"/>
      <c r="I17" s="1607"/>
      <c r="J17" s="1607"/>
      <c r="K17" s="1607"/>
      <c r="L17" s="1607"/>
    </row>
    <row r="18" spans="1:12" ht="19.5" customHeight="1" x14ac:dyDescent="0.2">
      <c r="A18" s="1532" t="s">
        <v>898</v>
      </c>
      <c r="B18" s="1532"/>
      <c r="C18" s="1532"/>
      <c r="D18" s="1532"/>
      <c r="E18" s="1532"/>
      <c r="F18" s="1532"/>
      <c r="G18" s="1532"/>
    </row>
    <row r="19" spans="1:12" ht="36.75" customHeight="1" x14ac:dyDescent="0.2">
      <c r="A19" s="1601"/>
      <c r="B19" s="1601"/>
      <c r="C19" s="1601"/>
      <c r="D19" s="1601"/>
      <c r="E19" s="1601"/>
      <c r="F19" s="1601"/>
      <c r="G19" s="1601"/>
    </row>
    <row r="20" spans="1:12" ht="15.75" x14ac:dyDescent="0.2">
      <c r="A20" s="200"/>
      <c r="B20" s="200"/>
      <c r="C20" s="200"/>
      <c r="D20" s="200"/>
      <c r="E20" s="200"/>
      <c r="F20" s="200"/>
      <c r="G20" s="200"/>
    </row>
    <row r="21" spans="1:12" ht="18.75" customHeight="1" x14ac:dyDescent="0.2"/>
    <row r="22" spans="1:12" ht="18.75" customHeight="1" x14ac:dyDescent="0.2"/>
    <row r="23" spans="1:12" ht="18.75" customHeight="1" x14ac:dyDescent="0.2"/>
    <row r="24" spans="1:12" ht="18.75" customHeight="1" x14ac:dyDescent="0.2"/>
    <row r="25" spans="1:12" ht="18.75" customHeight="1" x14ac:dyDescent="0.2"/>
    <row r="26" spans="1:12" s="4" customFormat="1" ht="18.75" customHeight="1" x14ac:dyDescent="0.3">
      <c r="A26" s="126"/>
      <c r="B26" s="9"/>
      <c r="C26" s="1"/>
      <c r="D26" s="1"/>
      <c r="E26" s="1"/>
    </row>
    <row r="27" spans="1:12" s="4" customFormat="1" ht="18.75" customHeight="1" x14ac:dyDescent="0.25">
      <c r="A27" s="5"/>
      <c r="B27" s="9"/>
      <c r="C27" s="1"/>
      <c r="D27" s="1"/>
      <c r="E27" s="1"/>
      <c r="I27" s="73"/>
    </row>
    <row r="28" spans="1:12" s="4" customFormat="1" ht="18.75" customHeight="1" x14ac:dyDescent="0.25">
      <c r="A28" s="5"/>
      <c r="B28" s="9"/>
      <c r="C28" s="1"/>
      <c r="D28" s="1"/>
      <c r="E28" s="1"/>
      <c r="I28" s="73"/>
    </row>
    <row r="29" spans="1:12" s="4" customFormat="1" ht="18.75" customHeight="1" x14ac:dyDescent="0.25">
      <c r="A29" s="5"/>
      <c r="B29" s="9"/>
      <c r="C29" s="1"/>
      <c r="D29" s="1"/>
      <c r="E29" s="1"/>
      <c r="I29" s="73"/>
    </row>
    <row r="30" spans="1:12" s="4" customFormat="1" ht="18.75" customHeight="1" x14ac:dyDescent="0.25">
      <c r="A30" s="127"/>
      <c r="B30" s="29"/>
      <c r="C30" s="1"/>
      <c r="D30" s="1"/>
      <c r="E30" s="1"/>
      <c r="I30" s="73"/>
    </row>
    <row r="31" spans="1:12" s="4" customFormat="1" ht="18.75" customHeight="1" x14ac:dyDescent="0.25">
      <c r="A31" s="1597"/>
      <c r="B31" s="1597"/>
      <c r="C31" s="1597"/>
      <c r="D31" s="1597"/>
      <c r="E31" s="1597"/>
      <c r="I31" s="73"/>
    </row>
    <row r="32" spans="1:12" s="4" customFormat="1" ht="18.75" customHeight="1" x14ac:dyDescent="0.3">
      <c r="A32" s="128"/>
      <c r="B32" s="6"/>
      <c r="C32" s="6"/>
      <c r="D32" s="6"/>
      <c r="E32" s="6"/>
      <c r="I32" s="73"/>
    </row>
    <row r="33" spans="1:5" s="4" customFormat="1" ht="18.75" customHeight="1" x14ac:dyDescent="0.2"/>
    <row r="34" spans="1:5" s="4" customFormat="1" ht="18.75" customHeight="1" x14ac:dyDescent="0.2"/>
    <row r="35" spans="1:5" s="4" customFormat="1" ht="18.75" customHeight="1" x14ac:dyDescent="0.25">
      <c r="A35" s="159"/>
      <c r="B35" s="30"/>
      <c r="C35" s="159"/>
      <c r="D35" s="159"/>
      <c r="E35" s="159"/>
    </row>
    <row r="36" spans="1:5" s="4" customFormat="1" ht="18.75" customHeight="1" x14ac:dyDescent="0.25">
      <c r="A36" s="5"/>
      <c r="B36" s="9"/>
      <c r="C36" s="1"/>
      <c r="D36" s="1"/>
      <c r="E36" s="1"/>
    </row>
    <row r="37" spans="1:5" s="4" customFormat="1" ht="21.75" customHeight="1" x14ac:dyDescent="0.25">
      <c r="A37" s="5"/>
      <c r="B37" s="9"/>
      <c r="C37" s="1"/>
      <c r="D37" s="1"/>
      <c r="E37" s="1"/>
    </row>
    <row r="38" spans="1:5" s="4" customFormat="1" ht="21.75" customHeight="1" x14ac:dyDescent="0.25">
      <c r="A38" s="5"/>
      <c r="B38" s="9"/>
      <c r="C38" s="1"/>
      <c r="D38" s="1"/>
      <c r="E38" s="1"/>
    </row>
    <row r="39" spans="1:5" s="4" customFormat="1" ht="21.75" customHeight="1" x14ac:dyDescent="0.25">
      <c r="A39" s="5"/>
      <c r="B39" s="9"/>
      <c r="C39" s="1"/>
      <c r="D39" s="1"/>
      <c r="E39" s="1"/>
    </row>
    <row r="40" spans="1:5" s="4" customFormat="1" ht="21.75" customHeight="1" x14ac:dyDescent="0.25">
      <c r="A40" s="5"/>
      <c r="B40" s="9"/>
      <c r="C40" s="1"/>
      <c r="D40" s="1"/>
      <c r="E40" s="1"/>
    </row>
    <row r="41" spans="1:5" s="4" customFormat="1" ht="21.75" customHeight="1" x14ac:dyDescent="0.25">
      <c r="A41" s="5"/>
      <c r="B41" s="9"/>
      <c r="C41" s="1"/>
      <c r="D41" s="1"/>
      <c r="E41" s="1"/>
    </row>
    <row r="42" spans="1:5" s="4" customFormat="1" ht="21.75" customHeight="1" x14ac:dyDescent="0.25">
      <c r="A42" s="5"/>
      <c r="B42" s="9"/>
      <c r="C42" s="1"/>
      <c r="D42" s="1"/>
      <c r="E42" s="1"/>
    </row>
    <row r="43" spans="1:5" s="4" customFormat="1" ht="21.75" customHeight="1" x14ac:dyDescent="0.25">
      <c r="A43" s="5"/>
      <c r="B43" s="9"/>
      <c r="C43" s="1"/>
      <c r="D43" s="1"/>
      <c r="E43" s="1"/>
    </row>
    <row r="44" spans="1:5" s="4" customFormat="1" ht="21.75" customHeight="1" x14ac:dyDescent="0.25">
      <c r="A44" s="5"/>
      <c r="B44" s="9"/>
      <c r="C44" s="1"/>
      <c r="D44" s="1"/>
      <c r="E44" s="1"/>
    </row>
    <row r="45" spans="1:5" s="4" customFormat="1" ht="21.75" customHeight="1" x14ac:dyDescent="0.25">
      <c r="A45" s="5"/>
      <c r="B45" s="9"/>
      <c r="C45" s="1"/>
      <c r="D45" s="1"/>
      <c r="E45" s="1"/>
    </row>
    <row r="46" spans="1:5" s="4" customFormat="1" ht="21.75" customHeight="1" x14ac:dyDescent="0.25">
      <c r="A46" s="5"/>
      <c r="B46" s="9"/>
      <c r="C46" s="1"/>
      <c r="D46" s="1"/>
      <c r="E46" s="1"/>
    </row>
    <row r="47" spans="1:5" s="4" customFormat="1" ht="21.75" customHeight="1" x14ac:dyDescent="0.25">
      <c r="A47" s="5"/>
      <c r="B47" s="9"/>
      <c r="C47" s="1"/>
      <c r="D47" s="1"/>
      <c r="E47" s="1"/>
    </row>
    <row r="48" spans="1:5" s="4" customFormat="1" ht="21.75" customHeight="1" x14ac:dyDescent="0.25">
      <c r="A48" s="5"/>
      <c r="B48" s="9"/>
      <c r="C48" s="1"/>
      <c r="D48" s="1"/>
      <c r="E48" s="1"/>
    </row>
    <row r="49" spans="1:5" s="4" customFormat="1" ht="21.75" customHeight="1" x14ac:dyDescent="0.25">
      <c r="A49" s="5"/>
      <c r="B49" s="9"/>
      <c r="C49" s="1"/>
      <c r="D49" s="1"/>
      <c r="E49" s="1"/>
    </row>
    <row r="50" spans="1:5" s="4" customFormat="1" ht="21.75" customHeight="1" x14ac:dyDescent="0.25">
      <c r="A50" s="5"/>
      <c r="B50" s="9"/>
      <c r="C50" s="1"/>
      <c r="D50" s="1"/>
      <c r="E50" s="1"/>
    </row>
    <row r="51" spans="1:5" s="4" customFormat="1" ht="21.75" customHeight="1" x14ac:dyDescent="0.25">
      <c r="A51" s="5"/>
      <c r="B51" s="9"/>
      <c r="C51" s="1"/>
      <c r="D51" s="1"/>
      <c r="E51" s="1"/>
    </row>
    <row r="52" spans="1:5" s="4" customFormat="1" ht="21.75" customHeight="1" x14ac:dyDescent="0.25">
      <c r="A52" s="5"/>
      <c r="B52" s="9"/>
      <c r="C52" s="1"/>
      <c r="D52" s="1"/>
      <c r="E52" s="1"/>
    </row>
    <row r="53" spans="1:5" s="4" customFormat="1" ht="21.75" customHeight="1" x14ac:dyDescent="0.2"/>
    <row r="54" spans="1:5" s="4" customFormat="1" ht="21.75" customHeight="1" x14ac:dyDescent="0.2"/>
    <row r="55" spans="1:5" s="4" customFormat="1" ht="21.75" customHeight="1" x14ac:dyDescent="0.2"/>
    <row r="56" spans="1:5" s="4" customFormat="1" ht="21.75" customHeight="1" x14ac:dyDescent="0.2"/>
    <row r="57" spans="1:5" s="4" customFormat="1" ht="21.75" customHeight="1" x14ac:dyDescent="0.2"/>
    <row r="58" spans="1:5" s="4" customFormat="1" ht="21.75" customHeight="1" x14ac:dyDescent="0.2"/>
    <row r="59" spans="1:5" s="4" customFormat="1" ht="21.75" customHeight="1" x14ac:dyDescent="0.25">
      <c r="A59" s="31"/>
      <c r="B59" s="9"/>
      <c r="C59" s="1"/>
      <c r="D59" s="1"/>
      <c r="E59" s="1"/>
    </row>
    <row r="60" spans="1:5" s="4" customFormat="1" ht="21.75" customHeight="1" x14ac:dyDescent="0.25">
      <c r="A60" s="32"/>
      <c r="B60" s="9"/>
      <c r="C60" s="1"/>
      <c r="D60" s="1"/>
      <c r="E60" s="1"/>
    </row>
    <row r="61" spans="1:5" s="4" customFormat="1" ht="16.5" x14ac:dyDescent="0.2">
      <c r="A61" s="33"/>
      <c r="B61" s="9"/>
      <c r="C61" s="1"/>
      <c r="D61" s="1"/>
      <c r="E61" s="1"/>
    </row>
    <row r="62" spans="1:5" s="4" customFormat="1" ht="16.5" customHeight="1" x14ac:dyDescent="0.25">
      <c r="A62" s="32"/>
      <c r="B62" s="9"/>
      <c r="C62" s="1"/>
      <c r="D62" s="1"/>
      <c r="E62" s="1"/>
    </row>
    <row r="63" spans="1:5" s="4" customFormat="1" ht="33" customHeight="1" x14ac:dyDescent="0.25">
      <c r="A63" s="32"/>
      <c r="B63" s="9"/>
      <c r="C63" s="1"/>
      <c r="D63" s="1"/>
      <c r="E63" s="1"/>
    </row>
    <row r="64" spans="1:5" s="4" customFormat="1" ht="18" customHeight="1" x14ac:dyDescent="0.25">
      <c r="A64" s="32"/>
      <c r="B64" s="9"/>
      <c r="C64" s="1"/>
      <c r="D64" s="1"/>
      <c r="E64" s="1"/>
    </row>
    <row r="65" spans="1:5" s="4" customFormat="1" ht="21.75" customHeight="1" x14ac:dyDescent="0.25">
      <c r="A65" s="32"/>
      <c r="B65" s="9"/>
      <c r="C65" s="1"/>
      <c r="D65" s="1"/>
      <c r="E65" s="1"/>
    </row>
    <row r="66" spans="1:5" s="4" customFormat="1" ht="23.25" customHeight="1" x14ac:dyDescent="0.25">
      <c r="A66" s="5"/>
      <c r="B66" s="9"/>
      <c r="C66" s="1"/>
      <c r="D66" s="1"/>
      <c r="E66" s="1"/>
    </row>
    <row r="67" spans="1:5" s="4" customFormat="1" ht="53.25" customHeight="1" x14ac:dyDescent="0.25">
      <c r="A67" s="34"/>
      <c r="B67" s="9"/>
      <c r="C67" s="1"/>
      <c r="D67" s="1"/>
      <c r="E67" s="1"/>
    </row>
    <row r="68" spans="1:5" s="4" customFormat="1" ht="56.25" customHeight="1" x14ac:dyDescent="0.25">
      <c r="A68" s="32"/>
      <c r="B68" s="9"/>
      <c r="C68" s="1"/>
      <c r="D68" s="1"/>
      <c r="E68" s="1"/>
    </row>
    <row r="69" spans="1:5" s="4" customFormat="1" ht="24.75" customHeight="1" x14ac:dyDescent="0.25">
      <c r="A69" s="32"/>
      <c r="B69" s="9"/>
      <c r="C69" s="1"/>
      <c r="D69" s="1"/>
      <c r="E69" s="1"/>
    </row>
    <row r="70" spans="1:5" s="4" customFormat="1" ht="36.75" customHeight="1" x14ac:dyDescent="0.25">
      <c r="A70" s="32"/>
      <c r="B70" s="9"/>
      <c r="C70" s="1"/>
      <c r="D70" s="1"/>
      <c r="E70" s="1"/>
    </row>
    <row r="71" spans="1:5" s="4" customFormat="1" ht="36.75" customHeight="1" x14ac:dyDescent="0.25">
      <c r="A71" s="32"/>
      <c r="B71" s="9"/>
      <c r="C71" s="1"/>
      <c r="D71" s="1"/>
      <c r="E71" s="1"/>
    </row>
    <row r="72" spans="1:5" s="4" customFormat="1" ht="39" customHeight="1" x14ac:dyDescent="0.2">
      <c r="A72" s="35"/>
      <c r="B72" s="9"/>
      <c r="C72" s="1"/>
      <c r="D72" s="1"/>
      <c r="E72" s="1"/>
    </row>
    <row r="73" spans="1:5" s="4" customFormat="1" ht="40.5" customHeight="1" x14ac:dyDescent="0.2">
      <c r="A73" s="35"/>
      <c r="B73" s="9"/>
      <c r="C73" s="36"/>
      <c r="D73" s="36"/>
      <c r="E73" s="36"/>
    </row>
    <row r="74" spans="1:5" s="4" customFormat="1" ht="37.5" customHeight="1" x14ac:dyDescent="0.2">
      <c r="A74" s="37"/>
      <c r="B74" s="29"/>
      <c r="C74" s="1"/>
      <c r="D74" s="1"/>
      <c r="E74" s="1"/>
    </row>
    <row r="75" spans="1:5" s="4" customFormat="1" ht="24" customHeight="1" x14ac:dyDescent="0.2">
      <c r="A75" s="38"/>
      <c r="B75" s="39"/>
      <c r="C75" s="28"/>
      <c r="D75" s="28"/>
      <c r="E75" s="28"/>
    </row>
    <row r="76" spans="1:5" s="4" customFormat="1" ht="24" customHeight="1" x14ac:dyDescent="0.2">
      <c r="A76" s="38"/>
      <c r="B76" s="40"/>
      <c r="C76" s="28"/>
      <c r="D76" s="28"/>
      <c r="E76" s="28"/>
    </row>
    <row r="77" spans="1:5" s="4" customFormat="1" ht="24" customHeight="1" x14ac:dyDescent="0.2">
      <c r="A77" s="38"/>
      <c r="B77" s="39"/>
      <c r="C77" s="28"/>
      <c r="D77" s="28"/>
      <c r="E77" s="28"/>
    </row>
    <row r="78" spans="1:5" s="4" customFormat="1" ht="24" customHeight="1" x14ac:dyDescent="0.2">
      <c r="A78" s="38"/>
      <c r="B78" s="40"/>
      <c r="C78" s="28"/>
      <c r="D78" s="28"/>
      <c r="E78" s="28"/>
    </row>
    <row r="79" spans="1:5" s="4" customFormat="1" ht="24" customHeight="1" x14ac:dyDescent="0.2">
      <c r="A79" s="38"/>
      <c r="B79" s="40"/>
      <c r="C79" s="28"/>
      <c r="D79" s="28"/>
      <c r="E79" s="28"/>
    </row>
    <row r="80" spans="1:5" s="4" customFormat="1" ht="19.5" customHeight="1" x14ac:dyDescent="0.3">
      <c r="A80" s="41"/>
      <c r="B80" s="29"/>
      <c r="C80" s="1"/>
      <c r="D80" s="1"/>
      <c r="E80" s="1"/>
    </row>
    <row r="81" spans="1:5" s="4" customFormat="1" ht="19.5" customHeight="1" x14ac:dyDescent="0.3">
      <c r="A81" s="42"/>
      <c r="B81" s="29"/>
      <c r="C81" s="1"/>
      <c r="D81" s="1"/>
      <c r="E81" s="1"/>
    </row>
    <row r="82" spans="1:5" s="4" customFormat="1" ht="19.5" customHeight="1" x14ac:dyDescent="0.25">
      <c r="A82" s="23"/>
      <c r="B82" s="29"/>
      <c r="C82" s="3"/>
      <c r="D82" s="3"/>
      <c r="E82" s="3"/>
    </row>
    <row r="83" spans="1:5" s="4" customFormat="1" ht="19.5" customHeight="1" x14ac:dyDescent="0.25">
      <c r="A83" s="23"/>
      <c r="B83" s="29"/>
      <c r="C83" s="3"/>
      <c r="D83" s="3"/>
      <c r="E83" s="3"/>
    </row>
    <row r="84" spans="1:5" s="4" customFormat="1" ht="19.5" customHeight="1" x14ac:dyDescent="0.3">
      <c r="A84" s="42"/>
      <c r="B84" s="43"/>
      <c r="C84" s="3"/>
      <c r="D84" s="3"/>
      <c r="E84" s="3"/>
    </row>
    <row r="85" spans="1:5" s="4" customFormat="1" ht="19.5" customHeight="1" x14ac:dyDescent="0.25">
      <c r="A85" s="23"/>
      <c r="B85" s="29"/>
      <c r="C85" s="3"/>
      <c r="D85" s="3"/>
      <c r="E85" s="3"/>
    </row>
    <row r="86" spans="1:5" s="4" customFormat="1" ht="19.5" customHeight="1" x14ac:dyDescent="0.25">
      <c r="A86" s="23"/>
      <c r="B86" s="29"/>
      <c r="C86" s="3"/>
      <c r="D86" s="3"/>
      <c r="E86" s="3"/>
    </row>
    <row r="87" spans="1:5" s="4" customFormat="1" ht="41.25" customHeight="1" x14ac:dyDescent="0.3">
      <c r="A87" s="44"/>
      <c r="B87" s="29"/>
      <c r="C87" s="1"/>
      <c r="D87" s="1"/>
      <c r="E87" s="1"/>
    </row>
    <row r="88" spans="1:5" s="4" customFormat="1" ht="18" customHeight="1" x14ac:dyDescent="0.3">
      <c r="A88" s="41"/>
      <c r="B88" s="45"/>
      <c r="C88" s="46"/>
      <c r="D88" s="46"/>
      <c r="E88" s="46"/>
    </row>
    <row r="89" spans="1:5" s="4" customFormat="1" ht="22.5" customHeight="1" x14ac:dyDescent="0.25">
      <c r="A89" s="47"/>
      <c r="B89" s="29"/>
      <c r="C89" s="1"/>
      <c r="D89" s="1"/>
      <c r="E89" s="1"/>
    </row>
    <row r="90" spans="1:5" s="4" customFormat="1" ht="30" customHeight="1" x14ac:dyDescent="0.2">
      <c r="A90" s="48"/>
      <c r="B90" s="29"/>
      <c r="C90" s="1"/>
      <c r="D90" s="1"/>
      <c r="E90" s="1"/>
    </row>
    <row r="91" spans="1:5" s="4" customFormat="1" ht="16.5" x14ac:dyDescent="0.25">
      <c r="A91" s="32"/>
      <c r="B91" s="29"/>
      <c r="C91" s="1"/>
      <c r="D91" s="1"/>
      <c r="E91" s="1"/>
    </row>
    <row r="92" spans="1:5" s="4" customFormat="1" ht="34.5" customHeight="1" x14ac:dyDescent="0.25">
      <c r="A92" s="32"/>
      <c r="B92" s="29"/>
      <c r="C92" s="1"/>
      <c r="D92" s="1"/>
      <c r="E92" s="1"/>
    </row>
    <row r="93" spans="1:5" ht="20.25" customHeight="1" x14ac:dyDescent="0.2"/>
    <row r="94" spans="1:5" ht="61.5" customHeight="1" x14ac:dyDescent="0.2"/>
    <row r="96" spans="1:5" ht="21" customHeight="1" x14ac:dyDescent="0.2"/>
    <row r="102" spans="1:1" ht="16.5" x14ac:dyDescent="0.25">
      <c r="A102" s="6"/>
    </row>
    <row r="103" spans="1:1" ht="16.5" x14ac:dyDescent="0.25">
      <c r="A103" s="6"/>
    </row>
    <row r="106" spans="1:1" ht="16.5" x14ac:dyDescent="0.25">
      <c r="A106" s="6"/>
    </row>
    <row r="109" spans="1:1" ht="16.5" x14ac:dyDescent="0.25">
      <c r="A109" s="6"/>
    </row>
    <row r="110" spans="1:1" ht="16.5" x14ac:dyDescent="0.25">
      <c r="A110" s="6"/>
    </row>
    <row r="111" spans="1:1" ht="16.5" x14ac:dyDescent="0.25">
      <c r="A111" s="6"/>
    </row>
    <row r="112" spans="1:1" ht="16.5" x14ac:dyDescent="0.25">
      <c r="A112" s="6"/>
    </row>
    <row r="113" spans="1:1" ht="16.5" x14ac:dyDescent="0.25">
      <c r="A113" s="6"/>
    </row>
    <row r="114" spans="1:1" ht="16.5" x14ac:dyDescent="0.25">
      <c r="A114" s="6"/>
    </row>
    <row r="115" spans="1:1" ht="16.5" x14ac:dyDescent="0.25">
      <c r="A115" s="6"/>
    </row>
    <row r="116" spans="1:1" ht="16.5" x14ac:dyDescent="0.25">
      <c r="A116" s="6"/>
    </row>
    <row r="117" spans="1:1" ht="16.5" x14ac:dyDescent="0.25">
      <c r="A117" s="6"/>
    </row>
    <row r="118" spans="1:1" ht="16.5" x14ac:dyDescent="0.25">
      <c r="A118" s="6"/>
    </row>
    <row r="119" spans="1:1" ht="16.5" x14ac:dyDescent="0.25">
      <c r="A119" s="6"/>
    </row>
    <row r="120" spans="1:1" ht="16.5" x14ac:dyDescent="0.25">
      <c r="A120" s="6"/>
    </row>
    <row r="121" spans="1:1" ht="16.5" x14ac:dyDescent="0.25">
      <c r="A121" s="6"/>
    </row>
    <row r="122" spans="1:1" ht="16.5" x14ac:dyDescent="0.25">
      <c r="A122" s="6"/>
    </row>
    <row r="123" spans="1:1" ht="16.5" x14ac:dyDescent="0.25">
      <c r="A123" s="6"/>
    </row>
    <row r="124" spans="1:1" ht="16.5" x14ac:dyDescent="0.25">
      <c r="A124" s="30"/>
    </row>
    <row r="125" spans="1:1" ht="16.5" x14ac:dyDescent="0.25">
      <c r="A125" s="6"/>
    </row>
    <row r="126" spans="1:1" ht="16.5" x14ac:dyDescent="0.25">
      <c r="A126" s="6"/>
    </row>
    <row r="127" spans="1:1" ht="16.5" x14ac:dyDescent="0.25">
      <c r="A127" s="6"/>
    </row>
    <row r="128" spans="1:1" ht="16.5" x14ac:dyDescent="0.25">
      <c r="A128" s="6"/>
    </row>
    <row r="129" spans="1:1" ht="16.5" x14ac:dyDescent="0.25">
      <c r="A129" s="6"/>
    </row>
    <row r="130" spans="1:1" ht="16.5" x14ac:dyDescent="0.25">
      <c r="A130" s="6"/>
    </row>
    <row r="131" spans="1:1" ht="16.5" x14ac:dyDescent="0.25">
      <c r="A131" s="6"/>
    </row>
    <row r="132" spans="1:1" ht="16.5" x14ac:dyDescent="0.25">
      <c r="A132" s="6"/>
    </row>
    <row r="133" spans="1:1" ht="16.5" x14ac:dyDescent="0.25">
      <c r="A133" s="6"/>
    </row>
    <row r="134" spans="1:1" ht="16.5" x14ac:dyDescent="0.25">
      <c r="A134" s="6"/>
    </row>
    <row r="135" spans="1:1" ht="16.5" x14ac:dyDescent="0.25">
      <c r="A135" s="6"/>
    </row>
    <row r="136" spans="1:1" ht="16.5" x14ac:dyDescent="0.25">
      <c r="A136" s="6"/>
    </row>
    <row r="137" spans="1:1" ht="16.5" x14ac:dyDescent="0.25">
      <c r="A137" s="6"/>
    </row>
  </sheetData>
  <mergeCells count="13">
    <mergeCell ref="A1:G1"/>
    <mergeCell ref="G3:G4"/>
    <mergeCell ref="F3:F4"/>
    <mergeCell ref="A2:G2"/>
    <mergeCell ref="H16:L17"/>
    <mergeCell ref="A31:E31"/>
    <mergeCell ref="B3:B4"/>
    <mergeCell ref="C3:C4"/>
    <mergeCell ref="E3:E4"/>
    <mergeCell ref="D3:D4"/>
    <mergeCell ref="A3:A4"/>
    <mergeCell ref="A19:G19"/>
    <mergeCell ref="A18:G18"/>
  </mergeCells>
  <phoneticPr fontId="0" type="noConversion"/>
  <printOptions horizontalCentered="1"/>
  <pageMargins left="0.47244094488188981" right="0" top="0.27559055118110237" bottom="0.31496062992125984" header="0.15748031496062992" footer="0.15748031496062992"/>
  <pageSetup paperSize="9" scale="60" orientation="portrait" r:id="rId1"/>
  <headerFooter alignWithMargins="0">
    <oddFooter>&amp;C&amp;"Times New Roman,обычный"4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21"/>
  <sheetViews>
    <sheetView view="pageBreakPreview" zoomScale="60" zoomScalePageLayoutView="80" workbookViewId="0">
      <selection activeCell="N127" sqref="N127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855468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27.75" customHeight="1" thickBot="1" x14ac:dyDescent="0.3">
      <c r="A1" s="1608" t="s">
        <v>769</v>
      </c>
      <c r="B1" s="1608"/>
      <c r="C1" s="1608"/>
      <c r="D1" s="1608"/>
      <c r="E1" s="1608"/>
      <c r="F1" s="1608"/>
      <c r="G1" s="1608"/>
      <c r="H1" s="1608"/>
      <c r="I1" s="1608"/>
      <c r="J1" s="1608"/>
      <c r="K1" s="94"/>
      <c r="L1" s="20"/>
      <c r="M1" s="20"/>
    </row>
    <row r="2" spans="1:13" ht="22.5" customHeight="1" thickBot="1" x14ac:dyDescent="0.3">
      <c r="A2" s="1619"/>
      <c r="B2" s="1611" t="s">
        <v>345</v>
      </c>
      <c r="C2" s="1612"/>
      <c r="D2" s="1613"/>
      <c r="E2" s="1611" t="s">
        <v>72</v>
      </c>
      <c r="F2" s="1612"/>
      <c r="G2" s="1613"/>
      <c r="H2" s="1622" t="s">
        <v>29</v>
      </c>
      <c r="I2" s="1612"/>
      <c r="J2" s="1613"/>
      <c r="K2" s="18"/>
      <c r="L2" s="20"/>
      <c r="M2" s="20"/>
    </row>
    <row r="3" spans="1:13" ht="14.25" x14ac:dyDescent="0.2">
      <c r="A3" s="1620"/>
      <c r="B3" s="1623" t="s">
        <v>26</v>
      </c>
      <c r="C3" s="1624" t="s">
        <v>30</v>
      </c>
      <c r="D3" s="1609" t="s">
        <v>797</v>
      </c>
      <c r="E3" s="1614" t="s">
        <v>26</v>
      </c>
      <c r="F3" s="1616" t="s">
        <v>30</v>
      </c>
      <c r="G3" s="1618" t="s">
        <v>797</v>
      </c>
      <c r="H3" s="1625" t="s">
        <v>26</v>
      </c>
      <c r="I3" s="1624" t="s">
        <v>30</v>
      </c>
      <c r="J3" s="1609" t="s">
        <v>798</v>
      </c>
      <c r="K3" s="19"/>
      <c r="L3" s="19"/>
      <c r="M3" s="19"/>
    </row>
    <row r="4" spans="1:13" ht="50.25" customHeight="1" thickBot="1" x14ac:dyDescent="0.25">
      <c r="A4" s="1621"/>
      <c r="B4" s="1615"/>
      <c r="C4" s="1617"/>
      <c r="D4" s="1610"/>
      <c r="E4" s="1615"/>
      <c r="F4" s="1617"/>
      <c r="G4" s="1610"/>
      <c r="H4" s="1626"/>
      <c r="I4" s="1617"/>
      <c r="J4" s="1610"/>
      <c r="K4" s="19"/>
      <c r="L4" s="19"/>
      <c r="M4" s="19"/>
    </row>
    <row r="5" spans="1:13" ht="16.5" hidden="1" x14ac:dyDescent="0.25">
      <c r="A5" s="1091" t="s">
        <v>14</v>
      </c>
      <c r="B5" s="561">
        <v>2679.4</v>
      </c>
      <c r="C5" s="562">
        <v>101.1</v>
      </c>
      <c r="D5" s="563">
        <v>101.1</v>
      </c>
      <c r="E5" s="561">
        <v>1662.34</v>
      </c>
      <c r="F5" s="564">
        <f>E5/1645.8*100</f>
        <v>101.00498237938996</v>
      </c>
      <c r="G5" s="565">
        <f t="shared" ref="G5:G10" si="0">E5/1645.8*100</f>
        <v>101.00498237938996</v>
      </c>
      <c r="H5" s="561">
        <v>1506.8</v>
      </c>
      <c r="I5" s="562">
        <v>102.2</v>
      </c>
      <c r="J5" s="563">
        <v>102.2</v>
      </c>
      <c r="K5" s="19"/>
      <c r="L5" s="19"/>
      <c r="M5" s="19"/>
    </row>
    <row r="6" spans="1:13" ht="16.5" hidden="1" x14ac:dyDescent="0.25">
      <c r="A6" s="1092" t="s">
        <v>15</v>
      </c>
      <c r="B6" s="566">
        <v>2703.1</v>
      </c>
      <c r="C6" s="567">
        <v>100.9</v>
      </c>
      <c r="D6" s="568">
        <v>102</v>
      </c>
      <c r="E6" s="566">
        <v>1671.55</v>
      </c>
      <c r="F6" s="569">
        <f t="shared" ref="F6:F11" si="1">E6/E5*100</f>
        <v>100.55403828338368</v>
      </c>
      <c r="G6" s="570">
        <f t="shared" si="0"/>
        <v>101.56458864989671</v>
      </c>
      <c r="H6" s="566">
        <v>1524.3</v>
      </c>
      <c r="I6" s="567">
        <v>101.2</v>
      </c>
      <c r="J6" s="568">
        <v>103.4</v>
      </c>
      <c r="K6" s="19"/>
      <c r="L6" s="19"/>
      <c r="M6" s="19"/>
    </row>
    <row r="7" spans="1:13" ht="16.5" hidden="1" x14ac:dyDescent="0.25">
      <c r="A7" s="1092" t="s">
        <v>16</v>
      </c>
      <c r="B7" s="566">
        <v>2800.3</v>
      </c>
      <c r="C7" s="567">
        <v>103.6</v>
      </c>
      <c r="D7" s="568">
        <v>105.6</v>
      </c>
      <c r="E7" s="566">
        <v>1684.83</v>
      </c>
      <c r="F7" s="569">
        <f t="shared" si="1"/>
        <v>100.79447219646435</v>
      </c>
      <c r="G7" s="570">
        <f t="shared" si="0"/>
        <v>102.37149106817354</v>
      </c>
      <c r="H7" s="566">
        <v>1542.5</v>
      </c>
      <c r="I7" s="567">
        <v>101.2</v>
      </c>
      <c r="J7" s="568">
        <v>104.7</v>
      </c>
      <c r="K7" s="19"/>
      <c r="L7" s="19"/>
      <c r="M7" s="19"/>
    </row>
    <row r="8" spans="1:13" ht="16.5" hidden="1" x14ac:dyDescent="0.25">
      <c r="A8" s="1092" t="s">
        <v>17</v>
      </c>
      <c r="B8" s="566">
        <v>2903.6</v>
      </c>
      <c r="C8" s="567">
        <v>103.7</v>
      </c>
      <c r="D8" s="568">
        <v>109.5</v>
      </c>
      <c r="E8" s="566">
        <v>1703.7</v>
      </c>
      <c r="F8" s="569">
        <f t="shared" si="1"/>
        <v>101.11999430209578</v>
      </c>
      <c r="G8" s="570">
        <f t="shared" si="0"/>
        <v>103.51804593510757</v>
      </c>
      <c r="H8" s="566">
        <v>1555.4</v>
      </c>
      <c r="I8" s="567">
        <v>100.8</v>
      </c>
      <c r="J8" s="568">
        <v>105.5</v>
      </c>
      <c r="K8" s="19"/>
      <c r="L8" s="18"/>
      <c r="M8" s="18"/>
    </row>
    <row r="9" spans="1:13" ht="16.5" hidden="1" x14ac:dyDescent="0.25">
      <c r="A9" s="1092" t="s">
        <v>18</v>
      </c>
      <c r="B9" s="566">
        <v>2944.1</v>
      </c>
      <c r="C9" s="567">
        <v>101.4</v>
      </c>
      <c r="D9" s="568">
        <v>111.1</v>
      </c>
      <c r="E9" s="566">
        <v>1752.4</v>
      </c>
      <c r="F9" s="569">
        <f t="shared" si="1"/>
        <v>102.85848447496626</v>
      </c>
      <c r="G9" s="570">
        <f t="shared" si="0"/>
        <v>106.47709320695104</v>
      </c>
      <c r="H9" s="566">
        <v>1589.8</v>
      </c>
      <c r="I9" s="567">
        <v>102.2</v>
      </c>
      <c r="J9" s="568">
        <v>107.9</v>
      </c>
      <c r="K9" s="13"/>
      <c r="L9" s="13"/>
      <c r="M9" s="13"/>
    </row>
    <row r="10" spans="1:13" ht="16.5" hidden="1" x14ac:dyDescent="0.25">
      <c r="A10" s="1092" t="s">
        <v>19</v>
      </c>
      <c r="B10" s="566">
        <v>2989.1</v>
      </c>
      <c r="C10" s="567">
        <v>101.5</v>
      </c>
      <c r="D10" s="568">
        <v>112.8</v>
      </c>
      <c r="E10" s="566">
        <v>1769.4</v>
      </c>
      <c r="F10" s="569">
        <f t="shared" si="1"/>
        <v>100.97009815110705</v>
      </c>
      <c r="G10" s="570">
        <f t="shared" si="0"/>
        <v>107.5100255195042</v>
      </c>
      <c r="H10" s="566">
        <v>1666.3</v>
      </c>
      <c r="I10" s="567">
        <v>102.2</v>
      </c>
      <c r="J10" s="568">
        <v>113.1</v>
      </c>
      <c r="K10" s="13"/>
      <c r="L10" s="13"/>
      <c r="M10" s="13"/>
    </row>
    <row r="11" spans="1:13" ht="16.5" hidden="1" x14ac:dyDescent="0.25">
      <c r="A11" s="1092" t="s">
        <v>178</v>
      </c>
      <c r="B11" s="566">
        <v>2970.1</v>
      </c>
      <c r="C11" s="567">
        <v>99.4</v>
      </c>
      <c r="D11" s="568">
        <v>112</v>
      </c>
      <c r="E11" s="566">
        <v>1775.6</v>
      </c>
      <c r="F11" s="569">
        <f t="shared" si="1"/>
        <v>100.35040126596586</v>
      </c>
      <c r="G11" s="570">
        <f>E11/1645.8*100</f>
        <v>107.88674200996475</v>
      </c>
      <c r="H11" s="566">
        <v>1726.5</v>
      </c>
      <c r="I11" s="569">
        <f t="shared" ref="I11:I17" si="2">H11/H10*100</f>
        <v>103.61279481485927</v>
      </c>
      <c r="J11" s="570">
        <f>H11/1473.8*100</f>
        <v>117.14615280227983</v>
      </c>
      <c r="K11" s="13"/>
      <c r="L11" s="13"/>
      <c r="M11" s="13"/>
    </row>
    <row r="12" spans="1:13" ht="16.5" hidden="1" x14ac:dyDescent="0.25">
      <c r="A12" s="1092" t="s">
        <v>185</v>
      </c>
      <c r="B12" s="566">
        <v>2889.4</v>
      </c>
      <c r="C12" s="569">
        <f t="shared" ref="C12:C17" si="3">B12/B11*100</f>
        <v>97.282919767011222</v>
      </c>
      <c r="D12" s="571">
        <f>B12/2650.25*100</f>
        <v>109.0236770116027</v>
      </c>
      <c r="E12" s="566">
        <v>1783.1</v>
      </c>
      <c r="F12" s="569">
        <f t="shared" ref="F12:F17" si="4">E12/E11*100</f>
        <v>100.42239243072764</v>
      </c>
      <c r="G12" s="570">
        <f>E12/1645.8*100</f>
        <v>108.3424474419735</v>
      </c>
      <c r="H12" s="566">
        <v>1656.9</v>
      </c>
      <c r="I12" s="569">
        <f t="shared" si="2"/>
        <v>95.968722849695922</v>
      </c>
      <c r="J12" s="570">
        <f>H12/1473.8*100</f>
        <v>112.42366671190123</v>
      </c>
      <c r="K12" s="13"/>
      <c r="L12" s="13"/>
      <c r="M12" s="13"/>
    </row>
    <row r="13" spans="1:13" ht="16.5" hidden="1" x14ac:dyDescent="0.25">
      <c r="A13" s="572" t="s">
        <v>191</v>
      </c>
      <c r="B13" s="573">
        <v>2726.8</v>
      </c>
      <c r="C13" s="574">
        <f t="shared" si="3"/>
        <v>94.372534090122514</v>
      </c>
      <c r="D13" s="575">
        <f>B13/2650.25*100</f>
        <v>102.88840675407982</v>
      </c>
      <c r="E13" s="573">
        <v>1718.9</v>
      </c>
      <c r="F13" s="574">
        <f t="shared" si="4"/>
        <v>96.399528910324733</v>
      </c>
      <c r="G13" s="576">
        <f>E13/1645.8*100</f>
        <v>104.44160894397862</v>
      </c>
      <c r="H13" s="573">
        <v>1640.4</v>
      </c>
      <c r="I13" s="574">
        <f t="shared" si="2"/>
        <v>99.004164403403948</v>
      </c>
      <c r="J13" s="576">
        <f>H13/1473.8*100</f>
        <v>111.30411181978559</v>
      </c>
      <c r="K13" s="13"/>
      <c r="L13" s="13"/>
      <c r="M13" s="13"/>
    </row>
    <row r="14" spans="1:13" ht="16.5" hidden="1" x14ac:dyDescent="0.25">
      <c r="A14" s="572" t="s">
        <v>194</v>
      </c>
      <c r="B14" s="573">
        <v>2842.3</v>
      </c>
      <c r="C14" s="574">
        <f t="shared" si="3"/>
        <v>104.23573419392696</v>
      </c>
      <c r="D14" s="575">
        <f>B14/2650.25*100</f>
        <v>107.24648618054901</v>
      </c>
      <c r="E14" s="573">
        <v>1788.9</v>
      </c>
      <c r="F14" s="574">
        <f t="shared" si="4"/>
        <v>104.07237186572809</v>
      </c>
      <c r="G14" s="576">
        <f>E14/1645.8*100</f>
        <v>108.69485964272695</v>
      </c>
      <c r="H14" s="573">
        <v>1706.3</v>
      </c>
      <c r="I14" s="574">
        <f t="shared" si="2"/>
        <v>104.01731285052425</v>
      </c>
      <c r="J14" s="576">
        <f>H14/1473.8*100</f>
        <v>115.77554620708372</v>
      </c>
      <c r="K14" s="13"/>
      <c r="L14" s="13"/>
      <c r="M14" s="13"/>
    </row>
    <row r="15" spans="1:13" ht="17.25" hidden="1" thickBot="1" x14ac:dyDescent="0.3">
      <c r="A15" s="572" t="s">
        <v>198</v>
      </c>
      <c r="B15" s="573">
        <v>2955.4</v>
      </c>
      <c r="C15" s="574">
        <f t="shared" si="3"/>
        <v>103.97917179748795</v>
      </c>
      <c r="D15" s="575">
        <f>B15/2650.25*100</f>
        <v>111.51400811244223</v>
      </c>
      <c r="E15" s="573">
        <v>1847.5</v>
      </c>
      <c r="F15" s="574">
        <f t="shared" si="4"/>
        <v>103.27575605120465</v>
      </c>
      <c r="G15" s="576">
        <f>E15/1645.8*100</f>
        <v>112.25543808482198</v>
      </c>
      <c r="H15" s="573">
        <v>1754.5</v>
      </c>
      <c r="I15" s="574">
        <f t="shared" si="2"/>
        <v>102.82482564613491</v>
      </c>
      <c r="J15" s="576">
        <f>H15/1473.8*100</f>
        <v>119.04600352829422</v>
      </c>
      <c r="K15" s="13"/>
      <c r="L15" s="13"/>
      <c r="M15" s="13"/>
    </row>
    <row r="16" spans="1:13" ht="33" hidden="1" x14ac:dyDescent="0.25">
      <c r="A16" s="577" t="s">
        <v>202</v>
      </c>
      <c r="B16" s="561">
        <v>3026.4</v>
      </c>
      <c r="C16" s="564">
        <f t="shared" si="3"/>
        <v>102.40238208025987</v>
      </c>
      <c r="D16" s="578">
        <f>B16/B16*100</f>
        <v>100</v>
      </c>
      <c r="E16" s="579">
        <v>1922.04</v>
      </c>
      <c r="F16" s="564">
        <f t="shared" si="4"/>
        <v>104.03464140730716</v>
      </c>
      <c r="G16" s="565">
        <f>E16/E16*100</f>
        <v>100</v>
      </c>
      <c r="H16" s="579">
        <v>1802</v>
      </c>
      <c r="I16" s="564">
        <f t="shared" si="2"/>
        <v>102.70732402393845</v>
      </c>
      <c r="J16" s="565">
        <f>H16/H16*100</f>
        <v>100</v>
      </c>
      <c r="K16" s="13"/>
      <c r="L16" s="13"/>
      <c r="M16" s="13"/>
    </row>
    <row r="17" spans="1:13" ht="16.5" hidden="1" x14ac:dyDescent="0.25">
      <c r="A17" s="580" t="s">
        <v>14</v>
      </c>
      <c r="B17" s="581">
        <v>3049.23</v>
      </c>
      <c r="C17" s="574">
        <f t="shared" si="3"/>
        <v>100.75436161776368</v>
      </c>
      <c r="D17" s="575">
        <f>B17/B16*100</f>
        <v>100.75436161776368</v>
      </c>
      <c r="E17" s="581">
        <v>2038.6</v>
      </c>
      <c r="F17" s="574">
        <f t="shared" si="4"/>
        <v>106.06438991904434</v>
      </c>
      <c r="G17" s="576">
        <f>E17/1922*100</f>
        <v>106.06659729448491</v>
      </c>
      <c r="H17" s="581">
        <v>1880</v>
      </c>
      <c r="I17" s="574">
        <f t="shared" si="2"/>
        <v>104.32852386237515</v>
      </c>
      <c r="J17" s="576">
        <f>H17/1802*100</f>
        <v>104.32852386237515</v>
      </c>
      <c r="K17" s="13"/>
      <c r="L17" s="13"/>
      <c r="M17" s="13"/>
    </row>
    <row r="18" spans="1:13" ht="16.5" hidden="1" x14ac:dyDescent="0.25">
      <c r="A18" s="580" t="s">
        <v>15</v>
      </c>
      <c r="B18" s="581">
        <v>3222.24</v>
      </c>
      <c r="C18" s="574">
        <f t="shared" ref="C18:C23" si="5">B18/B17*100</f>
        <v>105.67389144144586</v>
      </c>
      <c r="D18" s="575">
        <f>B18/B16*100</f>
        <v>106.4710547184774</v>
      </c>
      <c r="E18" s="581">
        <v>2109.6</v>
      </c>
      <c r="F18" s="574">
        <f t="shared" ref="F18:F23" si="6">E18/E17*100</f>
        <v>103.48278230157952</v>
      </c>
      <c r="G18" s="576">
        <f>E18/E16*100</f>
        <v>109.75838171942311</v>
      </c>
      <c r="H18" s="581">
        <v>1941</v>
      </c>
      <c r="I18" s="574">
        <f t="shared" ref="I18:I23" si="7">H18/H17*100</f>
        <v>103.24468085106382</v>
      </c>
      <c r="J18" s="576">
        <f>H18/H16*100</f>
        <v>107.71365149833518</v>
      </c>
      <c r="K18" s="13"/>
      <c r="L18" s="13"/>
      <c r="M18" s="13"/>
    </row>
    <row r="19" spans="1:13" ht="16.5" hidden="1" x14ac:dyDescent="0.25">
      <c r="A19" s="580" t="s">
        <v>16</v>
      </c>
      <c r="B19" s="581">
        <v>3317.51</v>
      </c>
      <c r="C19" s="574">
        <f t="shared" si="5"/>
        <v>102.95663885992354</v>
      </c>
      <c r="D19" s="575">
        <f>B19/B16*100</f>
        <v>109.61901929685436</v>
      </c>
      <c r="E19" s="581">
        <v>2179.4</v>
      </c>
      <c r="F19" s="574">
        <f t="shared" si="6"/>
        <v>103.3086841107319</v>
      </c>
      <c r="G19" s="576">
        <f>E19/E16*100</f>
        <v>113.38993985557013</v>
      </c>
      <c r="H19" s="581">
        <v>1993.5</v>
      </c>
      <c r="I19" s="574">
        <f t="shared" si="7"/>
        <v>102.7047913446677</v>
      </c>
      <c r="J19" s="576">
        <f>H19/H16*100</f>
        <v>110.62708102108768</v>
      </c>
      <c r="K19" s="13"/>
      <c r="L19" s="13"/>
      <c r="M19" s="13"/>
    </row>
    <row r="20" spans="1:13" ht="16.5" hidden="1" x14ac:dyDescent="0.25">
      <c r="A20" s="582" t="s">
        <v>17</v>
      </c>
      <c r="B20" s="581">
        <v>3437.04</v>
      </c>
      <c r="C20" s="574">
        <f t="shared" si="5"/>
        <v>103.60300345741234</v>
      </c>
      <c r="D20" s="575">
        <f>B20/B16*100</f>
        <v>113.56859635210151</v>
      </c>
      <c r="E20" s="581">
        <v>2274.83</v>
      </c>
      <c r="F20" s="574">
        <f t="shared" si="6"/>
        <v>104.37872809030007</v>
      </c>
      <c r="G20" s="576">
        <f>E20/E16*100</f>
        <v>118.35497700360034</v>
      </c>
      <c r="H20" s="573">
        <v>2070.3000000000002</v>
      </c>
      <c r="I20" s="574">
        <f t="shared" si="7"/>
        <v>103.85252069224981</v>
      </c>
      <c r="J20" s="576">
        <f>H20/H16*100</f>
        <v>114.88901220865706</v>
      </c>
      <c r="K20" s="13"/>
      <c r="L20" s="13"/>
      <c r="M20" s="13"/>
    </row>
    <row r="21" spans="1:13" ht="16.5" hidden="1" x14ac:dyDescent="0.25">
      <c r="A21" s="583" t="s">
        <v>18</v>
      </c>
      <c r="B21" s="584">
        <v>3674.67</v>
      </c>
      <c r="C21" s="569">
        <f t="shared" si="5"/>
        <v>106.91379791913972</v>
      </c>
      <c r="D21" s="571">
        <f>B21/B16*100</f>
        <v>121.42049960348929</v>
      </c>
      <c r="E21" s="584">
        <v>2357.1</v>
      </c>
      <c r="F21" s="569">
        <f t="shared" si="6"/>
        <v>103.61653398275914</v>
      </c>
      <c r="G21" s="570">
        <f>E21/E16*100</f>
        <v>122.63532496722232</v>
      </c>
      <c r="H21" s="566">
        <v>2155.1999999999998</v>
      </c>
      <c r="I21" s="569">
        <f t="shared" si="7"/>
        <v>104.10085494855817</v>
      </c>
      <c r="J21" s="570">
        <f>H21/H16*100</f>
        <v>119.60044395116536</v>
      </c>
      <c r="K21" s="13"/>
      <c r="L21" s="13"/>
      <c r="M21" s="13"/>
    </row>
    <row r="22" spans="1:13" ht="16.5" hidden="1" x14ac:dyDescent="0.25">
      <c r="A22" s="582" t="s">
        <v>19</v>
      </c>
      <c r="B22" s="581">
        <v>3705.87</v>
      </c>
      <c r="C22" s="574">
        <f t="shared" si="5"/>
        <v>100.84905583358506</v>
      </c>
      <c r="D22" s="575">
        <f>B22/B16*100</f>
        <v>122.45142743854083</v>
      </c>
      <c r="E22" s="581">
        <v>2355.83</v>
      </c>
      <c r="F22" s="574">
        <f t="shared" si="6"/>
        <v>99.946120232489079</v>
      </c>
      <c r="G22" s="576">
        <f>E22/E16*100</f>
        <v>122.56924933924371</v>
      </c>
      <c r="H22" s="573">
        <v>2173.9</v>
      </c>
      <c r="I22" s="574">
        <f t="shared" si="7"/>
        <v>100.86766889383819</v>
      </c>
      <c r="J22" s="576">
        <f>H22/H16*100</f>
        <v>120.63817980022198</v>
      </c>
      <c r="K22" s="13"/>
      <c r="L22" s="13"/>
      <c r="M22" s="13"/>
    </row>
    <row r="23" spans="1:13" ht="16.5" hidden="1" x14ac:dyDescent="0.25">
      <c r="A23" s="582" t="s">
        <v>178</v>
      </c>
      <c r="B23" s="581">
        <v>3734.85</v>
      </c>
      <c r="C23" s="574">
        <f t="shared" si="5"/>
        <v>100.78200260667536</v>
      </c>
      <c r="D23" s="575">
        <f>B23/B16*100</f>
        <v>123.40900079302139</v>
      </c>
      <c r="E23" s="581">
        <v>2382.3000000000002</v>
      </c>
      <c r="F23" s="574">
        <f t="shared" si="6"/>
        <v>101.12359550561798</v>
      </c>
      <c r="G23" s="576">
        <f>E23/E16*100</f>
        <v>123.94643191608917</v>
      </c>
      <c r="H23" s="573">
        <v>2147.4</v>
      </c>
      <c r="I23" s="574">
        <f t="shared" si="7"/>
        <v>98.780992685956122</v>
      </c>
      <c r="J23" s="576">
        <f>H23/H16*100</f>
        <v>119.16759156492786</v>
      </c>
      <c r="K23" s="13"/>
      <c r="L23" s="13"/>
      <c r="M23" s="13"/>
    </row>
    <row r="24" spans="1:13" ht="16.5" hidden="1" x14ac:dyDescent="0.25">
      <c r="A24" s="582" t="s">
        <v>185</v>
      </c>
      <c r="B24" s="584">
        <v>3311.01</v>
      </c>
      <c r="C24" s="569">
        <f t="shared" ref="C24:C31" si="8">B24/B23*100</f>
        <v>88.651753082453126</v>
      </c>
      <c r="D24" s="571">
        <f>B24/B16*100</f>
        <v>109.40424266455196</v>
      </c>
      <c r="E24" s="584">
        <v>2262.54</v>
      </c>
      <c r="F24" s="569">
        <f t="shared" ref="F24:F34" si="9">E24/E23*100</f>
        <v>94.972925324266456</v>
      </c>
      <c r="G24" s="570">
        <f>E24/E16*100</f>
        <v>117.71555222576013</v>
      </c>
      <c r="H24" s="566">
        <v>2068.1</v>
      </c>
      <c r="I24" s="569">
        <f t="shared" ref="I24:I31" si="10">H24/H23*100</f>
        <v>96.307162149576214</v>
      </c>
      <c r="J24" s="570">
        <f>H24/H16*100</f>
        <v>114.76692563817979</v>
      </c>
      <c r="K24" s="13"/>
      <c r="L24" s="13"/>
      <c r="M24" s="13"/>
    </row>
    <row r="25" spans="1:13" ht="16.5" hidden="1" x14ac:dyDescent="0.25">
      <c r="A25" s="582" t="s">
        <v>191</v>
      </c>
      <c r="B25" s="581">
        <v>3270.26</v>
      </c>
      <c r="C25" s="574">
        <f t="shared" si="8"/>
        <v>98.769257718943777</v>
      </c>
      <c r="D25" s="575">
        <f>B25/B16*100</f>
        <v>108.05775839280993</v>
      </c>
      <c r="E25" s="581">
        <v>2196.8000000000002</v>
      </c>
      <c r="F25" s="574">
        <f t="shared" si="9"/>
        <v>97.094416010324693</v>
      </c>
      <c r="G25" s="576">
        <f>E25/E16*100</f>
        <v>114.29522798693057</v>
      </c>
      <c r="H25" s="573">
        <v>2037.8</v>
      </c>
      <c r="I25" s="574">
        <f t="shared" si="10"/>
        <v>98.534887094434509</v>
      </c>
      <c r="J25" s="576">
        <f>H25/H16*100</f>
        <v>113.08546059933407</v>
      </c>
      <c r="K25" s="13"/>
      <c r="L25" s="13"/>
      <c r="M25" s="13"/>
    </row>
    <row r="26" spans="1:13" ht="16.5" hidden="1" x14ac:dyDescent="0.25">
      <c r="A26" s="582" t="s">
        <v>194</v>
      </c>
      <c r="B26" s="581">
        <v>3404.45</v>
      </c>
      <c r="C26" s="574">
        <f t="shared" si="8"/>
        <v>104.10334346504557</v>
      </c>
      <c r="D26" s="575">
        <f>B26/B16*100</f>
        <v>112.49173936029607</v>
      </c>
      <c r="E26" s="581">
        <v>2201.81</v>
      </c>
      <c r="F26" s="574">
        <f t="shared" si="9"/>
        <v>100.22805899490166</v>
      </c>
      <c r="G26" s="576">
        <f>E26/E16*100</f>
        <v>114.55588853509812</v>
      </c>
      <c r="H26" s="573">
        <v>2066.8000000000002</v>
      </c>
      <c r="I26" s="574">
        <f t="shared" si="10"/>
        <v>101.42310334674652</v>
      </c>
      <c r="J26" s="576">
        <f>H26/H16*100</f>
        <v>114.69478357380689</v>
      </c>
      <c r="K26" s="13"/>
      <c r="L26" s="13"/>
      <c r="M26" s="13"/>
    </row>
    <row r="27" spans="1:13" ht="17.25" hidden="1" thickBot="1" x14ac:dyDescent="0.3">
      <c r="A27" s="582" t="s">
        <v>198</v>
      </c>
      <c r="B27" s="581">
        <v>3476.63</v>
      </c>
      <c r="C27" s="574">
        <f>B27/B26*100</f>
        <v>102.12016625299241</v>
      </c>
      <c r="D27" s="575">
        <f>B27/B16*100</f>
        <v>114.87675125561722</v>
      </c>
      <c r="E27" s="581">
        <v>2225.09</v>
      </c>
      <c r="F27" s="574">
        <f>E27/E26*100</f>
        <v>101.05731193881398</v>
      </c>
      <c r="G27" s="576">
        <f>E27/E16*100</f>
        <v>115.76710162119417</v>
      </c>
      <c r="H27" s="573">
        <v>2093.5</v>
      </c>
      <c r="I27" s="574">
        <f>H27/H26*100</f>
        <v>101.2918521385717</v>
      </c>
      <c r="J27" s="576">
        <f>H27/H16*100</f>
        <v>116.1764705882353</v>
      </c>
      <c r="K27" s="13"/>
      <c r="L27" s="13"/>
      <c r="M27" s="13"/>
    </row>
    <row r="28" spans="1:13" ht="16.5" hidden="1" x14ac:dyDescent="0.25">
      <c r="A28" s="585" t="s">
        <v>214</v>
      </c>
      <c r="B28" s="579">
        <v>3437.58</v>
      </c>
      <c r="C28" s="564">
        <f>B28/B27*100</f>
        <v>98.876785852966805</v>
      </c>
      <c r="D28" s="565">
        <v>120.1</v>
      </c>
      <c r="E28" s="586">
        <v>2241.8000000000002</v>
      </c>
      <c r="F28" s="564">
        <f>E28/E27*100</f>
        <v>100.75098085920121</v>
      </c>
      <c r="G28" s="587">
        <f>E28/E16*100</f>
        <v>116.63649039562134</v>
      </c>
      <c r="H28" s="588">
        <v>2116.4</v>
      </c>
      <c r="I28" s="564">
        <f>H28/H27*100</f>
        <v>101.09386195366612</v>
      </c>
      <c r="J28" s="565">
        <f>H28/H16*100</f>
        <v>117.44728079911211</v>
      </c>
      <c r="K28" s="13"/>
      <c r="L28" s="13"/>
      <c r="M28" s="13"/>
    </row>
    <row r="29" spans="1:13" ht="16.5" hidden="1" x14ac:dyDescent="0.25">
      <c r="A29" s="589" t="s">
        <v>14</v>
      </c>
      <c r="B29" s="584">
        <v>3458.68</v>
      </c>
      <c r="C29" s="569">
        <f>B29/B28*100</f>
        <v>100.61380389692749</v>
      </c>
      <c r="D29" s="570">
        <f t="shared" ref="D29:D34" si="11">B29/B$28*100</f>
        <v>100.61380389692749</v>
      </c>
      <c r="E29" s="590">
        <v>2295.15</v>
      </c>
      <c r="F29" s="569">
        <f>E29/E28*100</f>
        <v>102.37978410206084</v>
      </c>
      <c r="G29" s="591">
        <f t="shared" ref="G29:G34" si="12">E29/E$28*100</f>
        <v>102.37978410206084</v>
      </c>
      <c r="H29" s="566">
        <v>2159.42</v>
      </c>
      <c r="I29" s="569">
        <f>H29/H28*100</f>
        <v>102.03269703269704</v>
      </c>
      <c r="J29" s="570">
        <f t="shared" ref="J29:J34" si="13">H29/H$28*100</f>
        <v>102.03269703269704</v>
      </c>
      <c r="K29" s="13"/>
      <c r="L29" s="13"/>
      <c r="M29" s="13"/>
    </row>
    <row r="30" spans="1:13" ht="16.5" hidden="1" x14ac:dyDescent="0.25">
      <c r="A30" s="589" t="s">
        <v>15</v>
      </c>
      <c r="B30" s="584">
        <v>3610.8</v>
      </c>
      <c r="C30" s="569">
        <f t="shared" si="8"/>
        <v>104.39820972162792</v>
      </c>
      <c r="D30" s="570">
        <f t="shared" si="11"/>
        <v>105.0390100012218</v>
      </c>
      <c r="E30" s="590">
        <v>2360.09</v>
      </c>
      <c r="F30" s="569">
        <f t="shared" si="9"/>
        <v>102.82944469860358</v>
      </c>
      <c r="G30" s="591">
        <f t="shared" si="12"/>
        <v>105.27656347577839</v>
      </c>
      <c r="H30" s="566">
        <v>2190.87</v>
      </c>
      <c r="I30" s="569">
        <f t="shared" si="10"/>
        <v>101.45640959146436</v>
      </c>
      <c r="J30" s="570">
        <f t="shared" si="13"/>
        <v>103.51871101871102</v>
      </c>
      <c r="K30" s="13"/>
      <c r="L30" s="13"/>
      <c r="M30" s="13"/>
    </row>
    <row r="31" spans="1:13" ht="16.5" hidden="1" x14ac:dyDescent="0.25">
      <c r="A31" s="589" t="s">
        <v>16</v>
      </c>
      <c r="B31" s="584">
        <v>3757.48</v>
      </c>
      <c r="C31" s="569">
        <f t="shared" si="8"/>
        <v>104.06225767143016</v>
      </c>
      <c r="D31" s="570">
        <f t="shared" si="11"/>
        <v>109.30596524299072</v>
      </c>
      <c r="E31" s="590">
        <v>2423.02</v>
      </c>
      <c r="F31" s="569">
        <f t="shared" si="9"/>
        <v>102.66642373807777</v>
      </c>
      <c r="G31" s="591">
        <f t="shared" si="12"/>
        <v>108.08368275492906</v>
      </c>
      <c r="H31" s="566">
        <v>2204.0500000000002</v>
      </c>
      <c r="I31" s="569">
        <f t="shared" si="10"/>
        <v>100.60158749720432</v>
      </c>
      <c r="J31" s="570">
        <f t="shared" si="13"/>
        <v>104.14146664146664</v>
      </c>
      <c r="K31" s="13"/>
      <c r="L31" s="13"/>
      <c r="M31" s="13"/>
    </row>
    <row r="32" spans="1:13" ht="16.5" hidden="1" x14ac:dyDescent="0.25">
      <c r="A32" s="589" t="s">
        <v>17</v>
      </c>
      <c r="B32" s="584">
        <v>3814.09</v>
      </c>
      <c r="C32" s="569">
        <f t="shared" ref="C32:C37" si="14">B32/B31*100</f>
        <v>101.50659484548154</v>
      </c>
      <c r="D32" s="570">
        <f t="shared" si="11"/>
        <v>110.95276328114548</v>
      </c>
      <c r="E32" s="590">
        <v>2406.36</v>
      </c>
      <c r="F32" s="569">
        <f t="shared" si="9"/>
        <v>99.312428291966228</v>
      </c>
      <c r="G32" s="591">
        <f t="shared" si="12"/>
        <v>107.34052993130521</v>
      </c>
      <c r="H32" s="566">
        <v>2212.92</v>
      </c>
      <c r="I32" s="569">
        <f t="shared" ref="I32:I37" si="15">H32/H31*100</f>
        <v>100.40244096095823</v>
      </c>
      <c r="J32" s="570">
        <f t="shared" si="13"/>
        <v>104.56057456057455</v>
      </c>
      <c r="K32" s="13"/>
      <c r="L32" s="13"/>
      <c r="M32" s="13"/>
    </row>
    <row r="33" spans="1:13" ht="16.5" hidden="1" x14ac:dyDescent="0.25">
      <c r="A33" s="592" t="s">
        <v>18</v>
      </c>
      <c r="B33" s="581">
        <v>3947.2</v>
      </c>
      <c r="C33" s="574">
        <f t="shared" si="14"/>
        <v>103.48995435346306</v>
      </c>
      <c r="D33" s="576">
        <f t="shared" si="11"/>
        <v>114.82496407356338</v>
      </c>
      <c r="E33" s="593">
        <v>2406.1</v>
      </c>
      <c r="F33" s="594">
        <f t="shared" si="9"/>
        <v>99.989195299123978</v>
      </c>
      <c r="G33" s="595">
        <f t="shared" si="12"/>
        <v>107.32893210812739</v>
      </c>
      <c r="H33" s="596">
        <v>2240.4</v>
      </c>
      <c r="I33" s="574">
        <f t="shared" si="15"/>
        <v>101.2417981671276</v>
      </c>
      <c r="J33" s="576">
        <f t="shared" si="13"/>
        <v>105.85900585900585</v>
      </c>
      <c r="K33" s="13"/>
      <c r="L33" s="13"/>
      <c r="M33" s="13"/>
    </row>
    <row r="34" spans="1:13" ht="16.5" hidden="1" x14ac:dyDescent="0.25">
      <c r="A34" s="589" t="s">
        <v>19</v>
      </c>
      <c r="B34" s="584">
        <v>3926.3</v>
      </c>
      <c r="C34" s="569">
        <f t="shared" si="14"/>
        <v>99.470510741791657</v>
      </c>
      <c r="D34" s="570">
        <f t="shared" si="11"/>
        <v>114.21697822305228</v>
      </c>
      <c r="E34" s="590">
        <v>2410.9299999999998</v>
      </c>
      <c r="F34" s="597">
        <f t="shared" si="9"/>
        <v>100.20073978637629</v>
      </c>
      <c r="G34" s="591">
        <f t="shared" si="12"/>
        <v>107.54438397716119</v>
      </c>
      <c r="H34" s="566">
        <v>2270.63</v>
      </c>
      <c r="I34" s="569">
        <f t="shared" si="15"/>
        <v>101.34931262274594</v>
      </c>
      <c r="J34" s="570">
        <f t="shared" si="13"/>
        <v>107.28737478737477</v>
      </c>
      <c r="K34" s="13"/>
      <c r="L34" s="13"/>
      <c r="M34" s="13"/>
    </row>
    <row r="35" spans="1:13" ht="16.5" hidden="1" x14ac:dyDescent="0.25">
      <c r="A35" s="589" t="s">
        <v>178</v>
      </c>
      <c r="B35" s="584">
        <v>3709.52</v>
      </c>
      <c r="C35" s="569">
        <f t="shared" si="14"/>
        <v>94.478771362351324</v>
      </c>
      <c r="D35" s="570">
        <f>B35/B$28*100</f>
        <v>107.91079771234415</v>
      </c>
      <c r="E35" s="590">
        <v>2423.37</v>
      </c>
      <c r="F35" s="569">
        <f t="shared" ref="F35:F40" si="16">E35/E34*100</f>
        <v>100.51598345866533</v>
      </c>
      <c r="G35" s="591">
        <f>E35/E$28*100</f>
        <v>108.09929520920687</v>
      </c>
      <c r="H35" s="598">
        <v>2305.1999999999998</v>
      </c>
      <c r="I35" s="569">
        <f t="shared" si="15"/>
        <v>101.52248494911103</v>
      </c>
      <c r="J35" s="570">
        <f>H35/H$28*100</f>
        <v>108.92080892080891</v>
      </c>
      <c r="K35" s="13"/>
      <c r="L35" s="13"/>
      <c r="M35" s="13"/>
    </row>
    <row r="36" spans="1:13" ht="16.5" hidden="1" x14ac:dyDescent="0.25">
      <c r="A36" s="589" t="s">
        <v>185</v>
      </c>
      <c r="B36" s="584">
        <v>3718.28</v>
      </c>
      <c r="C36" s="569">
        <f t="shared" si="14"/>
        <v>100.23614915137269</v>
      </c>
      <c r="D36" s="570">
        <f>B36/B$28*100</f>
        <v>108.16562814538135</v>
      </c>
      <c r="E36" s="590">
        <v>2428.86</v>
      </c>
      <c r="F36" s="569">
        <f t="shared" si="16"/>
        <v>100.22654402753193</v>
      </c>
      <c r="G36" s="591">
        <f>E36/E$28*100</f>
        <v>108.34418770630742</v>
      </c>
      <c r="H36" s="598">
        <v>2225.67</v>
      </c>
      <c r="I36" s="569">
        <f t="shared" si="15"/>
        <v>96.549973971889642</v>
      </c>
      <c r="J36" s="570">
        <f>H36/H$28*100</f>
        <v>105.16301266301267</v>
      </c>
      <c r="K36" s="13"/>
      <c r="L36" s="13"/>
      <c r="M36" s="13"/>
    </row>
    <row r="37" spans="1:13" ht="16.5" hidden="1" x14ac:dyDescent="0.25">
      <c r="A37" s="599" t="s">
        <v>191</v>
      </c>
      <c r="B37" s="584">
        <v>3475.35</v>
      </c>
      <c r="C37" s="569">
        <f t="shared" si="14"/>
        <v>93.466602837871278</v>
      </c>
      <c r="D37" s="570">
        <f>B37/B$28*100</f>
        <v>101.09873806573229</v>
      </c>
      <c r="E37" s="590">
        <v>2313.62</v>
      </c>
      <c r="F37" s="569">
        <f t="shared" si="16"/>
        <v>95.25538730103834</v>
      </c>
      <c r="G37" s="570">
        <f>E37/E$28*100</f>
        <v>103.20367561780711</v>
      </c>
      <c r="H37" s="584">
        <v>2139.96</v>
      </c>
      <c r="I37" s="569">
        <f t="shared" si="15"/>
        <v>96.149024788041345</v>
      </c>
      <c r="J37" s="570">
        <f>H37/H$28*100</f>
        <v>101.11321111321112</v>
      </c>
      <c r="K37" s="13"/>
      <c r="L37" s="13"/>
      <c r="M37" s="13"/>
    </row>
    <row r="38" spans="1:13" ht="16.5" hidden="1" x14ac:dyDescent="0.25">
      <c r="A38" s="599" t="s">
        <v>194</v>
      </c>
      <c r="B38" s="584">
        <v>3484.3</v>
      </c>
      <c r="C38" s="569">
        <f t="shared" ref="C38:C43" si="17">B38/B37*100</f>
        <v>100.25752801876071</v>
      </c>
      <c r="D38" s="570">
        <f>B38/B$28*100</f>
        <v>101.35909564286504</v>
      </c>
      <c r="E38" s="590">
        <v>2259.6999999999998</v>
      </c>
      <c r="F38" s="569">
        <f t="shared" si="16"/>
        <v>97.669453064893972</v>
      </c>
      <c r="G38" s="570">
        <f>E38/E$28*100</f>
        <v>100.79846551877954</v>
      </c>
      <c r="H38" s="584">
        <v>2101.3000000000002</v>
      </c>
      <c r="I38" s="569">
        <f t="shared" ref="I38:I43" si="18">H38/H37*100</f>
        <v>98.193424176152831</v>
      </c>
      <c r="J38" s="570">
        <f>H38/H$28*100</f>
        <v>99.286524286524298</v>
      </c>
      <c r="K38" s="13"/>
      <c r="L38" s="13"/>
      <c r="M38" s="13"/>
    </row>
    <row r="39" spans="1:13" ht="17.25" hidden="1" thickBot="1" x14ac:dyDescent="0.3">
      <c r="A39" s="600" t="s">
        <v>198</v>
      </c>
      <c r="B39" s="601">
        <v>3509.28</v>
      </c>
      <c r="C39" s="602">
        <f t="shared" si="17"/>
        <v>100.71693022988835</v>
      </c>
      <c r="D39" s="603">
        <f>B39/B$28*100</f>
        <v>102.0857696402702</v>
      </c>
      <c r="E39" s="604">
        <v>2268.39</v>
      </c>
      <c r="F39" s="602">
        <f t="shared" si="16"/>
        <v>100.38456432269771</v>
      </c>
      <c r="G39" s="603">
        <f>E39/E$28*100</f>
        <v>101.1861004549915</v>
      </c>
      <c r="H39" s="601">
        <v>2107.6999999999998</v>
      </c>
      <c r="I39" s="602">
        <f t="shared" si="18"/>
        <v>100.30457335934895</v>
      </c>
      <c r="J39" s="603">
        <f>H39/H$28*100</f>
        <v>99.58892458892457</v>
      </c>
      <c r="K39" s="13"/>
      <c r="L39" s="13"/>
      <c r="M39" s="13"/>
    </row>
    <row r="40" spans="1:13" ht="16.5" hidden="1" x14ac:dyDescent="0.2">
      <c r="A40" s="585" t="s">
        <v>227</v>
      </c>
      <c r="B40" s="605">
        <v>3484.4</v>
      </c>
      <c r="C40" s="606">
        <f t="shared" si="17"/>
        <v>99.291022659918838</v>
      </c>
      <c r="D40" s="607">
        <f t="shared" ref="D40:D45" si="19">B40/B$40*100</f>
        <v>100</v>
      </c>
      <c r="E40" s="608">
        <v>2298.23</v>
      </c>
      <c r="F40" s="606">
        <f t="shared" si="16"/>
        <v>101.31547044379494</v>
      </c>
      <c r="G40" s="609">
        <f t="shared" ref="G40:G45" si="20">E40/E$40*100</f>
        <v>100</v>
      </c>
      <c r="H40" s="605">
        <v>2131</v>
      </c>
      <c r="I40" s="606">
        <f t="shared" si="18"/>
        <v>101.10547041799119</v>
      </c>
      <c r="J40" s="607">
        <f t="shared" ref="J40:J45" si="21">H40/H$40*100</f>
        <v>100</v>
      </c>
      <c r="K40" s="13"/>
      <c r="L40" s="13"/>
      <c r="M40" s="13"/>
    </row>
    <row r="41" spans="1:13" ht="16.5" hidden="1" x14ac:dyDescent="0.25">
      <c r="A41" s="589" t="s">
        <v>14</v>
      </c>
      <c r="B41" s="584">
        <v>3582.03</v>
      </c>
      <c r="C41" s="569">
        <f t="shared" si="17"/>
        <v>102.80191711628974</v>
      </c>
      <c r="D41" s="610">
        <f t="shared" si="19"/>
        <v>102.80191711628974</v>
      </c>
      <c r="E41" s="590">
        <v>2348.34</v>
      </c>
      <c r="F41" s="569">
        <f t="shared" ref="F41:F46" si="22">E41/E40*100</f>
        <v>102.18037359185112</v>
      </c>
      <c r="G41" s="611">
        <f t="shared" si="20"/>
        <v>102.18037359185112</v>
      </c>
      <c r="H41" s="612">
        <v>2192.7199999999998</v>
      </c>
      <c r="I41" s="569">
        <f t="shared" si="18"/>
        <v>102.89629282027218</v>
      </c>
      <c r="J41" s="610">
        <f t="shared" si="21"/>
        <v>102.89629282027218</v>
      </c>
      <c r="K41" s="13"/>
      <c r="L41" s="13"/>
      <c r="M41" s="13"/>
    </row>
    <row r="42" spans="1:13" ht="16.5" hidden="1" x14ac:dyDescent="0.25">
      <c r="A42" s="589" t="s">
        <v>15</v>
      </c>
      <c r="B42" s="584">
        <v>3667.61</v>
      </c>
      <c r="C42" s="569">
        <f t="shared" si="17"/>
        <v>102.38914805291972</v>
      </c>
      <c r="D42" s="610">
        <f t="shared" si="19"/>
        <v>105.25800711743771</v>
      </c>
      <c r="E42" s="590">
        <v>2397.3200000000002</v>
      </c>
      <c r="F42" s="569">
        <f t="shared" si="22"/>
        <v>102.08572864236014</v>
      </c>
      <c r="G42" s="611">
        <f t="shared" si="20"/>
        <v>104.31157891072695</v>
      </c>
      <c r="H42" s="612">
        <v>2239.67</v>
      </c>
      <c r="I42" s="569">
        <f t="shared" si="18"/>
        <v>102.14117625597432</v>
      </c>
      <c r="J42" s="610">
        <f t="shared" si="21"/>
        <v>105.09948381041765</v>
      </c>
      <c r="K42" s="13"/>
      <c r="L42" s="13"/>
      <c r="M42" s="13"/>
    </row>
    <row r="43" spans="1:13" ht="16.5" hidden="1" x14ac:dyDescent="0.25">
      <c r="A43" s="589" t="s">
        <v>16</v>
      </c>
      <c r="B43" s="584">
        <v>3761.96</v>
      </c>
      <c r="C43" s="569">
        <f t="shared" si="17"/>
        <v>102.57251997895087</v>
      </c>
      <c r="D43" s="610">
        <f t="shared" si="19"/>
        <v>107.96579037997932</v>
      </c>
      <c r="E43" s="590">
        <v>2457.02</v>
      </c>
      <c r="F43" s="569">
        <f t="shared" si="22"/>
        <v>102.49028081357514</v>
      </c>
      <c r="G43" s="611">
        <f t="shared" si="20"/>
        <v>106.9092301466781</v>
      </c>
      <c r="H43" s="612">
        <v>2272.67</v>
      </c>
      <c r="I43" s="569">
        <f t="shared" si="18"/>
        <v>101.47343135372621</v>
      </c>
      <c r="J43" s="610">
        <f t="shared" si="21"/>
        <v>106.64805255748475</v>
      </c>
      <c r="K43" s="13"/>
      <c r="L43" s="13"/>
      <c r="M43" s="13"/>
    </row>
    <row r="44" spans="1:13" ht="16.5" hidden="1" x14ac:dyDescent="0.25">
      <c r="A44" s="589" t="s">
        <v>17</v>
      </c>
      <c r="B44" s="584">
        <v>3809.35</v>
      </c>
      <c r="C44" s="569">
        <f t="shared" ref="C44:C49" si="23">B44/B43*100</f>
        <v>101.2597156801242</v>
      </c>
      <c r="D44" s="610">
        <f t="shared" si="19"/>
        <v>109.32585237056594</v>
      </c>
      <c r="E44" s="590">
        <v>2470.25</v>
      </c>
      <c r="F44" s="569">
        <f t="shared" si="22"/>
        <v>100.53845715541591</v>
      </c>
      <c r="G44" s="611">
        <f t="shared" si="20"/>
        <v>107.48489054620293</v>
      </c>
      <c r="H44" s="612">
        <v>2282.61</v>
      </c>
      <c r="I44" s="569">
        <f t="shared" ref="I44:I49" si="24">H44/H43*100</f>
        <v>100.43737102174974</v>
      </c>
      <c r="J44" s="610">
        <f t="shared" si="21"/>
        <v>107.11450023463162</v>
      </c>
      <c r="K44" s="13"/>
      <c r="L44" s="13"/>
      <c r="M44" s="13"/>
    </row>
    <row r="45" spans="1:13" ht="16.5" hidden="1" x14ac:dyDescent="0.2">
      <c r="A45" s="613" t="s">
        <v>18</v>
      </c>
      <c r="B45" s="612">
        <v>3854.5</v>
      </c>
      <c r="C45" s="614">
        <f t="shared" si="23"/>
        <v>101.18524157664694</v>
      </c>
      <c r="D45" s="610">
        <f t="shared" si="19"/>
        <v>110.62162782688554</v>
      </c>
      <c r="E45" s="615">
        <v>2532.1999999999998</v>
      </c>
      <c r="F45" s="614">
        <f t="shared" si="22"/>
        <v>102.50784333569476</v>
      </c>
      <c r="G45" s="611">
        <f t="shared" si="20"/>
        <v>110.18044321064471</v>
      </c>
      <c r="H45" s="612">
        <v>2316.8000000000002</v>
      </c>
      <c r="I45" s="614">
        <f t="shared" si="24"/>
        <v>101.49784676313519</v>
      </c>
      <c r="J45" s="610">
        <f t="shared" si="21"/>
        <v>108.71891130924449</v>
      </c>
      <c r="K45" s="13"/>
      <c r="L45" s="13"/>
      <c r="M45" s="13"/>
    </row>
    <row r="46" spans="1:13" ht="16.5" hidden="1" x14ac:dyDescent="0.2">
      <c r="A46" s="613" t="s">
        <v>19</v>
      </c>
      <c r="B46" s="612">
        <v>3808.84</v>
      </c>
      <c r="C46" s="614">
        <f t="shared" si="23"/>
        <v>98.815410559086786</v>
      </c>
      <c r="D46" s="610">
        <f t="shared" ref="D46:D51" si="25">B46/B$40*100</f>
        <v>109.31121570428195</v>
      </c>
      <c r="E46" s="615">
        <v>2548.98</v>
      </c>
      <c r="F46" s="614">
        <f t="shared" si="22"/>
        <v>100.66266487639209</v>
      </c>
      <c r="G46" s="611">
        <f t="shared" ref="G46:G51" si="26">E46/E$40*100</f>
        <v>110.91057030845477</v>
      </c>
      <c r="H46" s="612">
        <v>2344.36</v>
      </c>
      <c r="I46" s="614">
        <f t="shared" si="24"/>
        <v>101.18957182320443</v>
      </c>
      <c r="J46" s="610">
        <f t="shared" ref="J46:J51" si="27">H46/H$40*100</f>
        <v>110.01220084467387</v>
      </c>
      <c r="K46" s="13"/>
      <c r="L46" s="13"/>
      <c r="M46" s="13"/>
    </row>
    <row r="47" spans="1:13" ht="16.5" hidden="1" x14ac:dyDescent="0.2">
      <c r="A47" s="616" t="s">
        <v>178</v>
      </c>
      <c r="B47" s="617">
        <v>3758.33</v>
      </c>
      <c r="C47" s="618">
        <f t="shared" si="23"/>
        <v>98.673874460465655</v>
      </c>
      <c r="D47" s="619">
        <f t="shared" si="25"/>
        <v>107.86161175525197</v>
      </c>
      <c r="E47" s="620">
        <v>2617.46</v>
      </c>
      <c r="F47" s="618">
        <f>E47/E46*100</f>
        <v>102.68656482200724</v>
      </c>
      <c r="G47" s="621">
        <f t="shared" si="26"/>
        <v>113.89025467424932</v>
      </c>
      <c r="H47" s="617">
        <v>2354.6</v>
      </c>
      <c r="I47" s="618">
        <f t="shared" si="24"/>
        <v>100.4367929840127</v>
      </c>
      <c r="J47" s="619">
        <f t="shared" si="27"/>
        <v>110.49272641952135</v>
      </c>
      <c r="K47" s="13"/>
      <c r="L47" s="13"/>
      <c r="M47" s="13"/>
    </row>
    <row r="48" spans="1:13" ht="16.5" hidden="1" x14ac:dyDescent="0.2">
      <c r="A48" s="616" t="s">
        <v>185</v>
      </c>
      <c r="B48" s="617">
        <v>3877.71</v>
      </c>
      <c r="C48" s="618">
        <f t="shared" si="23"/>
        <v>103.17641079947744</v>
      </c>
      <c r="D48" s="619">
        <f t="shared" si="25"/>
        <v>111.28773963953623</v>
      </c>
      <c r="E48" s="620">
        <v>2590.12</v>
      </c>
      <c r="F48" s="618">
        <f>E48/E47*100</f>
        <v>98.955475919402772</v>
      </c>
      <c r="G48" s="621">
        <f t="shared" si="26"/>
        <v>112.70064353872327</v>
      </c>
      <c r="H48" s="617">
        <v>2371.96</v>
      </c>
      <c r="I48" s="618">
        <f t="shared" si="24"/>
        <v>100.7372802174467</v>
      </c>
      <c r="J48" s="619">
        <f t="shared" si="27"/>
        <v>111.30736743312998</v>
      </c>
      <c r="K48" s="13"/>
      <c r="L48" s="13"/>
      <c r="M48" s="13"/>
    </row>
    <row r="49" spans="1:13" ht="16.5" hidden="1" x14ac:dyDescent="0.2">
      <c r="A49" s="616" t="s">
        <v>191</v>
      </c>
      <c r="B49" s="617">
        <v>3758.21</v>
      </c>
      <c r="C49" s="618">
        <f t="shared" si="23"/>
        <v>96.918284245082802</v>
      </c>
      <c r="D49" s="619">
        <f t="shared" si="25"/>
        <v>107.85816783377338</v>
      </c>
      <c r="E49" s="620">
        <v>2496.67</v>
      </c>
      <c r="F49" s="618">
        <f>E49/E48*100</f>
        <v>96.392059055178919</v>
      </c>
      <c r="G49" s="621">
        <f t="shared" si="26"/>
        <v>108.63447087541283</v>
      </c>
      <c r="H49" s="617">
        <v>2442.54</v>
      </c>
      <c r="I49" s="618">
        <f t="shared" si="24"/>
        <v>102.97559823943068</v>
      </c>
      <c r="J49" s="619">
        <f t="shared" si="27"/>
        <v>114.61942749882684</v>
      </c>
      <c r="K49" s="13"/>
      <c r="L49" s="13"/>
      <c r="M49" s="13"/>
    </row>
    <row r="50" spans="1:13" ht="16.5" hidden="1" x14ac:dyDescent="0.2">
      <c r="A50" s="616" t="s">
        <v>194</v>
      </c>
      <c r="B50" s="617">
        <v>3894.63</v>
      </c>
      <c r="C50" s="618">
        <f>B50/B49*100</f>
        <v>103.62991956277057</v>
      </c>
      <c r="D50" s="619">
        <f t="shared" si="25"/>
        <v>111.77333256801745</v>
      </c>
      <c r="E50" s="620">
        <v>2539.16</v>
      </c>
      <c r="F50" s="618">
        <f>E50/E49*100</f>
        <v>101.70186688669307</v>
      </c>
      <c r="G50" s="621">
        <f t="shared" si="26"/>
        <v>110.48328496277568</v>
      </c>
      <c r="H50" s="617">
        <v>2464.96</v>
      </c>
      <c r="I50" s="618">
        <f>H50/H49*100</f>
        <v>100.91789694334588</v>
      </c>
      <c r="J50" s="619">
        <f t="shared" si="27"/>
        <v>115.67151572031911</v>
      </c>
      <c r="K50" s="13"/>
      <c r="L50" s="13"/>
      <c r="M50" s="13"/>
    </row>
    <row r="51" spans="1:13" ht="16.5" hidden="1" x14ac:dyDescent="0.2">
      <c r="A51" s="616" t="s">
        <v>198</v>
      </c>
      <c r="B51" s="617">
        <v>3912.55</v>
      </c>
      <c r="C51" s="618">
        <f>B51/B50*100</f>
        <v>100.46012073033896</v>
      </c>
      <c r="D51" s="619">
        <f t="shared" si="25"/>
        <v>112.2876248421536</v>
      </c>
      <c r="E51" s="620">
        <v>2618.0300000000002</v>
      </c>
      <c r="F51" s="618">
        <f>E51/E50*100</f>
        <v>103.10614533940358</v>
      </c>
      <c r="G51" s="621">
        <f t="shared" si="26"/>
        <v>113.91505636946695</v>
      </c>
      <c r="H51" s="617">
        <v>2519.35</v>
      </c>
      <c r="I51" s="618">
        <f>H51/H50*100</f>
        <v>102.20652667791769</v>
      </c>
      <c r="J51" s="619">
        <f t="shared" si="27"/>
        <v>118.22383857343969</v>
      </c>
      <c r="K51" s="13"/>
      <c r="L51" s="13"/>
      <c r="M51" s="13"/>
    </row>
    <row r="52" spans="1:13" ht="17.25" hidden="1" thickBot="1" x14ac:dyDescent="0.25">
      <c r="A52" s="622" t="s">
        <v>389</v>
      </c>
      <c r="B52" s="623">
        <v>4663.51</v>
      </c>
      <c r="C52" s="624">
        <v>98.945726894678785</v>
      </c>
      <c r="D52" s="625">
        <v>104.97088462568681</v>
      </c>
      <c r="E52" s="623">
        <v>3171.84</v>
      </c>
      <c r="F52" s="624">
        <v>101.01755157027794</v>
      </c>
      <c r="G52" s="625">
        <v>104.26755905615349</v>
      </c>
      <c r="H52" s="623">
        <v>2871.48</v>
      </c>
      <c r="I52" s="624">
        <v>101.24213309828119</v>
      </c>
      <c r="J52" s="625">
        <v>110.06309075716574</v>
      </c>
      <c r="K52" s="13"/>
      <c r="L52" s="13"/>
      <c r="M52" s="13"/>
    </row>
    <row r="53" spans="1:13" ht="17.25" hidden="1" thickBot="1" x14ac:dyDescent="0.25">
      <c r="A53" s="1627" t="s">
        <v>395</v>
      </c>
      <c r="B53" s="1628"/>
      <c r="C53" s="1628"/>
      <c r="D53" s="1628"/>
      <c r="E53" s="1628"/>
      <c r="F53" s="1628"/>
      <c r="G53" s="1628"/>
      <c r="H53" s="1628"/>
      <c r="I53" s="1628"/>
      <c r="J53" s="1629"/>
      <c r="K53" s="13"/>
      <c r="L53" s="13"/>
      <c r="M53" s="13"/>
    </row>
    <row r="54" spans="1:13" ht="16.5" hidden="1" x14ac:dyDescent="0.2">
      <c r="A54" s="626" t="s">
        <v>14</v>
      </c>
      <c r="B54" s="627">
        <v>4636.76</v>
      </c>
      <c r="C54" s="606">
        <f>B54/B52*100</f>
        <v>99.426397713310365</v>
      </c>
      <c r="D54" s="607">
        <f>B54/B$52*100</f>
        <v>99.426397713310365</v>
      </c>
      <c r="E54" s="627">
        <v>3230.64</v>
      </c>
      <c r="F54" s="606">
        <f>E54/E52*100</f>
        <v>101.85381355932202</v>
      </c>
      <c r="G54" s="607">
        <f t="shared" ref="G54:G61" si="28">E54/E$52*100</f>
        <v>101.85381355932202</v>
      </c>
      <c r="H54" s="627">
        <v>2922.88</v>
      </c>
      <c r="I54" s="606">
        <f>H54/H52*100</f>
        <v>101.79001769122544</v>
      </c>
      <c r="J54" s="607">
        <f t="shared" ref="J54:J61" si="29">H54/H$52*100</f>
        <v>101.79001769122544</v>
      </c>
      <c r="K54" s="13"/>
      <c r="L54" s="13"/>
      <c r="M54" s="13"/>
    </row>
    <row r="55" spans="1:13" ht="16.5" hidden="1" x14ac:dyDescent="0.2">
      <c r="A55" s="628" t="s">
        <v>15</v>
      </c>
      <c r="B55" s="629">
        <v>4730.58</v>
      </c>
      <c r="C55" s="614">
        <f>B55/B54*100</f>
        <v>102.02339564696037</v>
      </c>
      <c r="D55" s="610">
        <f t="shared" ref="D55:D61" si="30">B55/B$52*100</f>
        <v>101.438187116571</v>
      </c>
      <c r="E55" s="629">
        <v>3288.8</v>
      </c>
      <c r="F55" s="614">
        <f t="shared" ref="F55:F62" si="31">E55/E54*100</f>
        <v>101.80026248668996</v>
      </c>
      <c r="G55" s="610">
        <f t="shared" si="28"/>
        <v>103.68744955609361</v>
      </c>
      <c r="H55" s="629">
        <v>2998.3</v>
      </c>
      <c r="I55" s="614">
        <f t="shared" ref="I55:I62" si="32">H55/H54*100</f>
        <v>102.58033172761112</v>
      </c>
      <c r="J55" s="610">
        <f t="shared" si="29"/>
        <v>104.41653781325311</v>
      </c>
      <c r="K55" s="13"/>
      <c r="L55" s="13"/>
      <c r="M55" s="13"/>
    </row>
    <row r="56" spans="1:13" ht="16.5" hidden="1" x14ac:dyDescent="0.2">
      <c r="A56" s="630" t="s">
        <v>16</v>
      </c>
      <c r="B56" s="631">
        <v>4763.34</v>
      </c>
      <c r="C56" s="618">
        <f t="shared" ref="C56:C62" si="33">B56/B55*100</f>
        <v>100.69251550549826</v>
      </c>
      <c r="D56" s="619">
        <f t="shared" si="30"/>
        <v>102.14066229084959</v>
      </c>
      <c r="E56" s="631">
        <v>3388</v>
      </c>
      <c r="F56" s="618">
        <f t="shared" si="31"/>
        <v>103.0162977377767</v>
      </c>
      <c r="G56" s="619">
        <f t="shared" si="28"/>
        <v>106.81497175141243</v>
      </c>
      <c r="H56" s="631">
        <v>3080.4</v>
      </c>
      <c r="I56" s="618">
        <f t="shared" si="32"/>
        <v>102.73821832371677</v>
      </c>
      <c r="J56" s="619">
        <f t="shared" si="29"/>
        <v>107.27569058464626</v>
      </c>
      <c r="K56" s="13"/>
      <c r="L56" s="13"/>
      <c r="M56" s="13"/>
    </row>
    <row r="57" spans="1:13" ht="16.5" hidden="1" x14ac:dyDescent="0.2">
      <c r="A57" s="630" t="s">
        <v>17</v>
      </c>
      <c r="B57" s="631">
        <v>4923.8</v>
      </c>
      <c r="C57" s="618">
        <f t="shared" si="33"/>
        <v>103.3686446904903</v>
      </c>
      <c r="D57" s="619">
        <f t="shared" si="30"/>
        <v>105.58141828794191</v>
      </c>
      <c r="E57" s="631">
        <v>3444.6</v>
      </c>
      <c r="F57" s="618">
        <f t="shared" si="31"/>
        <v>101.67060212514758</v>
      </c>
      <c r="G57" s="619">
        <f t="shared" si="28"/>
        <v>108.5994249394673</v>
      </c>
      <c r="H57" s="631">
        <v>3137.5</v>
      </c>
      <c r="I57" s="618">
        <f t="shared" si="32"/>
        <v>101.85365536943254</v>
      </c>
      <c r="J57" s="619">
        <f t="shared" si="29"/>
        <v>109.26421218326439</v>
      </c>
      <c r="K57" s="13"/>
      <c r="L57" s="13"/>
      <c r="M57" s="13"/>
    </row>
    <row r="58" spans="1:13" ht="16.5" hidden="1" x14ac:dyDescent="0.2">
      <c r="A58" s="630" t="s">
        <v>18</v>
      </c>
      <c r="B58" s="631">
        <v>5473.72</v>
      </c>
      <c r="C58" s="618">
        <f t="shared" si="33"/>
        <v>111.16860961046346</v>
      </c>
      <c r="D58" s="619">
        <f t="shared" si="30"/>
        <v>117.37339471771261</v>
      </c>
      <c r="E58" s="631">
        <v>3637</v>
      </c>
      <c r="F58" s="618">
        <f t="shared" si="31"/>
        <v>105.58555420077805</v>
      </c>
      <c r="G58" s="619">
        <f t="shared" si="28"/>
        <v>114.66530468119451</v>
      </c>
      <c r="H58" s="631">
        <v>3235.71</v>
      </c>
      <c r="I58" s="618">
        <f t="shared" si="32"/>
        <v>103.13019920318725</v>
      </c>
      <c r="J58" s="619">
        <f t="shared" si="29"/>
        <v>112.68439968239375</v>
      </c>
      <c r="K58" s="13"/>
      <c r="L58" s="13"/>
      <c r="M58" s="13"/>
    </row>
    <row r="59" spans="1:13" ht="16.5" hidden="1" x14ac:dyDescent="0.2">
      <c r="A59" s="630" t="s">
        <v>19</v>
      </c>
      <c r="B59" s="631">
        <v>4886.84</v>
      </c>
      <c r="C59" s="618">
        <f t="shared" si="33"/>
        <v>89.278223950074178</v>
      </c>
      <c r="D59" s="619">
        <f t="shared" si="30"/>
        <v>104.78888219388401</v>
      </c>
      <c r="E59" s="631">
        <v>3571.24</v>
      </c>
      <c r="F59" s="618">
        <f t="shared" si="31"/>
        <v>98.191916414627428</v>
      </c>
      <c r="G59" s="619">
        <f t="shared" si="28"/>
        <v>112.59206012913639</v>
      </c>
      <c r="H59" s="631">
        <v>3281.88</v>
      </c>
      <c r="I59" s="618">
        <f t="shared" si="32"/>
        <v>101.42688930713817</v>
      </c>
      <c r="J59" s="619">
        <f t="shared" si="29"/>
        <v>114.29228133227465</v>
      </c>
      <c r="K59" s="13"/>
      <c r="L59" s="13"/>
      <c r="M59" s="13"/>
    </row>
    <row r="60" spans="1:13" ht="16.5" hidden="1" x14ac:dyDescent="0.2">
      <c r="A60" s="630" t="s">
        <v>178</v>
      </c>
      <c r="B60" s="631">
        <v>4926.45</v>
      </c>
      <c r="C60" s="618">
        <f t="shared" si="33"/>
        <v>100.81054423717575</v>
      </c>
      <c r="D60" s="619">
        <f t="shared" si="30"/>
        <v>105.63824243970743</v>
      </c>
      <c r="E60" s="631">
        <v>3592.64</v>
      </c>
      <c r="F60" s="618">
        <f t="shared" si="31"/>
        <v>100.59923163943057</v>
      </c>
      <c r="G60" s="619">
        <f t="shared" si="28"/>
        <v>113.26674737691687</v>
      </c>
      <c r="H60" s="631">
        <v>3180.11</v>
      </c>
      <c r="I60" s="618">
        <f t="shared" si="32"/>
        <v>96.899033480809777</v>
      </c>
      <c r="J60" s="619">
        <f t="shared" si="29"/>
        <v>110.74811595414211</v>
      </c>
      <c r="K60" s="13"/>
      <c r="L60" s="13"/>
      <c r="M60" s="13"/>
    </row>
    <row r="61" spans="1:13" ht="16.5" hidden="1" x14ac:dyDescent="0.2">
      <c r="A61" s="628" t="s">
        <v>185</v>
      </c>
      <c r="B61" s="629">
        <v>4913.3500000000004</v>
      </c>
      <c r="C61" s="614">
        <f>B61/B60*100</f>
        <v>99.73408844096663</v>
      </c>
      <c r="D61" s="610">
        <f t="shared" si="30"/>
        <v>105.35733814230055</v>
      </c>
      <c r="E61" s="629">
        <v>3552.92</v>
      </c>
      <c r="F61" s="614">
        <f>E61/E60*100</f>
        <v>98.894406341854463</v>
      </c>
      <c r="G61" s="610">
        <f t="shared" si="28"/>
        <v>112.01447740112994</v>
      </c>
      <c r="H61" s="629">
        <v>3017.5</v>
      </c>
      <c r="I61" s="614">
        <f>H61/H60*100</f>
        <v>94.886654864139913</v>
      </c>
      <c r="J61" s="610">
        <f t="shared" si="29"/>
        <v>105.08518255394431</v>
      </c>
      <c r="K61" s="13"/>
      <c r="L61" s="13"/>
      <c r="M61" s="13"/>
    </row>
    <row r="62" spans="1:13" ht="16.5" hidden="1" x14ac:dyDescent="0.2">
      <c r="A62" s="628" t="s">
        <v>191</v>
      </c>
      <c r="B62" s="629">
        <v>4746.9399999999996</v>
      </c>
      <c r="C62" s="614">
        <f t="shared" si="33"/>
        <v>96.613105111583735</v>
      </c>
      <c r="D62" s="610">
        <f>B62/B$52*100</f>
        <v>101.78899584218752</v>
      </c>
      <c r="E62" s="629">
        <v>3429.76</v>
      </c>
      <c r="F62" s="614">
        <f t="shared" si="31"/>
        <v>96.533555498012902</v>
      </c>
      <c r="G62" s="610">
        <f>E62/E$52*100</f>
        <v>108.13155770782889</v>
      </c>
      <c r="H62" s="629">
        <v>2996.05</v>
      </c>
      <c r="I62" s="614">
        <f t="shared" si="32"/>
        <v>99.289146644573322</v>
      </c>
      <c r="J62" s="610">
        <f>H62/H$52*100</f>
        <v>104.33818100770335</v>
      </c>
      <c r="K62" s="13"/>
      <c r="L62" s="13"/>
      <c r="M62" s="13"/>
    </row>
    <row r="63" spans="1:13" ht="16.5" hidden="1" x14ac:dyDescent="0.2">
      <c r="A63" s="632" t="s">
        <v>194</v>
      </c>
      <c r="B63" s="633">
        <v>4675.8999999999996</v>
      </c>
      <c r="C63" s="634">
        <f>B63/B62*100</f>
        <v>98.503456963854603</v>
      </c>
      <c r="D63" s="635">
        <f>B63/B$52*100</f>
        <v>100.26567971334894</v>
      </c>
      <c r="E63" s="633">
        <v>3401.8</v>
      </c>
      <c r="F63" s="634">
        <f>E63/E62*100</f>
        <v>99.184782608695656</v>
      </c>
      <c r="G63" s="635">
        <f>E63/E$52*100</f>
        <v>107.25005044390639</v>
      </c>
      <c r="H63" s="633">
        <v>3043.7</v>
      </c>
      <c r="I63" s="634">
        <f>H63/H62*100</f>
        <v>101.59042739607149</v>
      </c>
      <c r="J63" s="635">
        <f>H63/H$52*100</f>
        <v>105.99760402301253</v>
      </c>
      <c r="K63" s="13"/>
      <c r="L63" s="13"/>
      <c r="M63" s="13"/>
    </row>
    <row r="64" spans="1:13" ht="16.5" hidden="1" x14ac:dyDescent="0.2">
      <c r="A64" s="630" t="s">
        <v>198</v>
      </c>
      <c r="B64" s="631">
        <v>4645.1000000000004</v>
      </c>
      <c r="C64" s="618">
        <f>B64/B63*100</f>
        <v>99.341303278513237</v>
      </c>
      <c r="D64" s="619">
        <f>B64/B$52*100</f>
        <v>99.605232968300712</v>
      </c>
      <c r="E64" s="631">
        <v>3472.7</v>
      </c>
      <c r="F64" s="618">
        <f>E64/E63*100</f>
        <v>102.08419072255863</v>
      </c>
      <c r="G64" s="619">
        <f>E64/E$52*100</f>
        <v>109.48534604519773</v>
      </c>
      <c r="H64" s="631">
        <v>3139.4</v>
      </c>
      <c r="I64" s="618">
        <f>H64/H63*100</f>
        <v>103.14419949403688</v>
      </c>
      <c r="J64" s="619">
        <f>H64/H$52*100</f>
        <v>109.33038015239529</v>
      </c>
      <c r="K64" s="13"/>
      <c r="L64" s="13"/>
      <c r="M64" s="13"/>
    </row>
    <row r="65" spans="1:13" ht="17.25" hidden="1" thickBot="1" x14ac:dyDescent="0.25">
      <c r="A65" s="622" t="s">
        <v>431</v>
      </c>
      <c r="B65" s="623">
        <v>4758.3999999999996</v>
      </c>
      <c r="C65" s="624">
        <f>B65/B64*100</f>
        <v>102.43912940517963</v>
      </c>
      <c r="D65" s="625">
        <f>B65/B$52*100</f>
        <v>102.0347334947282</v>
      </c>
      <c r="E65" s="623">
        <v>3603.54</v>
      </c>
      <c r="F65" s="624">
        <f>E65/E64*100</f>
        <v>103.76767356811702</v>
      </c>
      <c r="G65" s="625">
        <f>E65/E$52*100</f>
        <v>113.61039648910412</v>
      </c>
      <c r="H65" s="623">
        <v>3297.89</v>
      </c>
      <c r="I65" s="624">
        <f>H65/H64*100</f>
        <v>105.04841689494808</v>
      </c>
      <c r="J65" s="625">
        <f>H65/H$52*100</f>
        <v>114.84983353531976</v>
      </c>
      <c r="K65" s="13"/>
      <c r="L65" s="13"/>
      <c r="M65" s="13"/>
    </row>
    <row r="66" spans="1:13" ht="16.5" hidden="1" customHeight="1" thickBot="1" x14ac:dyDescent="0.25">
      <c r="A66" s="1627" t="s">
        <v>433</v>
      </c>
      <c r="B66" s="1628"/>
      <c r="C66" s="1628"/>
      <c r="D66" s="1628"/>
      <c r="E66" s="1628"/>
      <c r="F66" s="1628"/>
      <c r="G66" s="1628"/>
      <c r="H66" s="1628"/>
      <c r="I66" s="1628"/>
      <c r="J66" s="1629"/>
      <c r="K66" s="13"/>
      <c r="L66" s="13"/>
      <c r="M66" s="13"/>
    </row>
    <row r="67" spans="1:13" ht="16.5" hidden="1" customHeight="1" x14ac:dyDescent="0.2">
      <c r="A67" s="636" t="s">
        <v>14</v>
      </c>
      <c r="B67" s="637">
        <v>5223.7700000000004</v>
      </c>
      <c r="C67" s="638">
        <f>B67/B65*100</f>
        <v>109.77996805648959</v>
      </c>
      <c r="D67" s="639">
        <f t="shared" ref="D67:D78" si="34">B67/B$65*100</f>
        <v>109.77996805648959</v>
      </c>
      <c r="E67" s="637">
        <v>3900.95</v>
      </c>
      <c r="F67" s="638">
        <f>E67/E65*100</f>
        <v>108.25327317027144</v>
      </c>
      <c r="G67" s="639">
        <f t="shared" ref="G67:G78" si="35">E67/E$65*100</f>
        <v>108.25327317027144</v>
      </c>
      <c r="H67" s="637">
        <v>3592.51</v>
      </c>
      <c r="I67" s="638">
        <f>H67/H65*100</f>
        <v>108.93359087173921</v>
      </c>
      <c r="J67" s="639">
        <f t="shared" ref="J67:J78" si="36">H67/H$65*100</f>
        <v>108.93359087173921</v>
      </c>
      <c r="K67" s="13"/>
      <c r="L67" s="13"/>
      <c r="M67" s="13"/>
    </row>
    <row r="68" spans="1:13" ht="16.5" hidden="1" customHeight="1" x14ac:dyDescent="0.2">
      <c r="A68" s="630" t="s">
        <v>15</v>
      </c>
      <c r="B68" s="631">
        <v>5449.3</v>
      </c>
      <c r="C68" s="618">
        <f t="shared" ref="C68:C78" si="37">B68/B67*100</f>
        <v>104.31737997653035</v>
      </c>
      <c r="D68" s="619">
        <f t="shared" si="34"/>
        <v>114.51958641560189</v>
      </c>
      <c r="E68" s="631">
        <v>4060.44</v>
      </c>
      <c r="F68" s="618">
        <f t="shared" ref="F68:F78" si="38">E68/E67*100</f>
        <v>104.08849126494827</v>
      </c>
      <c r="G68" s="619">
        <f t="shared" si="35"/>
        <v>112.67919878785861</v>
      </c>
      <c r="H68" s="631">
        <v>3730.03</v>
      </c>
      <c r="I68" s="618">
        <f t="shared" ref="I68:I78" si="39">H68/H67*100</f>
        <v>103.82796429237497</v>
      </c>
      <c r="J68" s="619">
        <f t="shared" si="36"/>
        <v>113.10352983271123</v>
      </c>
      <c r="K68" s="13"/>
      <c r="L68" s="13"/>
      <c r="M68" s="13"/>
    </row>
    <row r="69" spans="1:13" ht="16.5" hidden="1" customHeight="1" x14ac:dyDescent="0.2">
      <c r="A69" s="630" t="s">
        <v>16</v>
      </c>
      <c r="B69" s="631">
        <v>5698.93</v>
      </c>
      <c r="C69" s="618">
        <f t="shared" si="37"/>
        <v>104.58095535206357</v>
      </c>
      <c r="D69" s="619">
        <f t="shared" si="34"/>
        <v>119.76567753866847</v>
      </c>
      <c r="E69" s="631">
        <v>4141.03</v>
      </c>
      <c r="F69" s="618">
        <f t="shared" si="38"/>
        <v>101.98476027228575</v>
      </c>
      <c r="G69" s="619">
        <f t="shared" si="35"/>
        <v>114.91561076052992</v>
      </c>
      <c r="H69" s="631">
        <v>3774.34</v>
      </c>
      <c r="I69" s="618">
        <f t="shared" si="39"/>
        <v>101.18792610247102</v>
      </c>
      <c r="J69" s="619">
        <f t="shared" si="36"/>
        <v>114.4471161864101</v>
      </c>
      <c r="K69" s="13"/>
      <c r="L69" s="13"/>
      <c r="M69" s="13"/>
    </row>
    <row r="70" spans="1:13" ht="16.5" hidden="1" customHeight="1" x14ac:dyDescent="0.2">
      <c r="A70" s="628" t="s">
        <v>17</v>
      </c>
      <c r="B70" s="629">
        <v>5747.51</v>
      </c>
      <c r="C70" s="618">
        <f t="shared" si="37"/>
        <v>100.85244072132839</v>
      </c>
      <c r="D70" s="619">
        <f t="shared" si="34"/>
        <v>120.78660894418294</v>
      </c>
      <c r="E70" s="631">
        <v>4174.51</v>
      </c>
      <c r="F70" s="618">
        <f t="shared" si="38"/>
        <v>100.80849450499032</v>
      </c>
      <c r="G70" s="619">
        <f t="shared" si="35"/>
        <v>115.84469715890486</v>
      </c>
      <c r="H70" s="631">
        <v>3785.74</v>
      </c>
      <c r="I70" s="618">
        <f t="shared" si="39"/>
        <v>100.30203956188366</v>
      </c>
      <c r="J70" s="619">
        <f t="shared" si="36"/>
        <v>114.79279175472803</v>
      </c>
      <c r="K70" s="13"/>
      <c r="L70" s="13"/>
      <c r="M70" s="13"/>
    </row>
    <row r="71" spans="1:13" ht="16.5" hidden="1" customHeight="1" x14ac:dyDescent="0.2">
      <c r="A71" s="630" t="s">
        <v>18</v>
      </c>
      <c r="B71" s="631">
        <v>5664.71</v>
      </c>
      <c r="C71" s="618">
        <f t="shared" si="37"/>
        <v>98.559376147235938</v>
      </c>
      <c r="D71" s="619">
        <f t="shared" si="34"/>
        <v>119.04652824478816</v>
      </c>
      <c r="E71" s="631">
        <v>4204.16</v>
      </c>
      <c r="F71" s="618">
        <f t="shared" si="38"/>
        <v>100.71026300092704</v>
      </c>
      <c r="G71" s="619">
        <f t="shared" si="35"/>
        <v>116.66749918136054</v>
      </c>
      <c r="H71" s="631">
        <v>3824.29</v>
      </c>
      <c r="I71" s="618">
        <f t="shared" si="39"/>
        <v>101.01829497007191</v>
      </c>
      <c r="J71" s="619">
        <f t="shared" si="36"/>
        <v>115.96172097917155</v>
      </c>
      <c r="K71" s="13"/>
      <c r="L71" s="13"/>
      <c r="M71" s="13"/>
    </row>
    <row r="72" spans="1:13" ht="16.5" hidden="1" customHeight="1" x14ac:dyDescent="0.2">
      <c r="A72" s="630" t="s">
        <v>19</v>
      </c>
      <c r="B72" s="631">
        <v>5577.76</v>
      </c>
      <c r="C72" s="618">
        <f t="shared" si="37"/>
        <v>98.465058228929635</v>
      </c>
      <c r="D72" s="619">
        <f t="shared" si="34"/>
        <v>117.21923335574984</v>
      </c>
      <c r="E72" s="631">
        <v>4148.72</v>
      </c>
      <c r="F72" s="618">
        <f t="shared" si="38"/>
        <v>98.681306134875939</v>
      </c>
      <c r="G72" s="619">
        <f t="shared" si="35"/>
        <v>115.12901202706229</v>
      </c>
      <c r="H72" s="631">
        <v>3792.68</v>
      </c>
      <c r="I72" s="618">
        <f t="shared" si="39"/>
        <v>99.173441344667907</v>
      </c>
      <c r="J72" s="619">
        <f t="shared" si="36"/>
        <v>115.00322933754612</v>
      </c>
      <c r="K72" s="13"/>
      <c r="L72" s="13"/>
      <c r="M72" s="13"/>
    </row>
    <row r="73" spans="1:13" ht="16.5" hidden="1" customHeight="1" x14ac:dyDescent="0.2">
      <c r="A73" s="628" t="s">
        <v>178</v>
      </c>
      <c r="B73" s="629">
        <v>5623.5</v>
      </c>
      <c r="C73" s="614">
        <f t="shared" si="37"/>
        <v>100.82004245431857</v>
      </c>
      <c r="D73" s="610">
        <f t="shared" si="34"/>
        <v>118.18048083389377</v>
      </c>
      <c r="E73" s="629">
        <v>4224.0200000000004</v>
      </c>
      <c r="F73" s="614">
        <f t="shared" si="38"/>
        <v>101.81501764399623</v>
      </c>
      <c r="G73" s="610">
        <f t="shared" si="35"/>
        <v>117.218623908712</v>
      </c>
      <c r="H73" s="629">
        <v>3765.76</v>
      </c>
      <c r="I73" s="614">
        <f t="shared" si="39"/>
        <v>99.290211670902906</v>
      </c>
      <c r="J73" s="610">
        <f t="shared" si="36"/>
        <v>114.18694983762346</v>
      </c>
      <c r="K73" s="13"/>
      <c r="L73" s="13"/>
      <c r="M73" s="13"/>
    </row>
    <row r="74" spans="1:13" ht="16.5" hidden="1" customHeight="1" x14ac:dyDescent="0.2">
      <c r="A74" s="628" t="s">
        <v>185</v>
      </c>
      <c r="B74" s="629">
        <v>5652.44</v>
      </c>
      <c r="C74" s="614">
        <f t="shared" si="37"/>
        <v>100.51462612252155</v>
      </c>
      <c r="D74" s="610">
        <f t="shared" si="34"/>
        <v>118.78866845998655</v>
      </c>
      <c r="E74" s="629">
        <v>4125.17</v>
      </c>
      <c r="F74" s="614">
        <f t="shared" si="38"/>
        <v>97.659812216798201</v>
      </c>
      <c r="G74" s="610">
        <f t="shared" si="35"/>
        <v>114.47548799236307</v>
      </c>
      <c r="H74" s="629">
        <v>3583.85</v>
      </c>
      <c r="I74" s="614">
        <f t="shared" si="39"/>
        <v>95.169368201903453</v>
      </c>
      <c r="J74" s="610">
        <f t="shared" si="36"/>
        <v>108.67099872949069</v>
      </c>
      <c r="K74" s="13"/>
      <c r="L74" s="13"/>
      <c r="M74" s="13"/>
    </row>
    <row r="75" spans="1:13" ht="16.5" hidden="1" customHeight="1" x14ac:dyDescent="0.2">
      <c r="A75" s="640" t="s">
        <v>191</v>
      </c>
      <c r="B75" s="641">
        <v>5500.74</v>
      </c>
      <c r="C75" s="642">
        <f t="shared" si="37"/>
        <v>97.316203267969243</v>
      </c>
      <c r="D75" s="643">
        <f t="shared" si="34"/>
        <v>115.60062205783457</v>
      </c>
      <c r="E75" s="641">
        <v>3994.18</v>
      </c>
      <c r="F75" s="642">
        <f t="shared" si="38"/>
        <v>96.824615712806988</v>
      </c>
      <c r="G75" s="643">
        <f t="shared" si="35"/>
        <v>110.84045133396604</v>
      </c>
      <c r="H75" s="641">
        <v>3516.69</v>
      </c>
      <c r="I75" s="642">
        <f t="shared" si="39"/>
        <v>98.126037641084324</v>
      </c>
      <c r="J75" s="643">
        <f t="shared" si="36"/>
        <v>106.63454511824229</v>
      </c>
      <c r="K75" s="13"/>
      <c r="L75" s="13"/>
      <c r="M75" s="13"/>
    </row>
    <row r="76" spans="1:13" ht="96.75" hidden="1" customHeight="1" x14ac:dyDescent="0.2">
      <c r="A76" s="644" t="s">
        <v>194</v>
      </c>
      <c r="B76" s="645">
        <v>5362.02</v>
      </c>
      <c r="C76" s="646">
        <f t="shared" si="37"/>
        <v>97.478157484265765</v>
      </c>
      <c r="D76" s="647">
        <f t="shared" si="34"/>
        <v>112.68535642232685</v>
      </c>
      <c r="E76" s="645">
        <v>3943.1</v>
      </c>
      <c r="F76" s="646">
        <f t="shared" si="38"/>
        <v>98.721139257619839</v>
      </c>
      <c r="G76" s="647">
        <f t="shared" si="35"/>
        <v>109.42295631517895</v>
      </c>
      <c r="H76" s="645">
        <v>3516.52</v>
      </c>
      <c r="I76" s="646">
        <f t="shared" si="39"/>
        <v>99.995165908851789</v>
      </c>
      <c r="J76" s="647">
        <f t="shared" si="36"/>
        <v>106.62939030713578</v>
      </c>
      <c r="K76" s="13"/>
      <c r="L76" s="13"/>
      <c r="M76" s="13"/>
    </row>
    <row r="77" spans="1:13" ht="10.5" hidden="1" customHeight="1" thickBot="1" x14ac:dyDescent="0.25">
      <c r="A77" s="644" t="s">
        <v>198</v>
      </c>
      <c r="B77" s="645">
        <v>5338.1</v>
      </c>
      <c r="C77" s="646">
        <f t="shared" si="37"/>
        <v>99.55389946326197</v>
      </c>
      <c r="D77" s="647">
        <f t="shared" si="34"/>
        <v>112.1826664425017</v>
      </c>
      <c r="E77" s="645">
        <v>4023.2</v>
      </c>
      <c r="F77" s="646">
        <f t="shared" si="38"/>
        <v>102.03139661687504</v>
      </c>
      <c r="G77" s="647">
        <f t="shared" si="35"/>
        <v>111.64577054785016</v>
      </c>
      <c r="H77" s="645">
        <v>3547.2</v>
      </c>
      <c r="I77" s="646">
        <f t="shared" si="39"/>
        <v>100.87245344829547</v>
      </c>
      <c r="J77" s="647">
        <f t="shared" si="36"/>
        <v>107.55968209976683</v>
      </c>
      <c r="K77" s="13"/>
      <c r="L77" s="13"/>
      <c r="M77" s="13"/>
    </row>
    <row r="78" spans="1:13" ht="16.5" hidden="1" customHeight="1" thickBot="1" x14ac:dyDescent="0.25">
      <c r="A78" s="648" t="s">
        <v>544</v>
      </c>
      <c r="B78" s="649">
        <v>5620.83</v>
      </c>
      <c r="C78" s="650">
        <f t="shared" si="37"/>
        <v>105.29645379442123</v>
      </c>
      <c r="D78" s="651">
        <f t="shared" si="34"/>
        <v>118.12436953597849</v>
      </c>
      <c r="E78" s="649">
        <v>4152.71</v>
      </c>
      <c r="F78" s="650">
        <f t="shared" si="38"/>
        <v>103.21907933982899</v>
      </c>
      <c r="G78" s="651">
        <f t="shared" si="35"/>
        <v>115.23973648134891</v>
      </c>
      <c r="H78" s="649">
        <v>3701.89</v>
      </c>
      <c r="I78" s="650">
        <f t="shared" si="39"/>
        <v>104.36090437528192</v>
      </c>
      <c r="J78" s="651">
        <f t="shared" si="36"/>
        <v>112.25025698249486</v>
      </c>
      <c r="K78" s="13"/>
      <c r="L78" s="13"/>
      <c r="M78" s="13"/>
    </row>
    <row r="79" spans="1:13" ht="16.5" hidden="1" customHeight="1" thickBot="1" x14ac:dyDescent="0.25">
      <c r="A79" s="1627" t="s">
        <v>545</v>
      </c>
      <c r="B79" s="1628"/>
      <c r="C79" s="1628"/>
      <c r="D79" s="1628"/>
      <c r="E79" s="1628"/>
      <c r="F79" s="1628"/>
      <c r="G79" s="1628"/>
      <c r="H79" s="1628"/>
      <c r="I79" s="1628"/>
      <c r="J79" s="1629"/>
      <c r="K79" s="13"/>
      <c r="L79" s="13"/>
      <c r="M79" s="13"/>
    </row>
    <row r="80" spans="1:13" ht="16.5" hidden="1" customHeight="1" thickBot="1" x14ac:dyDescent="0.25">
      <c r="A80" s="652" t="s">
        <v>14</v>
      </c>
      <c r="B80" s="653">
        <v>5706.68</v>
      </c>
      <c r="C80" s="654">
        <f>B80/B78*100</f>
        <v>101.52735450102566</v>
      </c>
      <c r="D80" s="655">
        <f t="shared" ref="D80:D85" si="40">B80/B$78*100</f>
        <v>101.52735450102566</v>
      </c>
      <c r="E80" s="653">
        <v>4186.66</v>
      </c>
      <c r="F80" s="654">
        <f>E80/E78*100</f>
        <v>100.81753842671412</v>
      </c>
      <c r="G80" s="655">
        <f>E80/E$78*100</f>
        <v>100.81753842671412</v>
      </c>
      <c r="H80" s="653">
        <v>3726.36</v>
      </c>
      <c r="I80" s="654">
        <f>H80/H78*100</f>
        <v>100.66101369840811</v>
      </c>
      <c r="J80" s="655">
        <f>H80/H$78*100</f>
        <v>100.66101369840811</v>
      </c>
      <c r="K80" s="13"/>
      <c r="L80" s="13"/>
      <c r="M80" s="13"/>
    </row>
    <row r="81" spans="1:13" ht="16.5" hidden="1" customHeight="1" thickBot="1" x14ac:dyDescent="0.25">
      <c r="A81" s="652" t="s">
        <v>15</v>
      </c>
      <c r="B81" s="653">
        <v>5725.77</v>
      </c>
      <c r="C81" s="654">
        <f t="shared" ref="C81:C89" si="41">B81/B80*100</f>
        <v>100.33452024644802</v>
      </c>
      <c r="D81" s="655">
        <f t="shared" si="40"/>
        <v>101.86698405751464</v>
      </c>
      <c r="E81" s="653">
        <v>4200.1400000000003</v>
      </c>
      <c r="F81" s="654">
        <f t="shared" ref="F81:F89" si="42">E81/E80*100</f>
        <v>100.32197503499209</v>
      </c>
      <c r="G81" s="655">
        <f>E81/E$78*100</f>
        <v>101.1421457313417</v>
      </c>
      <c r="H81" s="653">
        <v>3745.11</v>
      </c>
      <c r="I81" s="654">
        <f t="shared" ref="I81:I89" si="43">H81/H80*100</f>
        <v>100.50317199626446</v>
      </c>
      <c r="J81" s="655">
        <f>H81/H$78*100</f>
        <v>101.16751173049443</v>
      </c>
      <c r="K81" s="13"/>
      <c r="L81" s="13"/>
      <c r="M81" s="13"/>
    </row>
    <row r="82" spans="1:13" ht="16.5" hidden="1" customHeight="1" thickBot="1" x14ac:dyDescent="0.25">
      <c r="A82" s="636" t="s">
        <v>16</v>
      </c>
      <c r="B82" s="653">
        <v>5740.27</v>
      </c>
      <c r="C82" s="654">
        <f t="shared" si="41"/>
        <v>100.25324104880218</v>
      </c>
      <c r="D82" s="655">
        <f t="shared" si="40"/>
        <v>102.12495307632503</v>
      </c>
      <c r="E82" s="637">
        <v>4242.49</v>
      </c>
      <c r="F82" s="638">
        <f t="shared" si="42"/>
        <v>101.00829972334253</v>
      </c>
      <c r="G82" s="639">
        <f>E82/E$78*100</f>
        <v>102.16196170693354</v>
      </c>
      <c r="H82" s="637">
        <v>3771.9</v>
      </c>
      <c r="I82" s="638">
        <f t="shared" si="43"/>
        <v>100.71533279396331</v>
      </c>
      <c r="J82" s="639">
        <f>H82/H$78*100</f>
        <v>101.89119611873936</v>
      </c>
      <c r="K82" s="13"/>
      <c r="L82" s="13"/>
      <c r="M82" s="13"/>
    </row>
    <row r="83" spans="1:13" ht="16.5" hidden="1" customHeight="1" thickBot="1" x14ac:dyDescent="0.3">
      <c r="A83" s="656" t="s">
        <v>17</v>
      </c>
      <c r="B83" s="653">
        <v>5772.52</v>
      </c>
      <c r="C83" s="654">
        <f t="shared" si="41"/>
        <v>100.56182026280993</v>
      </c>
      <c r="D83" s="655">
        <f t="shared" si="40"/>
        <v>102.69871175609298</v>
      </c>
      <c r="E83" s="657">
        <v>4328.1099999999997</v>
      </c>
      <c r="F83" s="654">
        <f t="shared" si="42"/>
        <v>102.01815443289199</v>
      </c>
      <c r="G83" s="655">
        <f>E83/E78*100</f>
        <v>104.22374786585145</v>
      </c>
      <c r="H83" s="653">
        <v>3872.49</v>
      </c>
      <c r="I83" s="654">
        <f t="shared" si="43"/>
        <v>102.66682573769188</v>
      </c>
      <c r="J83" s="655">
        <f>H83/H78*100</f>
        <v>104.60845676127599</v>
      </c>
      <c r="K83" s="13"/>
      <c r="L83" s="215"/>
      <c r="M83" s="13"/>
    </row>
    <row r="84" spans="1:13" ht="16.5" hidden="1" customHeight="1" thickBot="1" x14ac:dyDescent="0.3">
      <c r="A84" s="656" t="s">
        <v>18</v>
      </c>
      <c r="B84" s="653">
        <v>5814.3</v>
      </c>
      <c r="C84" s="654">
        <f t="shared" si="41"/>
        <v>100.72377401897266</v>
      </c>
      <c r="D84" s="655">
        <f t="shared" si="40"/>
        <v>103.44201834960319</v>
      </c>
      <c r="E84" s="657">
        <v>4385.75</v>
      </c>
      <c r="F84" s="654">
        <f t="shared" si="42"/>
        <v>101.33175912811829</v>
      </c>
      <c r="G84" s="655">
        <f>E84/E78*100</f>
        <v>105.61175714172191</v>
      </c>
      <c r="H84" s="653">
        <v>4036.68</v>
      </c>
      <c r="I84" s="654">
        <f t="shared" si="43"/>
        <v>104.23990765631414</v>
      </c>
      <c r="J84" s="655">
        <f>H84/H78*100</f>
        <v>109.04375872864942</v>
      </c>
      <c r="K84" s="13"/>
      <c r="L84" s="215"/>
      <c r="M84" s="13"/>
    </row>
    <row r="85" spans="1:13" ht="16.5" hidden="1" customHeight="1" thickBot="1" x14ac:dyDescent="0.3">
      <c r="A85" s="656" t="s">
        <v>19</v>
      </c>
      <c r="B85" s="653">
        <v>5874.92</v>
      </c>
      <c r="C85" s="654">
        <f t="shared" si="41"/>
        <v>101.04260186092908</v>
      </c>
      <c r="D85" s="655">
        <f t="shared" si="40"/>
        <v>104.52050675789874</v>
      </c>
      <c r="E85" s="657">
        <v>4588.34</v>
      </c>
      <c r="F85" s="654">
        <f t="shared" si="42"/>
        <v>104.61927834463889</v>
      </c>
      <c r="G85" s="655">
        <f>E85/E78*100</f>
        <v>110.49025816876208</v>
      </c>
      <c r="H85" s="653">
        <v>4233.1899999999996</v>
      </c>
      <c r="I85" s="654">
        <f t="shared" si="43"/>
        <v>104.86810943646758</v>
      </c>
      <c r="J85" s="655">
        <f>H85/H78*100</f>
        <v>114.35212823719776</v>
      </c>
      <c r="K85" s="13"/>
      <c r="L85" s="215"/>
      <c r="M85" s="13"/>
    </row>
    <row r="86" spans="1:13" ht="16.5" hidden="1" customHeight="1" thickBot="1" x14ac:dyDescent="0.3">
      <c r="A86" s="652" t="s">
        <v>178</v>
      </c>
      <c r="B86" s="653">
        <v>6107.5</v>
      </c>
      <c r="C86" s="654">
        <f t="shared" si="41"/>
        <v>103.95886241855207</v>
      </c>
      <c r="D86" s="655">
        <f t="shared" ref="D86" si="44">B86/B$78*100</f>
        <v>108.65832981961738</v>
      </c>
      <c r="E86" s="653">
        <v>4625.53</v>
      </c>
      <c r="F86" s="654">
        <f t="shared" si="42"/>
        <v>100.81053278527745</v>
      </c>
      <c r="G86" s="655">
        <f t="shared" ref="G86:G91" si="45">E86/E$78*100</f>
        <v>111.38581793575761</v>
      </c>
      <c r="H86" s="653">
        <v>4066.84</v>
      </c>
      <c r="I86" s="654">
        <f t="shared" si="43"/>
        <v>96.070339389443902</v>
      </c>
      <c r="J86" s="655">
        <f t="shared" ref="J86:J91" si="46">H86/H$78*100</f>
        <v>109.85847769652798</v>
      </c>
      <c r="K86" s="13"/>
      <c r="L86" s="215"/>
      <c r="M86" s="13"/>
    </row>
    <row r="87" spans="1:13" ht="16.5" hidden="1" customHeight="1" thickBot="1" x14ac:dyDescent="0.3">
      <c r="A87" s="652" t="s">
        <v>185</v>
      </c>
      <c r="B87" s="653">
        <v>5974.9</v>
      </c>
      <c r="C87" s="654">
        <f t="shared" si="41"/>
        <v>97.828898894801469</v>
      </c>
      <c r="D87" s="655">
        <f t="shared" ref="D87" si="47">B87/B$78*100</f>
        <v>106.29924762001342</v>
      </c>
      <c r="E87" s="653">
        <v>4437.6000000000004</v>
      </c>
      <c r="F87" s="654">
        <f t="shared" si="42"/>
        <v>95.937114233395974</v>
      </c>
      <c r="G87" s="655">
        <f t="shared" si="45"/>
        <v>106.86033939283024</v>
      </c>
      <c r="H87" s="653">
        <v>3839.9</v>
      </c>
      <c r="I87" s="654">
        <f t="shared" si="43"/>
        <v>94.419746043611255</v>
      </c>
      <c r="J87" s="655">
        <f t="shared" si="46"/>
        <v>103.72809564843905</v>
      </c>
      <c r="K87" s="13"/>
      <c r="L87" s="215"/>
      <c r="M87" s="13"/>
    </row>
    <row r="88" spans="1:13" s="183" customFormat="1" ht="16.5" hidden="1" customHeight="1" thickBot="1" x14ac:dyDescent="0.3">
      <c r="A88" s="652" t="s">
        <v>191</v>
      </c>
      <c r="B88" s="653">
        <v>5756.2</v>
      </c>
      <c r="C88" s="654">
        <f t="shared" si="41"/>
        <v>96.339687693517888</v>
      </c>
      <c r="D88" s="655">
        <f t="shared" ref="D88" si="48">B88/B$78*100</f>
        <v>102.40836317768016</v>
      </c>
      <c r="E88" s="653">
        <v>4228.7</v>
      </c>
      <c r="F88" s="654">
        <f t="shared" si="42"/>
        <v>95.292500450694064</v>
      </c>
      <c r="G88" s="655">
        <f t="shared" si="45"/>
        <v>101.82988939752595</v>
      </c>
      <c r="H88" s="653">
        <v>3729.05</v>
      </c>
      <c r="I88" s="654">
        <f t="shared" si="43"/>
        <v>97.113206073074821</v>
      </c>
      <c r="J88" s="655">
        <f t="shared" si="46"/>
        <v>100.73367928274477</v>
      </c>
      <c r="K88" s="13"/>
      <c r="L88" s="243"/>
      <c r="M88" s="242"/>
    </row>
    <row r="89" spans="1:13" s="183" customFormat="1" ht="16.5" hidden="1" customHeight="1" thickBot="1" x14ac:dyDescent="0.3">
      <c r="A89" s="652" t="s">
        <v>194</v>
      </c>
      <c r="B89" s="653">
        <v>5683.44</v>
      </c>
      <c r="C89" s="654">
        <f t="shared" si="41"/>
        <v>98.735971647962202</v>
      </c>
      <c r="D89" s="655">
        <f>B89/B$78*100</f>
        <v>101.11389243225643</v>
      </c>
      <c r="E89" s="653">
        <v>4223.9399999999996</v>
      </c>
      <c r="F89" s="654">
        <f t="shared" si="42"/>
        <v>99.887435854990898</v>
      </c>
      <c r="G89" s="655">
        <f t="shared" si="45"/>
        <v>101.71526545316189</v>
      </c>
      <c r="H89" s="653">
        <v>3714.19</v>
      </c>
      <c r="I89" s="654">
        <f t="shared" si="43"/>
        <v>99.601507086255211</v>
      </c>
      <c r="J89" s="655">
        <f t="shared" si="46"/>
        <v>100.33226270904862</v>
      </c>
      <c r="K89" s="13"/>
      <c r="L89" s="243"/>
      <c r="M89" s="242"/>
    </row>
    <row r="90" spans="1:13" s="183" customFormat="1" ht="16.5" hidden="1" customHeight="1" thickBot="1" x14ac:dyDescent="0.3">
      <c r="A90" s="652" t="s">
        <v>198</v>
      </c>
      <c r="B90" s="653">
        <v>5697.84</v>
      </c>
      <c r="C90" s="654">
        <f>B90/B89*100</f>
        <v>100.25336767872979</v>
      </c>
      <c r="D90" s="655">
        <f>B90/B$78*100</f>
        <v>101.37008235438539</v>
      </c>
      <c r="E90" s="653">
        <v>4213.88</v>
      </c>
      <c r="F90" s="654">
        <f t="shared" ref="F90" si="49">E90/E89*100</f>
        <v>99.761833738168633</v>
      </c>
      <c r="G90" s="655">
        <f t="shared" si="45"/>
        <v>101.47301400772027</v>
      </c>
      <c r="H90" s="653">
        <v>3720.01</v>
      </c>
      <c r="I90" s="654">
        <f t="shared" ref="I90" si="50">H90/H89*100</f>
        <v>100.1566963456366</v>
      </c>
      <c r="J90" s="655">
        <f t="shared" si="46"/>
        <v>100.48947969820823</v>
      </c>
      <c r="K90" s="13"/>
      <c r="L90" s="243"/>
      <c r="M90" s="242"/>
    </row>
    <row r="91" spans="1:13" ht="16.5" customHeight="1" thickBot="1" x14ac:dyDescent="0.3">
      <c r="A91" s="652" t="s">
        <v>780</v>
      </c>
      <c r="B91" s="653">
        <v>5748.02</v>
      </c>
      <c r="C91" s="654">
        <f>B91/B90*100</f>
        <v>100.88068461030848</v>
      </c>
      <c r="D91" s="655">
        <f>B91/B$78*100</f>
        <v>102.26283306913749</v>
      </c>
      <c r="E91" s="653">
        <v>4250.62</v>
      </c>
      <c r="F91" s="654">
        <f>E91/E90*100</f>
        <v>100.8718805471442</v>
      </c>
      <c r="G91" s="655">
        <f t="shared" si="45"/>
        <v>102.35773747745446</v>
      </c>
      <c r="H91" s="653">
        <v>3749.64</v>
      </c>
      <c r="I91" s="654">
        <f>H91/H90*100</f>
        <v>100.79650323520634</v>
      </c>
      <c r="J91" s="655">
        <f t="shared" si="46"/>
        <v>101.28988165504647</v>
      </c>
      <c r="K91" s="13"/>
      <c r="L91" s="215"/>
      <c r="M91" s="13"/>
    </row>
    <row r="92" spans="1:13" ht="16.5" customHeight="1" thickBot="1" x14ac:dyDescent="0.3">
      <c r="A92" s="1627" t="s">
        <v>796</v>
      </c>
      <c r="B92" s="1628"/>
      <c r="C92" s="1628"/>
      <c r="D92" s="1628"/>
      <c r="E92" s="1628"/>
      <c r="F92" s="1628"/>
      <c r="G92" s="1628"/>
      <c r="H92" s="1628"/>
      <c r="I92" s="1628"/>
      <c r="J92" s="1629"/>
      <c r="K92" s="13"/>
      <c r="L92" s="215"/>
      <c r="M92" s="13"/>
    </row>
    <row r="93" spans="1:13" ht="16.5" customHeight="1" thickBot="1" x14ac:dyDescent="0.3">
      <c r="A93" s="652" t="s">
        <v>14</v>
      </c>
      <c r="B93" s="653">
        <v>5807.41</v>
      </c>
      <c r="C93" s="654">
        <f>B93/B91*100</f>
        <v>101.03322535412194</v>
      </c>
      <c r="D93" s="654">
        <f>B93/B$91*100</f>
        <v>101.03322535412194</v>
      </c>
      <c r="E93" s="653">
        <v>4266.87</v>
      </c>
      <c r="F93" s="654">
        <f>E93/E91*100</f>
        <v>100.38229717076568</v>
      </c>
      <c r="G93" s="654">
        <f>E93/E$91*100</f>
        <v>100.38229717076568</v>
      </c>
      <c r="H93" s="653">
        <v>3787.77</v>
      </c>
      <c r="I93" s="654">
        <f>H93/H91*100</f>
        <v>101.01689762217174</v>
      </c>
      <c r="J93" s="655">
        <f>H93/H$91*100</f>
        <v>101.01689762217174</v>
      </c>
      <c r="K93" s="13"/>
      <c r="L93" s="215"/>
      <c r="M93" s="13"/>
    </row>
    <row r="94" spans="1:13" ht="16.5" customHeight="1" thickBot="1" x14ac:dyDescent="0.3">
      <c r="A94" s="652" t="s">
        <v>15</v>
      </c>
      <c r="B94" s="653">
        <v>5865.29</v>
      </c>
      <c r="C94" s="654">
        <f>B94/B93*100</f>
        <v>100.99665771832882</v>
      </c>
      <c r="D94" s="654">
        <f>B94/B91*100</f>
        <v>102.04018079269035</v>
      </c>
      <c r="E94" s="653">
        <v>4329.26</v>
      </c>
      <c r="F94" s="654">
        <f>E94/E93*100</f>
        <v>101.46219594222462</v>
      </c>
      <c r="G94" s="654">
        <f>E94/E91*100</f>
        <v>101.85008304670848</v>
      </c>
      <c r="H94" s="653">
        <v>3826.25</v>
      </c>
      <c r="I94" s="654">
        <f>H94/H93*100</f>
        <v>101.01590117668179</v>
      </c>
      <c r="J94" s="655">
        <f>H94/H91*100</f>
        <v>102.04312947376282</v>
      </c>
      <c r="K94" s="13"/>
      <c r="L94" s="215"/>
      <c r="M94" s="13"/>
    </row>
    <row r="95" spans="1:13" ht="16.5" customHeight="1" thickBot="1" x14ac:dyDescent="0.3">
      <c r="A95" s="652" t="s">
        <v>16</v>
      </c>
      <c r="B95" s="653">
        <v>5786.58</v>
      </c>
      <c r="C95" s="654">
        <f>B95/B94*100</f>
        <v>98.658037368996247</v>
      </c>
      <c r="D95" s="654">
        <f>B95/B91*100</f>
        <v>100.67083969784376</v>
      </c>
      <c r="E95" s="653">
        <v>4335.68</v>
      </c>
      <c r="F95" s="654">
        <f>E95/E94*100</f>
        <v>100.14829324180114</v>
      </c>
      <c r="G95" s="654">
        <f>E95/E91*100</f>
        <v>102.0011198366356</v>
      </c>
      <c r="H95" s="653">
        <v>3895.14</v>
      </c>
      <c r="I95" s="654">
        <f>H95/H94*100</f>
        <v>101.80045736687357</v>
      </c>
      <c r="J95" s="655">
        <f>H95/H91*100</f>
        <v>103.88037251576152</v>
      </c>
      <c r="K95" s="13"/>
      <c r="L95" s="215"/>
      <c r="M95" s="13"/>
    </row>
    <row r="96" spans="1:13" ht="16.5" customHeight="1" thickBot="1" x14ac:dyDescent="0.3">
      <c r="A96" s="652" t="s">
        <v>17</v>
      </c>
      <c r="B96" s="653">
        <v>5901.32</v>
      </c>
      <c r="C96" s="654">
        <f>B96/B95*100</f>
        <v>101.98286379865135</v>
      </c>
      <c r="D96" s="654">
        <f>B96/B91*100</f>
        <v>102.66700533401065</v>
      </c>
      <c r="E96" s="653">
        <v>4372.96</v>
      </c>
      <c r="F96" s="654">
        <f>E96/E95*100</f>
        <v>100.85984205476419</v>
      </c>
      <c r="G96" s="654">
        <f>E96/E91*100</f>
        <v>102.87816836132141</v>
      </c>
      <c r="H96" s="653">
        <v>3947.8</v>
      </c>
      <c r="I96" s="654">
        <f>H96/H95*100</f>
        <v>101.35194113690393</v>
      </c>
      <c r="J96" s="655">
        <f>H96/H91*100</f>
        <v>105.28477400497115</v>
      </c>
      <c r="K96" s="13"/>
      <c r="L96" s="215"/>
      <c r="M96" s="13"/>
    </row>
    <row r="97" spans="1:14" ht="18" customHeight="1" x14ac:dyDescent="0.2">
      <c r="A97" s="1631" t="s">
        <v>402</v>
      </c>
      <c r="B97" s="1631"/>
      <c r="C97" s="1631"/>
      <c r="D97" s="1631"/>
      <c r="E97" s="1631"/>
      <c r="F97" s="1631"/>
      <c r="G97" s="1631"/>
      <c r="H97" s="1631"/>
      <c r="I97" s="1631"/>
      <c r="J97" s="1631"/>
      <c r="K97" s="13"/>
      <c r="L97" s="13"/>
      <c r="M97" s="13"/>
    </row>
    <row r="98" spans="1:14" ht="9.75" customHeight="1" x14ac:dyDescent="0.2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3"/>
      <c r="L98" s="13"/>
      <c r="M98" s="13"/>
    </row>
    <row r="99" spans="1:14" ht="24" customHeight="1" x14ac:dyDescent="0.3">
      <c r="A99" s="1630" t="s">
        <v>527</v>
      </c>
      <c r="B99" s="1630"/>
      <c r="C99" s="1630"/>
      <c r="D99" s="1630"/>
      <c r="E99" s="1630"/>
      <c r="F99" s="1630"/>
      <c r="G99" s="1630"/>
      <c r="H99" s="1630"/>
      <c r="I99" s="1630"/>
      <c r="J99" s="1630"/>
      <c r="K99" s="185"/>
    </row>
    <row r="100" spans="1:14" ht="6" customHeight="1" x14ac:dyDescent="0.25">
      <c r="A100" s="161"/>
      <c r="B100" s="161"/>
      <c r="C100" s="161"/>
      <c r="D100" s="161"/>
      <c r="E100" s="161"/>
      <c r="F100" s="161"/>
      <c r="G100" s="161"/>
      <c r="H100" s="17"/>
      <c r="I100" s="17"/>
      <c r="J100" s="17"/>
    </row>
    <row r="102" spans="1:14" x14ac:dyDescent="0.25">
      <c r="N102" s="186"/>
    </row>
    <row r="103" spans="1:14" x14ac:dyDescent="0.25">
      <c r="N103" s="186"/>
    </row>
    <row r="104" spans="1:14" x14ac:dyDescent="0.25">
      <c r="N104" s="186"/>
    </row>
    <row r="105" spans="1:14" x14ac:dyDescent="0.25">
      <c r="N105" s="186"/>
    </row>
    <row r="106" spans="1:14" x14ac:dyDescent="0.25">
      <c r="N106" s="186"/>
    </row>
    <row r="107" spans="1:14" x14ac:dyDescent="0.25">
      <c r="N107" s="186"/>
    </row>
    <row r="108" spans="1:14" x14ac:dyDescent="0.25">
      <c r="M108" s="186"/>
      <c r="N108" s="186"/>
    </row>
    <row r="109" spans="1:14" x14ac:dyDescent="0.25">
      <c r="M109" s="186"/>
      <c r="N109" s="186"/>
    </row>
    <row r="110" spans="1:14" x14ac:dyDescent="0.25">
      <c r="M110" s="186"/>
      <c r="N110" s="186"/>
    </row>
    <row r="111" spans="1:14" x14ac:dyDescent="0.25">
      <c r="M111" s="186"/>
      <c r="N111" s="186"/>
    </row>
    <row r="112" spans="1:14" x14ac:dyDescent="0.25">
      <c r="M112" s="186"/>
      <c r="N112" s="186"/>
    </row>
    <row r="113" spans="13:14" x14ac:dyDescent="0.25">
      <c r="M113" s="186"/>
      <c r="N113" s="186"/>
    </row>
    <row r="114" spans="13:14" x14ac:dyDescent="0.25">
      <c r="M114" s="186"/>
      <c r="N114" s="186"/>
    </row>
    <row r="115" spans="13:14" x14ac:dyDescent="0.25">
      <c r="M115" s="186"/>
      <c r="N115" s="186"/>
    </row>
    <row r="116" spans="13:14" x14ac:dyDescent="0.25">
      <c r="M116" s="186"/>
    </row>
    <row r="117" spans="13:14" x14ac:dyDescent="0.25">
      <c r="M117" s="186"/>
    </row>
    <row r="118" spans="13:14" x14ac:dyDescent="0.25">
      <c r="M118" s="186"/>
    </row>
    <row r="119" spans="13:14" x14ac:dyDescent="0.25">
      <c r="M119" s="186"/>
    </row>
    <row r="120" spans="13:14" x14ac:dyDescent="0.25">
      <c r="M120" s="186"/>
    </row>
    <row r="121" spans="13:14" x14ac:dyDescent="0.25">
      <c r="M121" s="186"/>
    </row>
  </sheetData>
  <mergeCells count="20">
    <mergeCell ref="A53:J53"/>
    <mergeCell ref="A99:J99"/>
    <mergeCell ref="A97:J97"/>
    <mergeCell ref="A66:J66"/>
    <mergeCell ref="A79:J79"/>
    <mergeCell ref="A92:J92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4"/>
  <sheetViews>
    <sheetView view="pageBreakPreview" zoomScale="70" zoomScaleNormal="32" zoomScaleSheetLayoutView="70" workbookViewId="0">
      <pane ySplit="4" topLeftCell="A5" activePane="bottomLeft" state="frozen"/>
      <selection activeCell="L106" sqref="L106"/>
      <selection pane="bottomLeft" activeCell="H33" sqref="H33"/>
    </sheetView>
  </sheetViews>
  <sheetFormatPr defaultColWidth="9.140625" defaultRowHeight="15.75" x14ac:dyDescent="0.25"/>
  <cols>
    <col min="1" max="1" width="50" style="159" customWidth="1"/>
    <col min="2" max="2" width="13.7109375" style="159" customWidth="1"/>
    <col min="3" max="3" width="17.7109375" style="159" customWidth="1"/>
    <col min="4" max="4" width="18.42578125" style="406" customWidth="1"/>
    <col min="5" max="5" width="17.42578125" style="160" customWidth="1"/>
    <col min="6" max="6" width="17.85546875" style="160" customWidth="1"/>
    <col min="7" max="7" width="7.28515625" style="159" customWidth="1"/>
    <col min="8" max="16384" width="9.140625" style="159"/>
  </cols>
  <sheetData>
    <row r="1" spans="1:6" ht="20.25" x14ac:dyDescent="0.2">
      <c r="A1" s="1602" t="s">
        <v>176</v>
      </c>
      <c r="B1" s="1602"/>
      <c r="C1" s="1602"/>
      <c r="D1" s="1602"/>
      <c r="E1" s="1602"/>
      <c r="F1" s="1602"/>
    </row>
    <row r="2" spans="1:6" ht="23.25" thickBot="1" x14ac:dyDescent="0.25">
      <c r="A2" s="247"/>
      <c r="B2" s="247"/>
      <c r="C2" s="247"/>
      <c r="D2" s="405"/>
      <c r="E2" s="247"/>
      <c r="F2" s="247"/>
    </row>
    <row r="3" spans="1:6" ht="17.25" thickBot="1" x14ac:dyDescent="0.25">
      <c r="A3" s="1643" t="s">
        <v>101</v>
      </c>
      <c r="B3" s="1641" t="s">
        <v>41</v>
      </c>
      <c r="C3" s="1632" t="s">
        <v>58</v>
      </c>
      <c r="D3" s="1633"/>
      <c r="E3" s="1633"/>
      <c r="F3" s="416" t="s">
        <v>59</v>
      </c>
    </row>
    <row r="4" spans="1:6" ht="28.5" customHeight="1" thickBot="1" x14ac:dyDescent="0.25">
      <c r="A4" s="1644"/>
      <c r="B4" s="1642"/>
      <c r="C4" s="1157" t="s">
        <v>1052</v>
      </c>
      <c r="D4" s="1157" t="s">
        <v>1053</v>
      </c>
      <c r="E4" s="1157" t="s">
        <v>70</v>
      </c>
      <c r="F4" s="1099" t="s">
        <v>1053</v>
      </c>
    </row>
    <row r="5" spans="1:6" ht="23.25" customHeight="1" x14ac:dyDescent="0.25">
      <c r="A5" s="453" t="s">
        <v>38</v>
      </c>
      <c r="B5" s="1158"/>
      <c r="C5" s="1098"/>
      <c r="D5" s="1098"/>
      <c r="E5" s="1098"/>
      <c r="F5" s="294"/>
    </row>
    <row r="6" spans="1:6" ht="21.75" customHeight="1" x14ac:dyDescent="0.25">
      <c r="A6" s="419" t="s">
        <v>900</v>
      </c>
      <c r="B6" s="420" t="s">
        <v>53</v>
      </c>
      <c r="C6" s="1159">
        <v>44</v>
      </c>
      <c r="D6" s="1159">
        <v>44.3</v>
      </c>
      <c r="E6" s="1159">
        <f t="shared" ref="E6:E34" si="0">D6/C6*100</f>
        <v>100.68181818181819</v>
      </c>
      <c r="F6" s="294">
        <v>45.8</v>
      </c>
    </row>
    <row r="7" spans="1:6" ht="21.75" customHeight="1" x14ac:dyDescent="0.25">
      <c r="A7" s="419" t="s">
        <v>901</v>
      </c>
      <c r="B7" s="420" t="s">
        <v>53</v>
      </c>
      <c r="C7" s="1159">
        <v>95.3</v>
      </c>
      <c r="D7" s="1159">
        <v>94.5</v>
      </c>
      <c r="E7" s="1159">
        <f t="shared" si="0"/>
        <v>99.160545645330529</v>
      </c>
      <c r="F7" s="294">
        <v>77.8</v>
      </c>
    </row>
    <row r="8" spans="1:6" ht="21.75" customHeight="1" x14ac:dyDescent="0.25">
      <c r="A8" s="419" t="s">
        <v>902</v>
      </c>
      <c r="B8" s="420" t="s">
        <v>53</v>
      </c>
      <c r="C8" s="1159">
        <v>92.6</v>
      </c>
      <c r="D8" s="1159">
        <v>93</v>
      </c>
      <c r="E8" s="1159">
        <f t="shared" si="0"/>
        <v>100.43196544276458</v>
      </c>
      <c r="F8" s="294">
        <v>76.2</v>
      </c>
    </row>
    <row r="9" spans="1:6" ht="21.75" customHeight="1" x14ac:dyDescent="0.25">
      <c r="A9" s="419" t="s">
        <v>903</v>
      </c>
      <c r="B9" s="420" t="s">
        <v>53</v>
      </c>
      <c r="C9" s="1159">
        <v>102.9</v>
      </c>
      <c r="D9" s="1159">
        <v>99.3</v>
      </c>
      <c r="E9" s="1159">
        <f t="shared" si="0"/>
        <v>96.501457725947517</v>
      </c>
      <c r="F9" s="294">
        <v>119.3</v>
      </c>
    </row>
    <row r="10" spans="1:6" ht="21.75" customHeight="1" x14ac:dyDescent="0.25">
      <c r="A10" s="419" t="s">
        <v>904</v>
      </c>
      <c r="B10" s="420" t="s">
        <v>53</v>
      </c>
      <c r="C10" s="1159">
        <v>105.6</v>
      </c>
      <c r="D10" s="1159">
        <v>101.6</v>
      </c>
      <c r="E10" s="1159">
        <f t="shared" si="0"/>
        <v>96.212121212121218</v>
      </c>
      <c r="F10" s="294">
        <v>101.3</v>
      </c>
    </row>
    <row r="11" spans="1:6" ht="21.75" customHeight="1" x14ac:dyDescent="0.25">
      <c r="A11" s="419" t="s">
        <v>905</v>
      </c>
      <c r="B11" s="420" t="s">
        <v>53</v>
      </c>
      <c r="C11" s="1159">
        <v>128</v>
      </c>
      <c r="D11" s="1159">
        <v>86.5</v>
      </c>
      <c r="E11" s="1159">
        <f t="shared" si="0"/>
        <v>67.578125</v>
      </c>
      <c r="F11" s="294">
        <v>95.2</v>
      </c>
    </row>
    <row r="12" spans="1:6" ht="21.75" customHeight="1" x14ac:dyDescent="0.25">
      <c r="A12" s="419" t="s">
        <v>906</v>
      </c>
      <c r="B12" s="420" t="s">
        <v>53</v>
      </c>
      <c r="C12" s="1159">
        <v>37</v>
      </c>
      <c r="D12" s="1159">
        <v>55</v>
      </c>
      <c r="E12" s="1159">
        <f t="shared" si="0"/>
        <v>148.64864864864865</v>
      </c>
      <c r="F12" s="294">
        <v>46.5</v>
      </c>
    </row>
    <row r="13" spans="1:6" ht="21.75" customHeight="1" x14ac:dyDescent="0.25">
      <c r="A13" s="419" t="s">
        <v>907</v>
      </c>
      <c r="B13" s="420" t="s">
        <v>53</v>
      </c>
      <c r="C13" s="1159">
        <v>43.4</v>
      </c>
      <c r="D13" s="1159">
        <v>57.3</v>
      </c>
      <c r="E13" s="1159">
        <f t="shared" si="0"/>
        <v>132.02764976958525</v>
      </c>
      <c r="F13" s="294">
        <v>43.5</v>
      </c>
    </row>
    <row r="14" spans="1:6" ht="21.75" customHeight="1" x14ac:dyDescent="0.25">
      <c r="A14" s="419" t="s">
        <v>908</v>
      </c>
      <c r="B14" s="420" t="s">
        <v>53</v>
      </c>
      <c r="C14" s="1159">
        <v>41</v>
      </c>
      <c r="D14" s="1159">
        <v>46.2</v>
      </c>
      <c r="E14" s="1159">
        <f t="shared" si="0"/>
        <v>112.6829268292683</v>
      </c>
      <c r="F14" s="294">
        <v>46.5</v>
      </c>
    </row>
    <row r="15" spans="1:6" ht="21.75" customHeight="1" x14ac:dyDescent="0.25">
      <c r="A15" s="419" t="s">
        <v>909</v>
      </c>
      <c r="B15" s="420" t="s">
        <v>53</v>
      </c>
      <c r="C15" s="1159">
        <v>355.3</v>
      </c>
      <c r="D15" s="1159">
        <v>343.1</v>
      </c>
      <c r="E15" s="1159">
        <f t="shared" si="0"/>
        <v>96.566282015198425</v>
      </c>
      <c r="F15" s="294">
        <v>336.2</v>
      </c>
    </row>
    <row r="16" spans="1:6" ht="21.75" customHeight="1" x14ac:dyDescent="0.25">
      <c r="A16" s="419" t="s">
        <v>910</v>
      </c>
      <c r="B16" s="420" t="s">
        <v>53</v>
      </c>
      <c r="C16" s="1159">
        <v>340.6</v>
      </c>
      <c r="D16" s="1159">
        <v>318.89999999999998</v>
      </c>
      <c r="E16" s="1159">
        <f t="shared" si="0"/>
        <v>93.628890193775689</v>
      </c>
      <c r="F16" s="294">
        <v>326</v>
      </c>
    </row>
    <row r="17" spans="1:6" ht="21.75" customHeight="1" x14ac:dyDescent="0.25">
      <c r="A17" s="419" t="s">
        <v>911</v>
      </c>
      <c r="B17" s="420" t="s">
        <v>53</v>
      </c>
      <c r="C17" s="1159">
        <v>141.6</v>
      </c>
      <c r="D17" s="1159">
        <v>170.4</v>
      </c>
      <c r="E17" s="1159">
        <f t="shared" si="0"/>
        <v>120.33898305084747</v>
      </c>
      <c r="F17" s="294">
        <v>158.9</v>
      </c>
    </row>
    <row r="18" spans="1:6" ht="21.75" customHeight="1" x14ac:dyDescent="0.25">
      <c r="A18" s="419" t="s">
        <v>912</v>
      </c>
      <c r="B18" s="420" t="s">
        <v>53</v>
      </c>
      <c r="C18" s="1159">
        <v>216.8</v>
      </c>
      <c r="D18" s="1159">
        <v>224.8</v>
      </c>
      <c r="E18" s="1159">
        <f t="shared" si="0"/>
        <v>103.69003690036899</v>
      </c>
      <c r="F18" s="294">
        <v>214.7</v>
      </c>
    </row>
    <row r="19" spans="1:6" ht="21.75" customHeight="1" x14ac:dyDescent="0.25">
      <c r="A19" s="419" t="s">
        <v>913</v>
      </c>
      <c r="B19" s="420" t="s">
        <v>53</v>
      </c>
      <c r="C19" s="1159">
        <v>127.4</v>
      </c>
      <c r="D19" s="1159">
        <v>153.9</v>
      </c>
      <c r="E19" s="1159">
        <f t="shared" si="0"/>
        <v>120.8006279434851</v>
      </c>
      <c r="F19" s="294">
        <v>141.5</v>
      </c>
    </row>
    <row r="20" spans="1:6" ht="21.75" customHeight="1" x14ac:dyDescent="0.25">
      <c r="A20" s="419" t="s">
        <v>914</v>
      </c>
      <c r="B20" s="420" t="s">
        <v>53</v>
      </c>
      <c r="C20" s="1159">
        <v>137.1</v>
      </c>
      <c r="D20" s="1159">
        <v>147.30000000000001</v>
      </c>
      <c r="E20" s="1159">
        <f t="shared" si="0"/>
        <v>107.43982494529543</v>
      </c>
      <c r="F20" s="294">
        <v>155.4</v>
      </c>
    </row>
    <row r="21" spans="1:6" ht="21.75" customHeight="1" x14ac:dyDescent="0.25">
      <c r="A21" s="419" t="s">
        <v>915</v>
      </c>
      <c r="B21" s="420" t="s">
        <v>53</v>
      </c>
      <c r="C21" s="1159">
        <v>429.3</v>
      </c>
      <c r="D21" s="1159">
        <v>441.8</v>
      </c>
      <c r="E21" s="1159">
        <f t="shared" si="0"/>
        <v>102.91171674819472</v>
      </c>
      <c r="F21" s="294">
        <v>445.3</v>
      </c>
    </row>
    <row r="22" spans="1:6" ht="21.75" customHeight="1" x14ac:dyDescent="0.25">
      <c r="A22" s="419" t="s">
        <v>916</v>
      </c>
      <c r="B22" s="420" t="s">
        <v>53</v>
      </c>
      <c r="C22" s="1159">
        <v>341.5</v>
      </c>
      <c r="D22" s="1159">
        <v>334</v>
      </c>
      <c r="E22" s="1159">
        <f t="shared" si="0"/>
        <v>97.803806734992676</v>
      </c>
      <c r="F22" s="294">
        <v>359.7</v>
      </c>
    </row>
    <row r="23" spans="1:6" ht="21.75" customHeight="1" x14ac:dyDescent="0.25">
      <c r="A23" s="419" t="s">
        <v>917</v>
      </c>
      <c r="B23" s="420" t="s">
        <v>53</v>
      </c>
      <c r="C23" s="1159">
        <v>319</v>
      </c>
      <c r="D23" s="1159">
        <v>486.4</v>
      </c>
      <c r="E23" s="1159">
        <f t="shared" si="0"/>
        <v>152.47648902821317</v>
      </c>
      <c r="F23" s="294">
        <v>306.8</v>
      </c>
    </row>
    <row r="24" spans="1:6" ht="21.75" customHeight="1" x14ac:dyDescent="0.25">
      <c r="A24" s="419" t="s">
        <v>918</v>
      </c>
      <c r="B24" s="420" t="s">
        <v>53</v>
      </c>
      <c r="C24" s="1159">
        <v>324.10000000000002</v>
      </c>
      <c r="D24" s="1159">
        <v>314.39999999999998</v>
      </c>
      <c r="E24" s="1159">
        <f t="shared" si="0"/>
        <v>97.007096575131115</v>
      </c>
      <c r="F24" s="294">
        <v>371.9</v>
      </c>
    </row>
    <row r="25" spans="1:6" ht="21.75" customHeight="1" x14ac:dyDescent="0.25">
      <c r="A25" s="419" t="s">
        <v>919</v>
      </c>
      <c r="B25" s="420" t="s">
        <v>53</v>
      </c>
      <c r="C25" s="1159">
        <v>175.4</v>
      </c>
      <c r="D25" s="1159">
        <v>157.4</v>
      </c>
      <c r="E25" s="1159">
        <f t="shared" si="0"/>
        <v>89.737742303306717</v>
      </c>
      <c r="F25" s="294">
        <v>163.1</v>
      </c>
    </row>
    <row r="26" spans="1:6" ht="21.75" customHeight="1" x14ac:dyDescent="0.25">
      <c r="A26" s="419" t="s">
        <v>920</v>
      </c>
      <c r="B26" s="420" t="s">
        <v>56</v>
      </c>
      <c r="C26" s="1159">
        <v>71.3</v>
      </c>
      <c r="D26" s="1159">
        <v>68</v>
      </c>
      <c r="E26" s="1159">
        <f t="shared" si="0"/>
        <v>95.371669004207575</v>
      </c>
      <c r="F26" s="294">
        <v>67</v>
      </c>
    </row>
    <row r="27" spans="1:6" ht="21.75" customHeight="1" x14ac:dyDescent="0.25">
      <c r="A27" s="419" t="s">
        <v>921</v>
      </c>
      <c r="B27" s="420" t="s">
        <v>54</v>
      </c>
      <c r="C27" s="1159">
        <v>85.6</v>
      </c>
      <c r="D27" s="1159">
        <v>81.2</v>
      </c>
      <c r="E27" s="1159">
        <f t="shared" si="0"/>
        <v>94.859813084112147</v>
      </c>
      <c r="F27" s="294">
        <v>72.7</v>
      </c>
    </row>
    <row r="28" spans="1:6" ht="21.75" customHeight="1" x14ac:dyDescent="0.25">
      <c r="A28" s="419" t="s">
        <v>922</v>
      </c>
      <c r="B28" s="420" t="s">
        <v>54</v>
      </c>
      <c r="C28" s="1159">
        <v>98.2</v>
      </c>
      <c r="D28" s="1159">
        <v>102.4</v>
      </c>
      <c r="E28" s="1159">
        <f t="shared" si="0"/>
        <v>104.27698574338086</v>
      </c>
      <c r="F28" s="294">
        <v>51.1</v>
      </c>
    </row>
    <row r="29" spans="1:6" ht="21.75" customHeight="1" x14ac:dyDescent="0.25">
      <c r="A29" s="419" t="s">
        <v>923</v>
      </c>
      <c r="B29" s="420" t="s">
        <v>55</v>
      </c>
      <c r="C29" s="1159">
        <v>373.9</v>
      </c>
      <c r="D29" s="1159">
        <v>399.4</v>
      </c>
      <c r="E29" s="1159">
        <f t="shared" si="0"/>
        <v>106.8200053490238</v>
      </c>
      <c r="F29" s="294">
        <v>404.3</v>
      </c>
    </row>
    <row r="30" spans="1:6" ht="21.75" customHeight="1" x14ac:dyDescent="0.25">
      <c r="A30" s="419" t="s">
        <v>924</v>
      </c>
      <c r="B30" s="420" t="s">
        <v>55</v>
      </c>
      <c r="C30" s="1159">
        <v>450.2</v>
      </c>
      <c r="D30" s="1159">
        <v>420.6</v>
      </c>
      <c r="E30" s="1159">
        <f t="shared" si="0"/>
        <v>93.425144380275441</v>
      </c>
      <c r="F30" s="294">
        <v>440.4</v>
      </c>
    </row>
    <row r="31" spans="1:6" ht="21.75" customHeight="1" x14ac:dyDescent="0.25">
      <c r="A31" s="419" t="s">
        <v>925</v>
      </c>
      <c r="B31" s="420" t="s">
        <v>55</v>
      </c>
      <c r="C31" s="1159">
        <v>568.9</v>
      </c>
      <c r="D31" s="1159">
        <v>674</v>
      </c>
      <c r="E31" s="1159">
        <f t="shared" si="0"/>
        <v>118.47424854983302</v>
      </c>
      <c r="F31" s="294">
        <v>560.70000000000005</v>
      </c>
    </row>
    <row r="32" spans="1:6" ht="21.75" customHeight="1" x14ac:dyDescent="0.25">
      <c r="A32" s="419" t="s">
        <v>926</v>
      </c>
      <c r="B32" s="420" t="s">
        <v>55</v>
      </c>
      <c r="C32" s="1159">
        <v>122.9</v>
      </c>
      <c r="D32" s="1159">
        <v>112.1</v>
      </c>
      <c r="E32" s="1159">
        <f t="shared" si="0"/>
        <v>91.212367778681852</v>
      </c>
      <c r="F32" s="294">
        <v>114.4</v>
      </c>
    </row>
    <row r="33" spans="1:6" ht="21.75" customHeight="1" x14ac:dyDescent="0.25">
      <c r="A33" s="419" t="s">
        <v>927</v>
      </c>
      <c r="B33" s="420" t="s">
        <v>54</v>
      </c>
      <c r="C33" s="1159">
        <v>157.5</v>
      </c>
      <c r="D33" s="1159">
        <v>140.80000000000001</v>
      </c>
      <c r="E33" s="1159">
        <f t="shared" si="0"/>
        <v>89.396825396825406</v>
      </c>
      <c r="F33" s="294">
        <v>115</v>
      </c>
    </row>
    <row r="34" spans="1:6" ht="21.75" customHeight="1" thickBot="1" x14ac:dyDescent="0.3">
      <c r="A34" s="421" t="s">
        <v>928</v>
      </c>
      <c r="B34" s="420" t="s">
        <v>54</v>
      </c>
      <c r="C34" s="1159">
        <v>703.7</v>
      </c>
      <c r="D34" s="278">
        <v>705.9</v>
      </c>
      <c r="E34" s="278">
        <f t="shared" si="0"/>
        <v>100.31263322438537</v>
      </c>
      <c r="F34" s="294">
        <v>651.29999999999995</v>
      </c>
    </row>
    <row r="35" spans="1:6" ht="27" customHeight="1" thickBot="1" x14ac:dyDescent="0.25">
      <c r="A35" s="417" t="s">
        <v>52</v>
      </c>
      <c r="B35" s="418"/>
      <c r="C35" s="1160"/>
      <c r="D35" s="1160"/>
      <c r="E35" s="1160"/>
      <c r="F35" s="1161"/>
    </row>
    <row r="36" spans="1:6" s="16" customFormat="1" ht="43.5" customHeight="1" x14ac:dyDescent="0.25">
      <c r="A36" s="422" t="s">
        <v>929</v>
      </c>
      <c r="B36" s="423" t="s">
        <v>34</v>
      </c>
      <c r="C36" s="1098">
        <v>900</v>
      </c>
      <c r="D36" s="1098">
        <v>900</v>
      </c>
      <c r="E36" s="1098">
        <f>D36/C36*100</f>
        <v>100</v>
      </c>
      <c r="F36" s="1098">
        <v>420</v>
      </c>
    </row>
    <row r="37" spans="1:6" s="16" customFormat="1" ht="21.75" customHeight="1" x14ac:dyDescent="0.25">
      <c r="A37" s="424" t="s">
        <v>930</v>
      </c>
      <c r="B37" s="423" t="s">
        <v>34</v>
      </c>
      <c r="C37" s="1159">
        <v>855.5</v>
      </c>
      <c r="D37" s="1159">
        <v>844.4</v>
      </c>
      <c r="E37" s="1159">
        <f t="shared" ref="E37:E58" si="1">D37/C37*100</f>
        <v>98.702513150204553</v>
      </c>
      <c r="F37" s="294">
        <v>600</v>
      </c>
    </row>
    <row r="38" spans="1:6" s="16" customFormat="1" ht="21.75" customHeight="1" x14ac:dyDescent="0.25">
      <c r="A38" s="424" t="s">
        <v>931</v>
      </c>
      <c r="B38" s="423" t="s">
        <v>34</v>
      </c>
      <c r="C38" s="1159">
        <v>588.9</v>
      </c>
      <c r="D38" s="1159">
        <v>588.9</v>
      </c>
      <c r="E38" s="1159">
        <f t="shared" si="1"/>
        <v>100</v>
      </c>
      <c r="F38" s="294">
        <v>433.3</v>
      </c>
    </row>
    <row r="39" spans="1:6" s="16" customFormat="1" ht="16.5" x14ac:dyDescent="0.25">
      <c r="A39" s="424" t="s">
        <v>932</v>
      </c>
      <c r="B39" s="423" t="s">
        <v>34</v>
      </c>
      <c r="C39" s="1159">
        <v>3000</v>
      </c>
      <c r="D39" s="1159">
        <v>3000</v>
      </c>
      <c r="E39" s="1159">
        <f t="shared" si="1"/>
        <v>100</v>
      </c>
      <c r="F39" s="294">
        <v>1500</v>
      </c>
    </row>
    <row r="40" spans="1:6" s="16" customFormat="1" ht="16.5" x14ac:dyDescent="0.25">
      <c r="A40" s="424" t="s">
        <v>933</v>
      </c>
      <c r="B40" s="423" t="s">
        <v>34</v>
      </c>
      <c r="C40" s="1159">
        <v>3250</v>
      </c>
      <c r="D40" s="1159">
        <v>3250</v>
      </c>
      <c r="E40" s="1159">
        <f t="shared" si="1"/>
        <v>100</v>
      </c>
      <c r="F40" s="294">
        <v>2500</v>
      </c>
    </row>
    <row r="41" spans="1:6" s="16" customFormat="1" ht="35.25" customHeight="1" x14ac:dyDescent="0.25">
      <c r="A41" s="424" t="s">
        <v>934</v>
      </c>
      <c r="B41" s="423" t="s">
        <v>34</v>
      </c>
      <c r="C41" s="1159">
        <v>433.3</v>
      </c>
      <c r="D41" s="1159">
        <v>433.3</v>
      </c>
      <c r="E41" s="1159">
        <f t="shared" si="1"/>
        <v>100</v>
      </c>
      <c r="F41" s="294">
        <v>400</v>
      </c>
    </row>
    <row r="42" spans="1:6" s="16" customFormat="1" ht="33" customHeight="1" x14ac:dyDescent="0.25">
      <c r="A42" s="424" t="s">
        <v>935</v>
      </c>
      <c r="B42" s="423" t="s">
        <v>34</v>
      </c>
      <c r="C42" s="1159">
        <v>491.7</v>
      </c>
      <c r="D42" s="1159">
        <v>516.70000000000005</v>
      </c>
      <c r="E42" s="1159">
        <f t="shared" si="1"/>
        <v>105.08440105755543</v>
      </c>
      <c r="F42" s="294">
        <v>450</v>
      </c>
    </row>
    <row r="43" spans="1:6" s="16" customFormat="1" ht="24" customHeight="1" x14ac:dyDescent="0.25">
      <c r="A43" s="424" t="s">
        <v>936</v>
      </c>
      <c r="B43" s="423" t="s">
        <v>34</v>
      </c>
      <c r="C43" s="1159">
        <v>1300</v>
      </c>
      <c r="D43" s="1159">
        <v>1350</v>
      </c>
      <c r="E43" s="1159">
        <f t="shared" si="1"/>
        <v>103.84615384615385</v>
      </c>
      <c r="F43" s="294" t="s">
        <v>167</v>
      </c>
    </row>
    <row r="44" spans="1:6" s="16" customFormat="1" ht="36.75" customHeight="1" x14ac:dyDescent="0.25">
      <c r="A44" s="424" t="s">
        <v>937</v>
      </c>
      <c r="B44" s="423" t="s">
        <v>34</v>
      </c>
      <c r="C44" s="1159">
        <v>5166.7</v>
      </c>
      <c r="D44" s="1159">
        <v>5166.7</v>
      </c>
      <c r="E44" s="1159">
        <f t="shared" si="1"/>
        <v>100</v>
      </c>
      <c r="F44" s="294" t="s">
        <v>167</v>
      </c>
    </row>
    <row r="45" spans="1:6" s="16" customFormat="1" ht="33" customHeight="1" x14ac:dyDescent="0.25">
      <c r="A45" s="424" t="s">
        <v>938</v>
      </c>
      <c r="B45" s="423" t="s">
        <v>34</v>
      </c>
      <c r="C45" s="1159">
        <v>4000</v>
      </c>
      <c r="D45" s="1159">
        <v>4000</v>
      </c>
      <c r="E45" s="1159">
        <f t="shared" si="1"/>
        <v>100</v>
      </c>
      <c r="F45" s="294" t="s">
        <v>167</v>
      </c>
    </row>
    <row r="46" spans="1:6" s="16" customFormat="1" ht="18" customHeight="1" x14ac:dyDescent="0.25">
      <c r="A46" s="424" t="s">
        <v>939</v>
      </c>
      <c r="B46" s="423" t="s">
        <v>34</v>
      </c>
      <c r="C46" s="1159">
        <v>250</v>
      </c>
      <c r="D46" s="1159">
        <v>250</v>
      </c>
      <c r="E46" s="1159">
        <f t="shared" si="1"/>
        <v>100</v>
      </c>
      <c r="F46" s="294" t="s">
        <v>167</v>
      </c>
    </row>
    <row r="47" spans="1:6" s="16" customFormat="1" ht="36" customHeight="1" thickBot="1" x14ac:dyDescent="0.3">
      <c r="A47" s="425" t="s">
        <v>899</v>
      </c>
      <c r="B47" s="426" t="s">
        <v>34</v>
      </c>
      <c r="C47" s="278">
        <v>375</v>
      </c>
      <c r="D47" s="278">
        <v>366.7</v>
      </c>
      <c r="E47" s="278">
        <f t="shared" si="1"/>
        <v>97.786666666666662</v>
      </c>
      <c r="F47" s="294">
        <v>450</v>
      </c>
    </row>
    <row r="48" spans="1:6" ht="27" customHeight="1" thickBot="1" x14ac:dyDescent="0.25">
      <c r="A48" s="427" t="s">
        <v>940</v>
      </c>
      <c r="B48" s="418" t="s">
        <v>34</v>
      </c>
      <c r="C48" s="1160">
        <v>368</v>
      </c>
      <c r="D48" s="1160">
        <v>379</v>
      </c>
      <c r="E48" s="1160">
        <f t="shared" si="1"/>
        <v>102.98913043478262</v>
      </c>
      <c r="F48" s="898">
        <v>379</v>
      </c>
    </row>
    <row r="49" spans="1:6" ht="53.25" customHeight="1" thickBot="1" x14ac:dyDescent="0.3">
      <c r="A49" s="428" t="s">
        <v>941</v>
      </c>
      <c r="B49" s="418" t="s">
        <v>34</v>
      </c>
      <c r="C49" s="1160">
        <v>5.8</v>
      </c>
      <c r="D49" s="1160">
        <v>5.8</v>
      </c>
      <c r="E49" s="1160">
        <f t="shared" si="1"/>
        <v>100</v>
      </c>
      <c r="F49" s="1161">
        <v>5.8</v>
      </c>
    </row>
    <row r="50" spans="1:6" ht="56.25" customHeight="1" thickBot="1" x14ac:dyDescent="0.25">
      <c r="A50" s="429" t="s">
        <v>942</v>
      </c>
      <c r="B50" s="418" t="s">
        <v>34</v>
      </c>
      <c r="C50" s="1160">
        <v>7.6</v>
      </c>
      <c r="D50" s="1160">
        <v>7.6</v>
      </c>
      <c r="E50" s="1160">
        <f t="shared" si="1"/>
        <v>100</v>
      </c>
      <c r="F50" s="1161">
        <v>7.6</v>
      </c>
    </row>
    <row r="51" spans="1:6" ht="24.75" customHeight="1" thickBot="1" x14ac:dyDescent="0.25">
      <c r="A51" s="429" t="s">
        <v>943</v>
      </c>
      <c r="B51" s="418" t="s">
        <v>34</v>
      </c>
      <c r="C51" s="1160">
        <v>102.7</v>
      </c>
      <c r="D51" s="1160">
        <v>111</v>
      </c>
      <c r="E51" s="1160">
        <f t="shared" si="1"/>
        <v>108.08179162609541</v>
      </c>
      <c r="F51" s="1161">
        <v>111</v>
      </c>
    </row>
    <row r="52" spans="1:6" ht="36.75" customHeight="1" thickBot="1" x14ac:dyDescent="0.3">
      <c r="A52" s="428" t="s">
        <v>944</v>
      </c>
      <c r="B52" s="418" t="s">
        <v>34</v>
      </c>
      <c r="C52" s="1160">
        <v>2975</v>
      </c>
      <c r="D52" s="1160">
        <v>3200</v>
      </c>
      <c r="E52" s="1160">
        <f t="shared" si="1"/>
        <v>107.56302521008404</v>
      </c>
      <c r="F52" s="1161" t="s">
        <v>167</v>
      </c>
    </row>
    <row r="53" spans="1:6" ht="35.25" customHeight="1" thickBot="1" x14ac:dyDescent="0.25">
      <c r="A53" s="429" t="s">
        <v>945</v>
      </c>
      <c r="B53" s="418" t="s">
        <v>34</v>
      </c>
      <c r="C53" s="1160">
        <v>2163.3000000000002</v>
      </c>
      <c r="D53" s="1160">
        <v>1734.5</v>
      </c>
      <c r="E53" s="1160">
        <f t="shared" si="1"/>
        <v>80.17843110063329</v>
      </c>
      <c r="F53" s="1162" t="s">
        <v>167</v>
      </c>
    </row>
    <row r="54" spans="1:6" ht="50.25" customHeight="1" thickBot="1" x14ac:dyDescent="0.25">
      <c r="A54" s="429" t="s">
        <v>946</v>
      </c>
      <c r="B54" s="418" t="s">
        <v>34</v>
      </c>
      <c r="C54" s="1160">
        <v>163.6</v>
      </c>
      <c r="D54" s="1163">
        <v>163.6</v>
      </c>
      <c r="E54" s="1160">
        <f>D54/C54*100</f>
        <v>100</v>
      </c>
      <c r="F54" s="840">
        <v>91.7</v>
      </c>
    </row>
    <row r="55" spans="1:6" ht="23.25" hidden="1" customHeight="1" thickBot="1" x14ac:dyDescent="0.25">
      <c r="A55" s="401" t="s">
        <v>216</v>
      </c>
      <c r="B55" s="189" t="s">
        <v>169</v>
      </c>
      <c r="C55" s="403">
        <v>5500</v>
      </c>
      <c r="D55" s="392">
        <v>9825</v>
      </c>
      <c r="E55" s="403">
        <f t="shared" si="1"/>
        <v>178.63636363636363</v>
      </c>
      <c r="F55" s="898" t="s">
        <v>167</v>
      </c>
    </row>
    <row r="56" spans="1:6" ht="21.75" hidden="1" customHeight="1" thickBot="1" x14ac:dyDescent="0.25">
      <c r="A56" s="402"/>
      <c r="B56" s="189" t="s">
        <v>170</v>
      </c>
      <c r="C56" s="403">
        <v>28000</v>
      </c>
      <c r="D56" s="392">
        <v>28000</v>
      </c>
      <c r="E56" s="403">
        <f t="shared" si="1"/>
        <v>100</v>
      </c>
      <c r="F56" s="898" t="s">
        <v>167</v>
      </c>
    </row>
    <row r="57" spans="1:6" ht="23.25" hidden="1" customHeight="1" thickBot="1" x14ac:dyDescent="0.25">
      <c r="A57" s="401" t="s">
        <v>217</v>
      </c>
      <c r="B57" s="189" t="s">
        <v>169</v>
      </c>
      <c r="C57" s="403">
        <v>6090</v>
      </c>
      <c r="D57" s="392">
        <v>9440</v>
      </c>
      <c r="E57" s="403">
        <f t="shared" si="1"/>
        <v>155.00821018062399</v>
      </c>
      <c r="F57" s="898" t="s">
        <v>167</v>
      </c>
    </row>
    <row r="58" spans="1:6" ht="21.75" hidden="1" customHeight="1" thickBot="1" x14ac:dyDescent="0.25">
      <c r="A58" s="402"/>
      <c r="B58" s="189" t="s">
        <v>170</v>
      </c>
      <c r="C58" s="403">
        <v>75050</v>
      </c>
      <c r="D58" s="392">
        <v>50000</v>
      </c>
      <c r="E58" s="403">
        <f t="shared" si="1"/>
        <v>66.622251832111928</v>
      </c>
      <c r="F58" s="898" t="s">
        <v>167</v>
      </c>
    </row>
    <row r="59" spans="1:6" ht="33" customHeight="1" thickBot="1" x14ac:dyDescent="0.25">
      <c r="A59" s="770" t="s">
        <v>849</v>
      </c>
      <c r="B59" s="796"/>
      <c r="C59" s="1160"/>
      <c r="D59" s="1160"/>
      <c r="E59" s="1160"/>
      <c r="F59" s="1161"/>
    </row>
    <row r="60" spans="1:6" ht="55.5" customHeight="1" x14ac:dyDescent="0.2">
      <c r="A60" s="786" t="s">
        <v>422</v>
      </c>
      <c r="B60" s="794" t="s">
        <v>60</v>
      </c>
      <c r="C60" s="1174">
        <v>58.88</v>
      </c>
      <c r="D60" s="1174">
        <v>58.85</v>
      </c>
      <c r="E60" s="1133">
        <f>D60/C60*100</f>
        <v>99.949048913043484</v>
      </c>
      <c r="F60" s="1253">
        <v>75.56</v>
      </c>
    </row>
    <row r="61" spans="1:6" ht="27" customHeight="1" x14ac:dyDescent="0.2">
      <c r="A61" s="787" t="s">
        <v>947</v>
      </c>
      <c r="B61" s="795" t="s">
        <v>61</v>
      </c>
      <c r="C61" s="1175">
        <v>1.58</v>
      </c>
      <c r="D61" s="1175">
        <v>1.66</v>
      </c>
      <c r="E61" s="1159">
        <f>D61/C61*100</f>
        <v>105.06329113924049</v>
      </c>
      <c r="F61" s="1253">
        <v>1.66</v>
      </c>
    </row>
    <row r="62" spans="1:6" ht="24" customHeight="1" x14ac:dyDescent="0.2">
      <c r="A62" s="787" t="s">
        <v>948</v>
      </c>
      <c r="B62" s="795" t="s">
        <v>211</v>
      </c>
      <c r="C62" s="1175">
        <v>1141.02</v>
      </c>
      <c r="D62" s="1175">
        <v>1185.03</v>
      </c>
      <c r="E62" s="1159">
        <f>D62/C62*100</f>
        <v>103.85707524846191</v>
      </c>
      <c r="F62" s="1253">
        <v>1058</v>
      </c>
    </row>
    <row r="63" spans="1:6" ht="24" customHeight="1" x14ac:dyDescent="0.2">
      <c r="A63" s="787" t="s">
        <v>949</v>
      </c>
      <c r="B63" s="795" t="s">
        <v>212</v>
      </c>
      <c r="C63" s="1175">
        <v>77.86</v>
      </c>
      <c r="D63" s="1175">
        <v>92.96</v>
      </c>
      <c r="E63" s="1159">
        <f>D63/C63*100</f>
        <v>119.39378371435909</v>
      </c>
      <c r="F63" s="1253">
        <v>60.49</v>
      </c>
    </row>
    <row r="64" spans="1:6" ht="24" customHeight="1" thickBot="1" x14ac:dyDescent="0.25">
      <c r="A64" s="788" t="s">
        <v>950</v>
      </c>
      <c r="B64" s="795" t="s">
        <v>212</v>
      </c>
      <c r="C64" s="1176">
        <v>71.03</v>
      </c>
      <c r="D64" s="1176">
        <v>72.37</v>
      </c>
      <c r="E64" s="278">
        <f>D64/C64*100</f>
        <v>101.88652681965367</v>
      </c>
      <c r="F64" s="1253">
        <v>117.12</v>
      </c>
    </row>
    <row r="65" spans="1:21" ht="34.5" customHeight="1" thickBot="1" x14ac:dyDescent="0.25">
      <c r="A65" s="770" t="s">
        <v>177</v>
      </c>
      <c r="B65" s="796" t="s">
        <v>34</v>
      </c>
      <c r="C65" s="1160" t="s">
        <v>517</v>
      </c>
      <c r="D65" s="1160" t="s">
        <v>517</v>
      </c>
      <c r="E65" s="1160" t="s">
        <v>592</v>
      </c>
      <c r="F65" s="1161">
        <v>24</v>
      </c>
    </row>
    <row r="66" spans="1:21" ht="17.25" x14ac:dyDescent="0.3">
      <c r="A66" s="789" t="s">
        <v>951</v>
      </c>
      <c r="B66" s="821"/>
      <c r="C66" s="140"/>
      <c r="D66" s="140"/>
      <c r="E66" s="140" t="s">
        <v>224</v>
      </c>
      <c r="F66" s="1257"/>
    </row>
    <row r="67" spans="1:21" ht="33" customHeight="1" x14ac:dyDescent="0.25">
      <c r="A67" s="790" t="s">
        <v>952</v>
      </c>
      <c r="B67" s="697" t="s">
        <v>34</v>
      </c>
      <c r="C67" s="1159">
        <v>30757.3</v>
      </c>
      <c r="D67" s="1159">
        <v>36149.89</v>
      </c>
      <c r="E67" s="1159">
        <f>D67/C67*100</f>
        <v>117.53271581055556</v>
      </c>
      <c r="F67" s="1259">
        <v>29076.07</v>
      </c>
    </row>
    <row r="68" spans="1:21" ht="33" customHeight="1" x14ac:dyDescent="0.2">
      <c r="A68" s="791" t="s">
        <v>953</v>
      </c>
      <c r="B68" s="697" t="s">
        <v>34</v>
      </c>
      <c r="C68" s="1159">
        <v>2654.84</v>
      </c>
      <c r="D68" s="1159">
        <v>2677.9</v>
      </c>
      <c r="E68" s="1159">
        <f>D68/C68*100</f>
        <v>100.8686022509831</v>
      </c>
      <c r="F68" s="1259">
        <v>1364.68</v>
      </c>
    </row>
    <row r="69" spans="1:21" ht="49.5" customHeight="1" x14ac:dyDescent="0.25">
      <c r="A69" s="792" t="s">
        <v>954</v>
      </c>
      <c r="B69" s="697" t="s">
        <v>33</v>
      </c>
      <c r="C69" s="1159">
        <f>C68/C67*100</f>
        <v>8.6315768939406254</v>
      </c>
      <c r="D69" s="1159">
        <f>D68/D67*100</f>
        <v>7.407768045767221</v>
      </c>
      <c r="E69" s="1159">
        <f>D69/C69*100</f>
        <v>85.82172338599544</v>
      </c>
      <c r="F69" s="1259">
        <f>F68/F67*100</f>
        <v>4.6934816156378769</v>
      </c>
    </row>
    <row r="70" spans="1:21" ht="34.5" customHeight="1" thickBot="1" x14ac:dyDescent="0.3">
      <c r="A70" s="793" t="s">
        <v>955</v>
      </c>
      <c r="B70" s="726" t="s">
        <v>34</v>
      </c>
      <c r="C70" s="1191">
        <v>3245</v>
      </c>
      <c r="D70" s="1191">
        <v>3381</v>
      </c>
      <c r="E70" s="278">
        <f>D70/C70*100</f>
        <v>104.19106317411402</v>
      </c>
      <c r="F70" s="1325" t="s">
        <v>571</v>
      </c>
    </row>
    <row r="71" spans="1:21" ht="17.25" customHeight="1" x14ac:dyDescent="0.2">
      <c r="A71" s="1548" t="s">
        <v>417</v>
      </c>
      <c r="B71" s="1548"/>
      <c r="C71" s="1548"/>
      <c r="D71" s="1548"/>
      <c r="E71" s="1548"/>
      <c r="F71" s="154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1" ht="18" customHeight="1" x14ac:dyDescent="0.2">
      <c r="A72" s="1548" t="s">
        <v>984</v>
      </c>
      <c r="B72" s="1548"/>
      <c r="C72" s="1548"/>
      <c r="D72" s="1548"/>
      <c r="E72" s="1548"/>
      <c r="F72" s="1548"/>
      <c r="G72" s="4"/>
      <c r="H72" s="1324"/>
      <c r="I72" s="893"/>
      <c r="J72" s="893"/>
      <c r="K72" s="893"/>
      <c r="L72" s="893"/>
      <c r="M72" s="893"/>
      <c r="N72" s="893"/>
      <c r="O72" s="893"/>
      <c r="P72" s="893"/>
      <c r="Q72" s="893"/>
      <c r="R72" s="893"/>
      <c r="S72" s="893"/>
      <c r="T72" s="893"/>
      <c r="U72" s="4"/>
    </row>
    <row r="73" spans="1:21" ht="15.75" customHeight="1" x14ac:dyDescent="0.2">
      <c r="A73" s="896"/>
      <c r="B73" s="409"/>
      <c r="C73" s="409"/>
      <c r="D73" s="410"/>
      <c r="E73" s="409"/>
      <c r="F73" s="409"/>
      <c r="G73" s="4"/>
      <c r="H73" s="151"/>
      <c r="I73" s="153"/>
      <c r="J73" s="153"/>
      <c r="K73" s="153"/>
      <c r="L73" s="152"/>
      <c r="M73" s="152"/>
      <c r="N73" s="152"/>
      <c r="O73" s="152"/>
      <c r="P73" s="152"/>
      <c r="Q73" s="152"/>
      <c r="R73" s="152"/>
      <c r="S73" s="152"/>
      <c r="T73" s="152"/>
      <c r="U73" s="4"/>
    </row>
    <row r="74" spans="1:21" x14ac:dyDescent="0.25">
      <c r="A74" s="4"/>
      <c r="B74" s="4"/>
      <c r="C74" s="4"/>
      <c r="D74" s="29"/>
      <c r="E74" s="14"/>
      <c r="F74" s="14"/>
      <c r="G74" s="4"/>
      <c r="H74" s="151"/>
      <c r="I74" s="153"/>
      <c r="J74" s="153"/>
      <c r="K74" s="153"/>
      <c r="L74" s="152"/>
      <c r="M74" s="152"/>
      <c r="N74" s="152"/>
      <c r="O74" s="152"/>
      <c r="P74" s="152"/>
      <c r="Q74" s="152"/>
      <c r="R74" s="152"/>
      <c r="S74" s="152"/>
      <c r="T74" s="152"/>
      <c r="U74" s="4"/>
    </row>
    <row r="75" spans="1:21" ht="24.75" customHeight="1" x14ac:dyDescent="0.2">
      <c r="A75" s="1645" t="s">
        <v>1055</v>
      </c>
      <c r="B75" s="1645"/>
      <c r="C75" s="1645"/>
      <c r="D75" s="1645"/>
      <c r="E75" s="1645"/>
      <c r="F75" s="1645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ht="16.5" thickBot="1" x14ac:dyDescent="0.25">
      <c r="A76" s="228"/>
      <c r="B76" s="228"/>
      <c r="C76" s="228"/>
      <c r="D76" s="408"/>
      <c r="E76" s="228"/>
      <c r="F76" s="897" t="s">
        <v>183</v>
      </c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4"/>
      <c r="T76" s="161"/>
      <c r="U76" s="161"/>
    </row>
    <row r="77" spans="1:21" ht="36.75" customHeight="1" thickBot="1" x14ac:dyDescent="0.25">
      <c r="A77" s="722" t="s">
        <v>20</v>
      </c>
      <c r="B77" s="723" t="s">
        <v>134</v>
      </c>
      <c r="C77" s="724" t="s">
        <v>58</v>
      </c>
      <c r="D77" s="723" t="s">
        <v>850</v>
      </c>
      <c r="E77" s="722" t="s">
        <v>21</v>
      </c>
      <c r="F77" s="725" t="s">
        <v>72</v>
      </c>
      <c r="I77" s="379"/>
      <c r="J77" s="379"/>
      <c r="K77" s="183"/>
      <c r="L77" s="393"/>
      <c r="M77" s="393"/>
      <c r="N77" s="183"/>
      <c r="O77" s="394"/>
      <c r="P77" s="248"/>
      <c r="Q77" s="4"/>
      <c r="R77" s="248"/>
      <c r="S77" s="248"/>
      <c r="T77" s="161"/>
      <c r="U77" s="161"/>
    </row>
    <row r="78" spans="1:21" ht="20.25" thickBot="1" x14ac:dyDescent="0.25">
      <c r="A78" s="816" t="s">
        <v>180</v>
      </c>
      <c r="B78" s="816" t="s">
        <v>22</v>
      </c>
      <c r="C78" s="1164" t="s">
        <v>851</v>
      </c>
      <c r="D78" s="1172">
        <v>24</v>
      </c>
      <c r="E78" s="1375">
        <v>22</v>
      </c>
      <c r="F78" s="1376">
        <v>21.33</v>
      </c>
      <c r="I78" s="379"/>
      <c r="J78" s="379"/>
      <c r="K78" s="183"/>
      <c r="L78" s="395"/>
      <c r="M78" s="395"/>
      <c r="N78" s="183"/>
      <c r="O78" s="395"/>
      <c r="P78" s="249"/>
      <c r="Q78" s="4"/>
      <c r="R78" s="249"/>
      <c r="S78" s="249"/>
      <c r="T78" s="161"/>
      <c r="U78" s="161"/>
    </row>
    <row r="79" spans="1:21" ht="17.25" thickBot="1" x14ac:dyDescent="0.25">
      <c r="A79" s="816" t="s">
        <v>23</v>
      </c>
      <c r="B79" s="816" t="s">
        <v>212</v>
      </c>
      <c r="C79" s="1165">
        <v>72.23</v>
      </c>
      <c r="D79" s="1165">
        <v>117.12</v>
      </c>
      <c r="E79" s="1134">
        <v>32.590000000000003</v>
      </c>
      <c r="F79" s="1170">
        <v>48.49</v>
      </c>
      <c r="I79" s="379"/>
      <c r="J79" s="379"/>
      <c r="K79" s="183"/>
      <c r="L79" s="396"/>
      <c r="M79" s="396"/>
      <c r="N79" s="183"/>
      <c r="O79" s="396"/>
      <c r="P79" s="250"/>
      <c r="Q79" s="4"/>
      <c r="R79" s="250"/>
      <c r="S79" s="250"/>
      <c r="T79" s="161"/>
      <c r="U79" s="161"/>
    </row>
    <row r="80" spans="1:21" ht="17.25" thickBot="1" x14ac:dyDescent="0.25">
      <c r="A80" s="816" t="s">
        <v>24</v>
      </c>
      <c r="B80" s="816" t="s">
        <v>211</v>
      </c>
      <c r="C80" s="1166">
        <v>1185.8800000000001</v>
      </c>
      <c r="D80" s="1166">
        <v>1058</v>
      </c>
      <c r="E80" s="1168">
        <v>1550.06</v>
      </c>
      <c r="F80" s="1170">
        <v>1448.32</v>
      </c>
      <c r="I80" s="379"/>
      <c r="J80" s="379"/>
      <c r="K80" s="183"/>
      <c r="L80" s="397"/>
      <c r="M80" s="397"/>
      <c r="N80" s="183"/>
      <c r="O80" s="397"/>
      <c r="P80" s="251"/>
      <c r="Q80" s="4"/>
      <c r="R80" s="251"/>
      <c r="S80" s="251"/>
      <c r="T80" s="161"/>
      <c r="U80" s="161"/>
    </row>
    <row r="81" spans="1:21" ht="17.25" thickBot="1" x14ac:dyDescent="0.25">
      <c r="A81" s="816" t="s">
        <v>25</v>
      </c>
      <c r="B81" s="816" t="s">
        <v>212</v>
      </c>
      <c r="C81" s="1165">
        <v>92.89</v>
      </c>
      <c r="D81" s="1165">
        <v>60.49</v>
      </c>
      <c r="E81" s="1134">
        <v>110.77</v>
      </c>
      <c r="F81" s="1170">
        <v>114.6</v>
      </c>
      <c r="I81" s="379"/>
      <c r="J81" s="379"/>
      <c r="K81" s="183"/>
      <c r="L81" s="396"/>
      <c r="M81" s="396"/>
      <c r="N81" s="183"/>
      <c r="O81" s="396"/>
      <c r="P81" s="250"/>
      <c r="Q81" s="4"/>
      <c r="R81" s="250"/>
      <c r="S81" s="250"/>
      <c r="T81" s="161"/>
      <c r="U81" s="161"/>
    </row>
    <row r="82" spans="1:21" ht="33.75" thickBot="1" x14ac:dyDescent="0.25">
      <c r="A82" s="816" t="s">
        <v>179</v>
      </c>
      <c r="B82" s="816" t="s">
        <v>410</v>
      </c>
      <c r="C82" s="1167">
        <v>166</v>
      </c>
      <c r="D82" s="1167">
        <v>166</v>
      </c>
      <c r="E82" s="1169">
        <v>166</v>
      </c>
      <c r="F82" s="1171">
        <v>166</v>
      </c>
      <c r="I82" s="379"/>
      <c r="J82" s="379"/>
      <c r="K82" s="183"/>
      <c r="L82" s="398"/>
      <c r="M82" s="398"/>
      <c r="N82" s="183"/>
      <c r="O82" s="398"/>
      <c r="P82" s="252"/>
      <c r="Q82" s="4"/>
      <c r="R82" s="252"/>
      <c r="S82" s="252"/>
      <c r="T82" s="161"/>
      <c r="U82" s="161"/>
    </row>
    <row r="83" spans="1:21" x14ac:dyDescent="0.2">
      <c r="A83" s="1640" t="s">
        <v>409</v>
      </c>
      <c r="B83" s="1640"/>
      <c r="C83" s="1640"/>
      <c r="D83" s="1640"/>
      <c r="E83" s="1640"/>
      <c r="F83" s="1640"/>
      <c r="G83" s="228"/>
      <c r="H83" s="228"/>
      <c r="I83" s="399"/>
      <c r="J83" s="399"/>
      <c r="K83" s="399"/>
      <c r="L83" s="399"/>
      <c r="M83" s="399"/>
      <c r="N83" s="399"/>
      <c r="O83" s="399"/>
      <c r="P83" s="228"/>
      <c r="Q83" s="228"/>
      <c r="R83" s="228"/>
      <c r="S83" s="228"/>
      <c r="T83" s="161"/>
      <c r="U83" s="161"/>
    </row>
    <row r="84" spans="1:21" ht="15.75" customHeight="1" x14ac:dyDescent="0.2">
      <c r="A84" s="1649" t="s">
        <v>359</v>
      </c>
      <c r="B84" s="1649"/>
      <c r="C84" s="1649"/>
      <c r="D84" s="1649"/>
      <c r="E84" s="1649"/>
      <c r="F84" s="1649"/>
      <c r="G84" s="815"/>
      <c r="H84" s="815"/>
      <c r="I84" s="400"/>
      <c r="J84" s="400"/>
      <c r="K84" s="400"/>
      <c r="L84" s="400"/>
      <c r="M84" s="400"/>
      <c r="N84" s="400"/>
      <c r="O84" s="400"/>
      <c r="P84" s="228"/>
      <c r="Q84" s="228"/>
      <c r="R84" s="228"/>
      <c r="S84" s="228"/>
      <c r="T84" s="161"/>
      <c r="U84" s="161"/>
    </row>
    <row r="85" spans="1:21" ht="16.5" customHeight="1" x14ac:dyDescent="0.2">
      <c r="A85" s="1649" t="s">
        <v>985</v>
      </c>
      <c r="B85" s="1649"/>
      <c r="C85" s="1649"/>
      <c r="D85" s="1649"/>
      <c r="E85" s="1649"/>
      <c r="F85" s="1649"/>
      <c r="G85" s="228"/>
      <c r="H85" s="228"/>
      <c r="I85" s="399"/>
      <c r="J85" s="399"/>
      <c r="K85" s="399"/>
      <c r="L85" s="399"/>
      <c r="M85" s="399"/>
      <c r="N85" s="399"/>
      <c r="O85" s="399"/>
      <c r="P85" s="228"/>
      <c r="Q85" s="228"/>
      <c r="R85" s="228"/>
      <c r="S85" s="228"/>
      <c r="T85" s="161"/>
      <c r="U85" s="161"/>
    </row>
    <row r="86" spans="1:21" ht="16.5" customHeight="1" x14ac:dyDescent="0.2">
      <c r="A86" s="400"/>
      <c r="B86" s="228"/>
      <c r="C86" s="228"/>
      <c r="D86" s="40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161"/>
      <c r="U86" s="161"/>
    </row>
    <row r="87" spans="1:21" ht="19.5" customHeight="1" x14ac:dyDescent="0.2">
      <c r="A87" s="1648" t="s">
        <v>852</v>
      </c>
      <c r="B87" s="1648"/>
      <c r="C87" s="1648"/>
      <c r="D87" s="1648"/>
      <c r="E87" s="1648"/>
      <c r="F87" s="1648"/>
      <c r="G87" s="261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161"/>
      <c r="U87" s="161"/>
    </row>
    <row r="88" spans="1:21" ht="9.75" customHeight="1" thickBot="1" x14ac:dyDescent="0.25">
      <c r="D88" s="166"/>
      <c r="E88" s="159"/>
      <c r="F88" s="159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161"/>
      <c r="U88" s="161"/>
    </row>
    <row r="89" spans="1:21" ht="17.25" customHeight="1" thickBot="1" x14ac:dyDescent="0.25">
      <c r="A89" s="1634" t="s">
        <v>101</v>
      </c>
      <c r="B89" s="1635"/>
      <c r="C89" s="1173" t="s">
        <v>1056</v>
      </c>
      <c r="D89" s="722" t="s">
        <v>1057</v>
      </c>
      <c r="E89" s="722" t="s">
        <v>1052</v>
      </c>
      <c r="F89" s="725" t="s">
        <v>1053</v>
      </c>
      <c r="G89" s="253"/>
      <c r="H89" s="4"/>
      <c r="I89" s="253"/>
      <c r="J89" s="253"/>
      <c r="K89" s="253"/>
      <c r="L89" s="4"/>
      <c r="M89" s="253"/>
      <c r="N89" s="253"/>
      <c r="O89" s="253"/>
      <c r="P89" s="4"/>
      <c r="Q89" s="253"/>
      <c r="R89" s="253"/>
      <c r="S89" s="253"/>
      <c r="T89" s="161"/>
      <c r="U89" s="161"/>
    </row>
    <row r="90" spans="1:21" ht="16.5" x14ac:dyDescent="0.25">
      <c r="A90" s="1636" t="s">
        <v>27</v>
      </c>
      <c r="B90" s="1637"/>
      <c r="C90" s="1183" t="s">
        <v>978</v>
      </c>
      <c r="D90" s="1186" t="s">
        <v>1058</v>
      </c>
      <c r="E90" s="1187">
        <v>43</v>
      </c>
      <c r="F90" s="1182" t="s">
        <v>593</v>
      </c>
      <c r="G90" s="254"/>
      <c r="H90" s="4"/>
      <c r="I90" s="254"/>
      <c r="J90" s="254"/>
      <c r="K90" s="254"/>
      <c r="L90" s="4"/>
      <c r="M90" s="254"/>
      <c r="N90" s="254"/>
      <c r="O90" s="254"/>
      <c r="P90" s="4"/>
      <c r="Q90" s="254"/>
      <c r="R90" s="254"/>
      <c r="S90" s="254"/>
      <c r="T90" s="161"/>
      <c r="U90" s="161"/>
    </row>
    <row r="91" spans="1:21" ht="16.5" x14ac:dyDescent="0.25">
      <c r="A91" s="1638" t="s">
        <v>181</v>
      </c>
      <c r="B91" s="1639"/>
      <c r="C91" s="1184" t="s">
        <v>979</v>
      </c>
      <c r="D91" s="526" t="s">
        <v>1059</v>
      </c>
      <c r="E91" s="1188" t="s">
        <v>1062</v>
      </c>
      <c r="F91" s="524" t="s">
        <v>626</v>
      </c>
      <c r="G91" s="254"/>
      <c r="H91" s="4"/>
      <c r="I91" s="254"/>
      <c r="J91" s="254"/>
      <c r="K91" s="254"/>
      <c r="L91" s="4"/>
      <c r="M91" s="254"/>
      <c r="N91" s="254"/>
      <c r="O91" s="254"/>
      <c r="P91" s="4"/>
      <c r="Q91" s="254"/>
      <c r="R91" s="254"/>
      <c r="S91" s="254"/>
      <c r="T91" s="161"/>
      <c r="U91" s="161"/>
    </row>
    <row r="92" spans="1:21" ht="16.5" x14ac:dyDescent="0.25">
      <c r="A92" s="1638" t="s">
        <v>182</v>
      </c>
      <c r="B92" s="1639"/>
      <c r="C92" s="1184" t="s">
        <v>980</v>
      </c>
      <c r="D92" s="526" t="s">
        <v>1060</v>
      </c>
      <c r="E92" s="1188" t="s">
        <v>1063</v>
      </c>
      <c r="F92" s="524" t="s">
        <v>777</v>
      </c>
      <c r="G92" s="254"/>
      <c r="H92" s="4"/>
      <c r="I92" s="254"/>
      <c r="J92" s="254"/>
      <c r="K92" s="254"/>
      <c r="L92" s="4"/>
      <c r="M92" s="254"/>
      <c r="N92" s="254"/>
      <c r="O92" s="254"/>
      <c r="P92" s="4"/>
      <c r="Q92" s="254"/>
      <c r="R92" s="254"/>
      <c r="S92" s="254"/>
      <c r="T92" s="161"/>
      <c r="U92" s="161"/>
    </row>
    <row r="93" spans="1:21" ht="17.25" thickBot="1" x14ac:dyDescent="0.3">
      <c r="A93" s="1646" t="s">
        <v>28</v>
      </c>
      <c r="B93" s="1647"/>
      <c r="C93" s="1185">
        <v>46</v>
      </c>
      <c r="D93" s="529" t="s">
        <v>1061</v>
      </c>
      <c r="E93" s="1189" t="s">
        <v>1064</v>
      </c>
      <c r="F93" s="336" t="s">
        <v>778</v>
      </c>
      <c r="G93" s="254"/>
      <c r="H93" s="4"/>
      <c r="I93" s="254"/>
      <c r="J93" s="254"/>
      <c r="K93" s="254"/>
      <c r="L93" s="4"/>
      <c r="M93" s="254"/>
      <c r="N93" s="254"/>
      <c r="O93" s="254"/>
      <c r="P93" s="4"/>
      <c r="Q93" s="254"/>
      <c r="R93" s="254"/>
      <c r="S93" s="254"/>
      <c r="T93" s="161"/>
      <c r="U93" s="161"/>
    </row>
    <row r="94" spans="1:21" x14ac:dyDescent="0.25">
      <c r="A94" s="99"/>
      <c r="B94" s="99"/>
      <c r="C94" s="99"/>
      <c r="D94" s="407"/>
      <c r="E94" s="260"/>
      <c r="F94" s="26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</sheetData>
  <mergeCells count="16">
    <mergeCell ref="A92:B92"/>
    <mergeCell ref="A93:B93"/>
    <mergeCell ref="A87:F87"/>
    <mergeCell ref="A84:F84"/>
    <mergeCell ref="A85:F85"/>
    <mergeCell ref="A1:F1"/>
    <mergeCell ref="C3:E3"/>
    <mergeCell ref="A89:B89"/>
    <mergeCell ref="A90:B90"/>
    <mergeCell ref="A91:B91"/>
    <mergeCell ref="A83:F83"/>
    <mergeCell ref="B3:B4"/>
    <mergeCell ref="A3:A4"/>
    <mergeCell ref="A75:F75"/>
    <mergeCell ref="A71:F71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tToHeight="2" orientation="portrait" r:id="rId1"/>
  <headerFooter alignWithMargins="0">
    <oddFooter xml:space="preserve">&amp;C&amp;P+5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6"/>
  <sheetViews>
    <sheetView view="pageBreakPreview" zoomScale="80" zoomScaleNormal="80" zoomScaleSheetLayoutView="80" workbookViewId="0">
      <selection activeCell="I15" sqref="I15"/>
    </sheetView>
  </sheetViews>
  <sheetFormatPr defaultColWidth="9.140625" defaultRowHeight="16.5" x14ac:dyDescent="0.25"/>
  <cols>
    <col min="1" max="1" width="6.42578125" style="30" customWidth="1"/>
    <col min="2" max="2" width="50" style="6" customWidth="1"/>
    <col min="3" max="3" width="10.42578125" style="6" customWidth="1"/>
    <col min="4" max="4" width="16.42578125" style="6" customWidth="1"/>
    <col min="5" max="5" width="13.85546875" style="6" customWidth="1"/>
    <col min="6" max="6" width="16.85546875" style="6" customWidth="1"/>
    <col min="7" max="8" width="13.42578125" style="6" customWidth="1"/>
    <col min="9" max="9" width="23.140625" style="6" customWidth="1"/>
    <col min="10" max="10" width="24" style="6" customWidth="1"/>
    <col min="11" max="11" width="13.28515625" style="6" customWidth="1"/>
    <col min="12" max="12" width="21" style="6" customWidth="1"/>
    <col min="13" max="13" width="9.140625" style="6"/>
    <col min="14" max="14" width="9.5703125" style="6" bestFit="1" customWidth="1"/>
    <col min="15" max="16384" width="9.140625" style="6"/>
  </cols>
  <sheetData>
    <row r="1" spans="1:12" ht="36.75" customHeight="1" x14ac:dyDescent="0.25">
      <c r="A1" s="1650" t="s">
        <v>394</v>
      </c>
      <c r="B1" s="1650"/>
      <c r="C1" s="1650"/>
      <c r="D1" s="1650"/>
      <c r="E1" s="1650"/>
      <c r="F1" s="1650"/>
      <c r="G1" s="1650"/>
      <c r="H1" s="1650"/>
    </row>
    <row r="2" spans="1:12" ht="21.75" customHeight="1" thickBot="1" x14ac:dyDescent="0.35">
      <c r="B2" s="211"/>
      <c r="C2" s="211"/>
      <c r="D2" s="211"/>
      <c r="E2" s="211"/>
      <c r="F2" s="1655"/>
      <c r="G2" s="1655"/>
      <c r="H2" s="1655"/>
    </row>
    <row r="3" spans="1:12" ht="38.25" customHeight="1" x14ac:dyDescent="0.25">
      <c r="A3" s="1471" t="s">
        <v>568</v>
      </c>
      <c r="B3" s="1651" t="s">
        <v>307</v>
      </c>
      <c r="C3" s="1471" t="s">
        <v>393</v>
      </c>
      <c r="D3" s="1492" t="s">
        <v>1052</v>
      </c>
      <c r="E3" s="1653" t="s">
        <v>408</v>
      </c>
      <c r="F3" s="1492" t="s">
        <v>1053</v>
      </c>
      <c r="G3" s="1653" t="s">
        <v>408</v>
      </c>
      <c r="H3" s="1471" t="s">
        <v>64</v>
      </c>
    </row>
    <row r="4" spans="1:12" ht="30.75" customHeight="1" thickBot="1" x14ac:dyDescent="0.3">
      <c r="A4" s="1569"/>
      <c r="B4" s="1652"/>
      <c r="C4" s="1569"/>
      <c r="D4" s="1569"/>
      <c r="E4" s="1654"/>
      <c r="F4" s="1569"/>
      <c r="G4" s="1654"/>
      <c r="H4" s="1590"/>
      <c r="J4" s="5"/>
      <c r="K4" s="5"/>
    </row>
    <row r="5" spans="1:12" ht="99" x14ac:dyDescent="0.25">
      <c r="A5" s="556" t="s">
        <v>77</v>
      </c>
      <c r="B5" s="557" t="s">
        <v>515</v>
      </c>
      <c r="C5" s="455" t="s">
        <v>570</v>
      </c>
      <c r="D5" s="1192">
        <v>162675.62220000001</v>
      </c>
      <c r="E5" s="1317">
        <f>D5/$D$5*100</f>
        <v>100</v>
      </c>
      <c r="F5" s="1192">
        <v>195778.6606</v>
      </c>
      <c r="G5" s="1317">
        <f>F5/$F$5*100</f>
        <v>100</v>
      </c>
      <c r="H5" s="1374">
        <f>F5/D5*100</f>
        <v>120.34910821444518</v>
      </c>
      <c r="J5" s="5"/>
      <c r="K5" s="5"/>
    </row>
    <row r="6" spans="1:12" x14ac:dyDescent="0.25">
      <c r="A6" s="455"/>
      <c r="B6" s="555" t="s">
        <v>304</v>
      </c>
      <c r="C6" s="455"/>
      <c r="D6" s="1192"/>
      <c r="E6" s="1373"/>
      <c r="F6" s="1192"/>
      <c r="G6" s="1373"/>
      <c r="H6" s="1374"/>
      <c r="J6" s="5"/>
      <c r="K6" s="5"/>
    </row>
    <row r="7" spans="1:12" ht="15" hidden="1" customHeight="1" x14ac:dyDescent="0.25">
      <c r="A7" s="455" t="s">
        <v>403</v>
      </c>
      <c r="B7" s="557" t="s">
        <v>853</v>
      </c>
      <c r="C7" s="455" t="s">
        <v>570</v>
      </c>
      <c r="D7" s="1192">
        <v>5451.7380000000003</v>
      </c>
      <c r="E7" s="1319">
        <f t="shared" ref="E7:E12" si="0">D7/$D$5*100</f>
        <v>3.3512937748579268</v>
      </c>
      <c r="F7" s="1110">
        <v>4454.7846099999997</v>
      </c>
      <c r="G7" s="1319">
        <f t="shared" ref="G7:G13" si="1">F7/$F$5*100</f>
        <v>2.2754188818880907</v>
      </c>
      <c r="H7" s="1374">
        <f t="shared" ref="H7:H18" si="2">F7/D7*100</f>
        <v>81.713108920494705</v>
      </c>
      <c r="J7" s="288"/>
      <c r="K7" s="5"/>
    </row>
    <row r="8" spans="1:12" x14ac:dyDescent="0.25">
      <c r="A8" s="462" t="s">
        <v>403</v>
      </c>
      <c r="B8" s="557" t="s">
        <v>854</v>
      </c>
      <c r="C8" s="455" t="s">
        <v>570</v>
      </c>
      <c r="D8" s="1192">
        <v>133724.3965</v>
      </c>
      <c r="E8" s="1319">
        <f>D8/$D$5*100</f>
        <v>82.203095148204682</v>
      </c>
      <c r="F8" s="1192">
        <v>168428.21950000001</v>
      </c>
      <c r="G8" s="1319">
        <f>F8/$F$5*100</f>
        <v>86.029917144095535</v>
      </c>
      <c r="H8" s="1374">
        <f>F8/D8*100</f>
        <v>125.95175144424751</v>
      </c>
      <c r="J8" s="291"/>
      <c r="K8" s="5"/>
      <c r="L8" s="70"/>
    </row>
    <row r="9" spans="1:12" x14ac:dyDescent="0.25">
      <c r="A9" s="455" t="s">
        <v>404</v>
      </c>
      <c r="B9" s="557" t="s">
        <v>381</v>
      </c>
      <c r="C9" s="455" t="s">
        <v>570</v>
      </c>
      <c r="D9" s="1192">
        <v>8597.1260000000002</v>
      </c>
      <c r="E9" s="1319">
        <f>D9/$D$5*100</f>
        <v>5.2848274890446367</v>
      </c>
      <c r="F9" s="1192">
        <v>6763.4666999999999</v>
      </c>
      <c r="G9" s="1319">
        <f t="shared" si="1"/>
        <v>3.4546495921833884</v>
      </c>
      <c r="H9" s="1374">
        <f>F9/D9*100</f>
        <v>78.67125246274162</v>
      </c>
      <c r="J9" s="1"/>
      <c r="K9" s="5"/>
      <c r="L9" s="70"/>
    </row>
    <row r="10" spans="1:12" ht="33" x14ac:dyDescent="0.25">
      <c r="A10" s="455" t="s">
        <v>405</v>
      </c>
      <c r="B10" s="557" t="s">
        <v>555</v>
      </c>
      <c r="C10" s="455" t="s">
        <v>570</v>
      </c>
      <c r="D10" s="1192">
        <v>65.895700000000005</v>
      </c>
      <c r="E10" s="1319">
        <f t="shared" si="0"/>
        <v>4.0507421523173985E-2</v>
      </c>
      <c r="F10" s="1192">
        <v>69.399299999999997</v>
      </c>
      <c r="G10" s="1319">
        <f>F10/$F$5*100</f>
        <v>3.5447836749578826E-2</v>
      </c>
      <c r="H10" s="1374">
        <f>F10/D10*100</f>
        <v>105.31688714134609</v>
      </c>
      <c r="J10" s="1"/>
      <c r="K10" s="5"/>
      <c r="L10" s="70"/>
    </row>
    <row r="11" spans="1:12" x14ac:dyDescent="0.25">
      <c r="A11" s="455" t="s">
        <v>406</v>
      </c>
      <c r="B11" s="557" t="s">
        <v>578</v>
      </c>
      <c r="C11" s="455" t="s">
        <v>570</v>
      </c>
      <c r="D11" s="1192">
        <v>4584.0263000000004</v>
      </c>
      <c r="E11" s="1319">
        <f>D11/$D$5*100</f>
        <v>2.8178938171597787</v>
      </c>
      <c r="F11" s="1192">
        <v>4127.0063</v>
      </c>
      <c r="G11" s="1319">
        <f t="shared" si="1"/>
        <v>2.1079959824794106</v>
      </c>
      <c r="H11" s="1374">
        <f t="shared" si="2"/>
        <v>90.030161912465459</v>
      </c>
    </row>
    <row r="12" spans="1:12" x14ac:dyDescent="0.25">
      <c r="A12" s="455" t="s">
        <v>407</v>
      </c>
      <c r="B12" s="557" t="s">
        <v>558</v>
      </c>
      <c r="C12" s="455" t="s">
        <v>570</v>
      </c>
      <c r="D12" s="1192">
        <v>554.92859999999996</v>
      </c>
      <c r="E12" s="1319">
        <f t="shared" si="0"/>
        <v>0.34112585063160122</v>
      </c>
      <c r="F12" s="1192">
        <v>619.0575</v>
      </c>
      <c r="G12" s="1319">
        <f t="shared" si="1"/>
        <v>0.31620274554069555</v>
      </c>
      <c r="H12" s="1374">
        <f>F12/D12*100</f>
        <v>111.5562434518603</v>
      </c>
    </row>
    <row r="13" spans="1:12" ht="42" customHeight="1" x14ac:dyDescent="0.25">
      <c r="A13" s="455" t="s">
        <v>532</v>
      </c>
      <c r="B13" s="557" t="s">
        <v>579</v>
      </c>
      <c r="C13" s="455" t="s">
        <v>570</v>
      </c>
      <c r="D13" s="1192">
        <v>2193.3173000000002</v>
      </c>
      <c r="E13" s="1319">
        <f t="shared" ref="E13:E19" si="3">D13/$D$5*100</f>
        <v>1.3482765704768271</v>
      </c>
      <c r="F13" s="1192">
        <v>1846.2380000000001</v>
      </c>
      <c r="G13" s="1319">
        <f t="shared" si="1"/>
        <v>0.94302310289684343</v>
      </c>
      <c r="H13" s="1374">
        <f>F13/D13*100</f>
        <v>84.175600128627082</v>
      </c>
    </row>
    <row r="14" spans="1:12" ht="50.25" customHeight="1" x14ac:dyDescent="0.25">
      <c r="A14" s="455" t="s">
        <v>572</v>
      </c>
      <c r="B14" s="557" t="s">
        <v>580</v>
      </c>
      <c r="C14" s="455" t="s">
        <v>570</v>
      </c>
      <c r="D14" s="1192">
        <v>1202.127</v>
      </c>
      <c r="E14" s="1319">
        <f t="shared" si="3"/>
        <v>0.7389718162700839</v>
      </c>
      <c r="F14" s="1192">
        <v>1031.7204999999999</v>
      </c>
      <c r="G14" s="1319">
        <f t="shared" ref="G14:G19" si="4">F14/$F$5*100</f>
        <v>0.5269831231034583</v>
      </c>
      <c r="H14" s="1374">
        <f t="shared" si="2"/>
        <v>85.82458425773649</v>
      </c>
    </row>
    <row r="15" spans="1:12" ht="50.25" customHeight="1" x14ac:dyDescent="0.25">
      <c r="A15" s="455" t="s">
        <v>581</v>
      </c>
      <c r="B15" s="557" t="s">
        <v>560</v>
      </c>
      <c r="C15" s="455" t="s">
        <v>570</v>
      </c>
      <c r="D15" s="1192">
        <v>834.42989999999998</v>
      </c>
      <c r="E15" s="1319">
        <f t="shared" si="3"/>
        <v>0.51294096110732434</v>
      </c>
      <c r="F15" s="1192">
        <v>1269.0535</v>
      </c>
      <c r="G15" s="1319">
        <f t="shared" si="4"/>
        <v>0.64820828588302237</v>
      </c>
      <c r="H15" s="1374">
        <f t="shared" si="2"/>
        <v>152.08629268917616</v>
      </c>
    </row>
    <row r="16" spans="1:12" ht="50.25" customHeight="1" x14ac:dyDescent="0.25">
      <c r="A16" s="455" t="s">
        <v>582</v>
      </c>
      <c r="B16" s="557" t="s">
        <v>586</v>
      </c>
      <c r="C16" s="455" t="s">
        <v>570</v>
      </c>
      <c r="D16" s="1192">
        <v>229.4289</v>
      </c>
      <c r="E16" s="1319">
        <f t="shared" si="3"/>
        <v>0.14103459196727755</v>
      </c>
      <c r="F16" s="1192">
        <v>230.61590000000001</v>
      </c>
      <c r="G16" s="1319">
        <f t="shared" si="4"/>
        <v>0.11779419641202715</v>
      </c>
      <c r="H16" s="1374">
        <f t="shared" si="2"/>
        <v>100.51737161273057</v>
      </c>
    </row>
    <row r="17" spans="1:18" ht="20.25" customHeight="1" x14ac:dyDescent="0.25">
      <c r="A17" s="455" t="s">
        <v>583</v>
      </c>
      <c r="B17" s="557" t="s">
        <v>68</v>
      </c>
      <c r="C17" s="455" t="s">
        <v>570</v>
      </c>
      <c r="D17" s="1192">
        <v>265.23009999999999</v>
      </c>
      <c r="E17" s="1319">
        <f t="shared" si="3"/>
        <v>0.16304231476915168</v>
      </c>
      <c r="F17" s="1192">
        <v>264.36900000000003</v>
      </c>
      <c r="G17" s="1319">
        <f t="shared" si="4"/>
        <v>0.13503463512815553</v>
      </c>
      <c r="H17" s="1374">
        <f t="shared" si="2"/>
        <v>99.675338507959708</v>
      </c>
    </row>
    <row r="18" spans="1:18" ht="33" customHeight="1" x14ac:dyDescent="0.25">
      <c r="A18" s="455" t="s">
        <v>584</v>
      </c>
      <c r="B18" s="557" t="s">
        <v>564</v>
      </c>
      <c r="C18" s="455" t="s">
        <v>570</v>
      </c>
      <c r="D18" s="1192">
        <v>1954.1074000000001</v>
      </c>
      <c r="E18" s="1319">
        <f t="shared" si="3"/>
        <v>1.2012293996930536</v>
      </c>
      <c r="F18" s="1192">
        <v>2005.6677</v>
      </c>
      <c r="G18" s="1319">
        <f t="shared" si="4"/>
        <v>1.0244567481732991</v>
      </c>
      <c r="H18" s="1374">
        <f t="shared" si="2"/>
        <v>102.6385601937744</v>
      </c>
    </row>
    <row r="19" spans="1:18" ht="33.75" thickBot="1" x14ac:dyDescent="0.3">
      <c r="A19" s="455" t="s">
        <v>585</v>
      </c>
      <c r="B19" s="558" t="s">
        <v>565</v>
      </c>
      <c r="C19" s="559" t="s">
        <v>570</v>
      </c>
      <c r="D19" s="1192">
        <v>85.4084</v>
      </c>
      <c r="E19" s="1319">
        <f t="shared" si="3"/>
        <v>5.2502273447582355E-2</v>
      </c>
      <c r="F19" s="1192">
        <v>90.607200000000006</v>
      </c>
      <c r="G19" s="1319">
        <f t="shared" si="4"/>
        <v>4.6280426948635489E-2</v>
      </c>
      <c r="H19" s="1374">
        <f>F19/D19*100</f>
        <v>106.08698910177455</v>
      </c>
    </row>
    <row r="20" spans="1:18" ht="49.5" customHeight="1" x14ac:dyDescent="0.25">
      <c r="A20" s="1656" t="s">
        <v>587</v>
      </c>
      <c r="B20" s="1656"/>
      <c r="C20" s="1656"/>
      <c r="D20" s="1656"/>
      <c r="E20" s="1656"/>
      <c r="F20" s="1656"/>
      <c r="G20" s="1656"/>
      <c r="H20" s="1656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6.5" hidden="1" customHeight="1" x14ac:dyDescent="0.25">
      <c r="A21" s="1661" t="s">
        <v>788</v>
      </c>
      <c r="B21" s="1661"/>
      <c r="C21" s="1661"/>
      <c r="D21" s="1661"/>
      <c r="E21" s="1661"/>
      <c r="F21" s="1661"/>
      <c r="G21" s="1661"/>
      <c r="H21" s="1661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6.5" customHeight="1" x14ac:dyDescent="0.25">
      <c r="A22" s="287"/>
      <c r="B22" s="287"/>
      <c r="C22" s="287"/>
      <c r="D22" s="287"/>
      <c r="E22" s="287"/>
      <c r="F22" s="287"/>
      <c r="G22" s="287"/>
      <c r="H22" s="287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8.75" x14ac:dyDescent="0.25">
      <c r="A23" s="1660" t="s">
        <v>771</v>
      </c>
      <c r="B23" s="1660"/>
      <c r="C23" s="1660"/>
      <c r="D23" s="1660"/>
      <c r="E23" s="1660"/>
      <c r="F23" s="1660"/>
      <c r="G23" s="1660"/>
      <c r="H23" s="1660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7.25" customHeight="1" thickBot="1" x14ac:dyDescent="0.3">
      <c r="A24" s="6"/>
      <c r="D24" s="141"/>
      <c r="F24" s="1657" t="s">
        <v>554</v>
      </c>
      <c r="G24" s="1657"/>
      <c r="H24" s="1657"/>
      <c r="I24" s="33"/>
      <c r="J24" s="33"/>
      <c r="L24" s="33"/>
      <c r="M24" s="33"/>
      <c r="N24" s="33"/>
      <c r="O24" s="33"/>
      <c r="P24" s="33"/>
      <c r="Q24" s="33"/>
      <c r="R24" s="33"/>
    </row>
    <row r="25" spans="1:18" ht="42" customHeight="1" x14ac:dyDescent="0.35">
      <c r="A25" s="1471" t="s">
        <v>855</v>
      </c>
      <c r="B25" s="1651" t="s">
        <v>303</v>
      </c>
      <c r="C25" s="1492" t="s">
        <v>41</v>
      </c>
      <c r="D25" s="1580" t="s">
        <v>964</v>
      </c>
      <c r="E25" s="1658"/>
      <c r="F25" s="1580" t="s">
        <v>965</v>
      </c>
      <c r="G25" s="1658"/>
      <c r="H25" s="1471" t="s">
        <v>64</v>
      </c>
      <c r="I25" s="560"/>
    </row>
    <row r="26" spans="1:18" ht="26.25" customHeight="1" thickBot="1" x14ac:dyDescent="0.3">
      <c r="A26" s="1569"/>
      <c r="B26" s="1652"/>
      <c r="C26" s="1569"/>
      <c r="D26" s="1584"/>
      <c r="E26" s="1659"/>
      <c r="F26" s="1584"/>
      <c r="G26" s="1659"/>
      <c r="H26" s="1590"/>
      <c r="K26" s="33"/>
    </row>
    <row r="27" spans="1:18" ht="28.5" customHeight="1" x14ac:dyDescent="0.25">
      <c r="A27" s="455" t="s">
        <v>77</v>
      </c>
      <c r="B27" s="493" t="s">
        <v>856</v>
      </c>
      <c r="C27" s="797" t="s">
        <v>570</v>
      </c>
      <c r="D27" s="1664">
        <f>F27/H27*100</f>
        <v>9685.4302257114814</v>
      </c>
      <c r="E27" s="1665"/>
      <c r="F27" s="1666">
        <v>9869.4534000000003</v>
      </c>
      <c r="G27" s="1667"/>
      <c r="H27" s="898">
        <v>101.9</v>
      </c>
      <c r="J27" s="289"/>
      <c r="K27" s="158"/>
      <c r="M27" s="117"/>
      <c r="N27" s="116"/>
    </row>
    <row r="28" spans="1:18" ht="28.5" customHeight="1" x14ac:dyDescent="0.25">
      <c r="A28" s="455" t="s">
        <v>78</v>
      </c>
      <c r="B28" s="493" t="s">
        <v>857</v>
      </c>
      <c r="C28" s="797" t="s">
        <v>570</v>
      </c>
      <c r="D28" s="1668">
        <f>F28/H28*100</f>
        <v>1128.5982658959535</v>
      </c>
      <c r="E28" s="1669"/>
      <c r="F28" s="1668">
        <v>1171.4849999999999</v>
      </c>
      <c r="G28" s="1669"/>
      <c r="H28" s="765">
        <v>103.8</v>
      </c>
      <c r="K28" s="158"/>
      <c r="M28" s="117"/>
    </row>
    <row r="29" spans="1:18" ht="42.75" customHeight="1" thickBot="1" x14ac:dyDescent="0.4">
      <c r="A29" s="800" t="s">
        <v>79</v>
      </c>
      <c r="B29" s="798" t="s">
        <v>858</v>
      </c>
      <c r="C29" s="799" t="s">
        <v>570</v>
      </c>
      <c r="D29" s="1670">
        <v>2442.1876000000002</v>
      </c>
      <c r="E29" s="1671"/>
      <c r="F29" s="1672">
        <v>2189.1349</v>
      </c>
      <c r="G29" s="1673"/>
      <c r="H29" s="840" t="s">
        <v>1030</v>
      </c>
      <c r="I29" s="560"/>
      <c r="K29" s="158"/>
    </row>
    <row r="30" spans="1:18" ht="16.5" customHeight="1" x14ac:dyDescent="0.25">
      <c r="A30" s="1509" t="s">
        <v>588</v>
      </c>
      <c r="B30" s="1509"/>
      <c r="C30" s="1509"/>
      <c r="D30" s="1509"/>
      <c r="E30" s="1509"/>
      <c r="F30" s="1509"/>
      <c r="G30" s="1509"/>
      <c r="H30" s="1509"/>
    </row>
    <row r="31" spans="1:18" ht="18.75" customHeight="1" x14ac:dyDescent="0.25">
      <c r="A31" s="1663"/>
      <c r="B31" s="1663"/>
      <c r="C31" s="1663"/>
      <c r="D31" s="1663"/>
      <c r="E31" s="1663"/>
      <c r="F31" s="1663"/>
      <c r="G31" s="1663"/>
      <c r="H31" s="1663"/>
    </row>
    <row r="32" spans="1:18" ht="18" customHeight="1" x14ac:dyDescent="0.25">
      <c r="A32" s="1662" t="s">
        <v>1031</v>
      </c>
      <c r="B32" s="1662"/>
      <c r="C32" s="1662"/>
      <c r="D32" s="1662"/>
      <c r="E32" s="1662"/>
      <c r="F32" s="1662"/>
      <c r="G32" s="1662"/>
      <c r="H32" s="1662"/>
    </row>
    <row r="33" spans="1:8" ht="15" customHeight="1" x14ac:dyDescent="0.25">
      <c r="A33" s="1662"/>
      <c r="B33" s="1662"/>
      <c r="C33" s="1662"/>
      <c r="D33" s="1662"/>
      <c r="E33" s="1662"/>
      <c r="F33" s="1662"/>
      <c r="G33" s="1662"/>
      <c r="H33" s="1662"/>
    </row>
    <row r="34" spans="1:8" ht="16.5" customHeight="1" x14ac:dyDescent="0.25">
      <c r="A34" s="1662"/>
      <c r="B34" s="1662"/>
      <c r="C34" s="1662"/>
      <c r="D34" s="1662"/>
      <c r="E34" s="1662"/>
      <c r="F34" s="1662"/>
      <c r="G34" s="1662"/>
      <c r="H34" s="1662"/>
    </row>
    <row r="35" spans="1:8" ht="17.25" customHeight="1" x14ac:dyDescent="0.25">
      <c r="A35" s="1662"/>
      <c r="B35" s="1662"/>
      <c r="C35" s="1662"/>
      <c r="D35" s="1662"/>
      <c r="E35" s="1662"/>
      <c r="F35" s="1662"/>
      <c r="G35" s="1662"/>
      <c r="H35" s="1662"/>
    </row>
    <row r="36" spans="1:8" x14ac:dyDescent="0.25">
      <c r="A36" s="1662"/>
      <c r="B36" s="1662"/>
      <c r="C36" s="1662"/>
      <c r="D36" s="1662"/>
      <c r="E36" s="1662"/>
      <c r="F36" s="1662"/>
      <c r="G36" s="1662"/>
      <c r="H36" s="1662"/>
    </row>
  </sheetData>
  <mergeCells count="29">
    <mergeCell ref="A32:H36"/>
    <mergeCell ref="A31:H31"/>
    <mergeCell ref="A30:H30"/>
    <mergeCell ref="D27:E27"/>
    <mergeCell ref="F27:G27"/>
    <mergeCell ref="D28:E28"/>
    <mergeCell ref="F28:G28"/>
    <mergeCell ref="D29:E29"/>
    <mergeCell ref="F29:G29"/>
    <mergeCell ref="A20:H20"/>
    <mergeCell ref="F24:H24"/>
    <mergeCell ref="A25:A26"/>
    <mergeCell ref="B25:B26"/>
    <mergeCell ref="C25:C26"/>
    <mergeCell ref="D25:E26"/>
    <mergeCell ref="F25:G26"/>
    <mergeCell ref="H25:H26"/>
    <mergeCell ref="A23:H23"/>
    <mergeCell ref="A21:H21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F2:H2"/>
  </mergeCells>
  <printOptions horizontalCentered="1"/>
  <pageMargins left="0.31496062992125984" right="3.937007874015748E-2" top="0.43307086614173229" bottom="0.39370078740157483" header="0.23622047244094491" footer="0.35433070866141736"/>
  <pageSetup paperSize="9" scale="69" orientation="portrait" r:id="rId1"/>
  <headerFooter alignWithMargins="0">
    <oddFooter>&amp;C8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J9" sqref="J9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38.25" customHeight="1" x14ac:dyDescent="0.2">
      <c r="A1" s="1676" t="s">
        <v>859</v>
      </c>
      <c r="B1" s="1676"/>
      <c r="C1" s="1676"/>
      <c r="D1" s="1676"/>
      <c r="E1" s="1676"/>
      <c r="F1" s="1676"/>
      <c r="G1" s="1676"/>
      <c r="H1" s="1676"/>
      <c r="I1" s="1676"/>
      <c r="J1" s="1676"/>
      <c r="K1" s="1676"/>
      <c r="L1" s="1676"/>
      <c r="M1" s="1676"/>
      <c r="N1" s="1676"/>
      <c r="O1" s="1676"/>
    </row>
    <row r="2" spans="1:15" ht="6" customHeight="1" thickBot="1" x14ac:dyDescent="0.3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2"/>
    </row>
    <row r="3" spans="1:15" ht="45.75" customHeight="1" thickBot="1" x14ac:dyDescent="0.25">
      <c r="A3" s="142"/>
      <c r="B3" s="1677" t="s">
        <v>860</v>
      </c>
      <c r="C3" s="1674" t="s">
        <v>861</v>
      </c>
      <c r="D3" s="1675"/>
      <c r="E3" s="1674" t="s">
        <v>879</v>
      </c>
      <c r="F3" s="1675"/>
      <c r="G3" s="1674" t="s">
        <v>862</v>
      </c>
      <c r="H3" s="1675"/>
      <c r="I3" s="1674" t="s">
        <v>863</v>
      </c>
      <c r="J3" s="1675"/>
      <c r="K3" s="1674" t="s">
        <v>864</v>
      </c>
      <c r="L3" s="1675"/>
      <c r="M3" s="1674" t="s">
        <v>865</v>
      </c>
      <c r="N3" s="1675"/>
    </row>
    <row r="4" spans="1:15" ht="24.75" customHeight="1" thickBot="1" x14ac:dyDescent="0.25">
      <c r="A4" s="142"/>
      <c r="B4" s="1678"/>
      <c r="C4" s="306">
        <v>2017</v>
      </c>
      <c r="D4" s="306">
        <v>2018</v>
      </c>
      <c r="E4" s="306">
        <v>2017</v>
      </c>
      <c r="F4" s="306">
        <v>2018</v>
      </c>
      <c r="G4" s="306">
        <v>2017</v>
      </c>
      <c r="H4" s="306">
        <v>2018</v>
      </c>
      <c r="I4" s="306">
        <v>2017</v>
      </c>
      <c r="J4" s="306">
        <v>2018</v>
      </c>
      <c r="K4" s="306">
        <v>2017</v>
      </c>
      <c r="L4" s="306">
        <v>2018</v>
      </c>
      <c r="M4" s="306">
        <v>2017</v>
      </c>
      <c r="N4" s="306">
        <v>2018</v>
      </c>
    </row>
    <row r="5" spans="1:15" s="65" customFormat="1" ht="45" customHeight="1" x14ac:dyDescent="0.2">
      <c r="A5" s="144"/>
      <c r="B5" s="388" t="s">
        <v>866</v>
      </c>
      <c r="C5" s="307">
        <v>5736.99</v>
      </c>
      <c r="D5" s="307">
        <v>7079.88</v>
      </c>
      <c r="E5" s="307">
        <v>9980.7199999999993</v>
      </c>
      <c r="F5" s="308">
        <v>12876.03</v>
      </c>
      <c r="G5" s="307">
        <v>971.76</v>
      </c>
      <c r="H5" s="307">
        <v>991.6</v>
      </c>
      <c r="I5" s="307">
        <v>748</v>
      </c>
      <c r="J5" s="308">
        <v>1094.45</v>
      </c>
      <c r="K5" s="307">
        <v>1192.6199999999999</v>
      </c>
      <c r="L5" s="307">
        <v>1331.67</v>
      </c>
      <c r="M5" s="309">
        <v>16.809999999999999</v>
      </c>
      <c r="N5" s="309">
        <v>17.170000000000002</v>
      </c>
    </row>
    <row r="6" spans="1:15" s="65" customFormat="1" ht="39" customHeight="1" x14ac:dyDescent="0.2">
      <c r="A6" s="144"/>
      <c r="B6" s="313" t="s">
        <v>867</v>
      </c>
      <c r="C6" s="310">
        <v>5941.1</v>
      </c>
      <c r="D6" s="310">
        <v>7001.33</v>
      </c>
      <c r="E6" s="310">
        <v>10615.53</v>
      </c>
      <c r="F6" s="311">
        <v>13572.75</v>
      </c>
      <c r="G6" s="310">
        <v>1007.35</v>
      </c>
      <c r="H6" s="310">
        <v>988.25</v>
      </c>
      <c r="I6" s="310">
        <v>774.9</v>
      </c>
      <c r="J6" s="311">
        <v>1022.45</v>
      </c>
      <c r="K6" s="310">
        <v>1234.33</v>
      </c>
      <c r="L6" s="310">
        <v>1331.53</v>
      </c>
      <c r="M6" s="312">
        <v>17.86</v>
      </c>
      <c r="N6" s="312">
        <v>16.66</v>
      </c>
    </row>
    <row r="7" spans="1:15" s="65" customFormat="1" ht="39.75" customHeight="1" x14ac:dyDescent="0.2">
      <c r="A7" s="144"/>
      <c r="B7" s="313" t="s">
        <v>868</v>
      </c>
      <c r="C7" s="310">
        <v>5821.09</v>
      </c>
      <c r="D7" s="310">
        <v>6795.25</v>
      </c>
      <c r="E7" s="310">
        <v>10225.65</v>
      </c>
      <c r="F7" s="311">
        <v>13399.76</v>
      </c>
      <c r="G7" s="310">
        <v>962.26</v>
      </c>
      <c r="H7" s="310">
        <v>954.57</v>
      </c>
      <c r="I7" s="310">
        <v>776.3</v>
      </c>
      <c r="J7" s="311">
        <v>987.33</v>
      </c>
      <c r="K7" s="310">
        <v>1231.07</v>
      </c>
      <c r="L7" s="310">
        <v>1324.66</v>
      </c>
      <c r="M7" s="312">
        <v>16.88</v>
      </c>
      <c r="N7" s="312">
        <v>16.47</v>
      </c>
    </row>
    <row r="8" spans="1:15" s="65" customFormat="1" ht="43.5" customHeight="1" x14ac:dyDescent="0.2">
      <c r="A8" s="144"/>
      <c r="B8" s="313" t="s">
        <v>869</v>
      </c>
      <c r="C8" s="310">
        <v>5697.37</v>
      </c>
      <c r="D8" s="310">
        <v>6838.07</v>
      </c>
      <c r="E8" s="310">
        <v>9664.86</v>
      </c>
      <c r="F8" s="311">
        <v>13930.75</v>
      </c>
      <c r="G8" s="310">
        <v>959.89</v>
      </c>
      <c r="H8" s="310">
        <v>924.16</v>
      </c>
      <c r="I8" s="310">
        <v>799.67</v>
      </c>
      <c r="J8" s="311">
        <v>970.55</v>
      </c>
      <c r="K8" s="310">
        <v>1265.6300000000001</v>
      </c>
      <c r="L8" s="310">
        <v>1335.34</v>
      </c>
      <c r="M8" s="312">
        <v>18</v>
      </c>
      <c r="N8" s="312">
        <v>16.600000000000001</v>
      </c>
    </row>
    <row r="9" spans="1:15" s="65" customFormat="1" ht="41.25" customHeight="1" x14ac:dyDescent="0.2">
      <c r="B9" s="313" t="s">
        <v>870</v>
      </c>
      <c r="C9" s="310">
        <v>5591.11</v>
      </c>
      <c r="D9" s="310"/>
      <c r="E9" s="310">
        <v>9150.9599999999991</v>
      </c>
      <c r="F9" s="311"/>
      <c r="G9" s="310">
        <v>929.71</v>
      </c>
      <c r="H9" s="310"/>
      <c r="I9" s="310">
        <v>792.43</v>
      </c>
      <c r="J9" s="311"/>
      <c r="K9" s="310">
        <v>1245</v>
      </c>
      <c r="L9" s="310"/>
      <c r="M9" s="312">
        <v>16.760000000000002</v>
      </c>
      <c r="N9" s="312"/>
    </row>
    <row r="10" spans="1:15" s="65" customFormat="1" ht="41.25" customHeight="1" x14ac:dyDescent="0.2">
      <c r="B10" s="313" t="s">
        <v>871</v>
      </c>
      <c r="C10" s="310">
        <v>5699.08</v>
      </c>
      <c r="D10" s="310"/>
      <c r="E10" s="310">
        <v>8927.6200000000008</v>
      </c>
      <c r="F10" s="311"/>
      <c r="G10" s="310">
        <v>930.73</v>
      </c>
      <c r="H10" s="310"/>
      <c r="I10" s="310">
        <v>864.64</v>
      </c>
      <c r="J10" s="311"/>
      <c r="K10" s="310">
        <v>1260.22</v>
      </c>
      <c r="L10" s="310"/>
      <c r="M10" s="312">
        <v>16.95</v>
      </c>
      <c r="N10" s="312"/>
    </row>
    <row r="11" spans="1:15" s="65" customFormat="1" ht="47.25" customHeight="1" x14ac:dyDescent="0.2">
      <c r="B11" s="389" t="s">
        <v>872</v>
      </c>
      <c r="C11" s="314">
        <v>5978.11</v>
      </c>
      <c r="D11" s="310"/>
      <c r="E11" s="314">
        <v>9478.69</v>
      </c>
      <c r="F11" s="311"/>
      <c r="G11" s="314">
        <v>916.95</v>
      </c>
      <c r="H11" s="310"/>
      <c r="I11" s="314">
        <v>860.8</v>
      </c>
      <c r="J11" s="311"/>
      <c r="K11" s="314">
        <v>1236.22</v>
      </c>
      <c r="L11" s="310"/>
      <c r="M11" s="315">
        <v>16.14</v>
      </c>
      <c r="N11" s="312"/>
    </row>
    <row r="12" spans="1:15" s="65" customFormat="1" ht="43.5" customHeight="1" x14ac:dyDescent="0.2">
      <c r="B12" s="389" t="s">
        <v>873</v>
      </c>
      <c r="C12" s="314">
        <v>6477.68</v>
      </c>
      <c r="D12" s="310"/>
      <c r="E12" s="314">
        <v>10848.52</v>
      </c>
      <c r="F12" s="311"/>
      <c r="G12" s="314">
        <v>972.67</v>
      </c>
      <c r="H12" s="310"/>
      <c r="I12" s="314">
        <v>913.1</v>
      </c>
      <c r="J12" s="311"/>
      <c r="K12" s="314">
        <v>1282.3</v>
      </c>
      <c r="L12" s="310"/>
      <c r="M12" s="315">
        <v>16.91</v>
      </c>
      <c r="N12" s="312"/>
    </row>
    <row r="13" spans="1:15" s="65" customFormat="1" ht="42.75" customHeight="1" x14ac:dyDescent="0.2">
      <c r="B13" s="389" t="s">
        <v>874</v>
      </c>
      <c r="C13" s="314">
        <v>6582.68</v>
      </c>
      <c r="D13" s="314"/>
      <c r="E13" s="314">
        <v>11230.36</v>
      </c>
      <c r="F13" s="316"/>
      <c r="G13" s="314">
        <v>968.1</v>
      </c>
      <c r="H13" s="314"/>
      <c r="I13" s="314">
        <v>935.85</v>
      </c>
      <c r="J13" s="316"/>
      <c r="K13" s="314">
        <v>1314.98</v>
      </c>
      <c r="L13" s="314"/>
      <c r="M13" s="315">
        <v>17.45</v>
      </c>
      <c r="N13" s="315"/>
    </row>
    <row r="14" spans="1:15" s="65" customFormat="1" ht="51.75" customHeight="1" x14ac:dyDescent="0.2">
      <c r="B14" s="313" t="s">
        <v>875</v>
      </c>
      <c r="C14" s="310">
        <v>6796.85</v>
      </c>
      <c r="D14" s="310"/>
      <c r="E14" s="310">
        <v>11319.66</v>
      </c>
      <c r="F14" s="310"/>
      <c r="G14" s="310">
        <v>921.43</v>
      </c>
      <c r="H14" s="310"/>
      <c r="I14" s="310">
        <v>960.52</v>
      </c>
      <c r="J14" s="310"/>
      <c r="K14" s="310">
        <v>1279.51</v>
      </c>
      <c r="L14" s="310"/>
      <c r="M14" s="312">
        <v>17.07</v>
      </c>
      <c r="N14" s="310"/>
    </row>
    <row r="15" spans="1:15" s="65" customFormat="1" ht="45" customHeight="1" x14ac:dyDescent="0.2">
      <c r="B15" s="313" t="s">
        <v>876</v>
      </c>
      <c r="C15" s="310">
        <v>6825.09</v>
      </c>
      <c r="D15" s="317"/>
      <c r="E15" s="310">
        <v>11989.89</v>
      </c>
      <c r="F15" s="318"/>
      <c r="G15" s="310">
        <v>934</v>
      </c>
      <c r="H15" s="317"/>
      <c r="I15" s="310">
        <v>999.8</v>
      </c>
      <c r="J15" s="318"/>
      <c r="K15" s="310">
        <v>1282.28</v>
      </c>
      <c r="L15" s="317"/>
      <c r="M15" s="312">
        <v>17.010000000000002</v>
      </c>
      <c r="N15" s="319"/>
    </row>
    <row r="16" spans="1:15" s="65" customFormat="1" ht="51.75" customHeight="1" thickBot="1" x14ac:dyDescent="0.25">
      <c r="B16" s="313" t="s">
        <v>877</v>
      </c>
      <c r="C16" s="310">
        <v>6800.64</v>
      </c>
      <c r="D16" s="310"/>
      <c r="E16" s="320">
        <v>11405.66</v>
      </c>
      <c r="F16" s="311"/>
      <c r="G16" s="310">
        <v>906.32</v>
      </c>
      <c r="H16" s="310"/>
      <c r="I16" s="320">
        <v>1021.16</v>
      </c>
      <c r="J16" s="311"/>
      <c r="K16" s="310">
        <v>1263.54</v>
      </c>
      <c r="L16" s="310"/>
      <c r="M16" s="312">
        <v>16.16</v>
      </c>
      <c r="N16" s="312"/>
    </row>
    <row r="17" spans="2:14" s="65" customFormat="1" ht="49.5" customHeight="1" thickBot="1" x14ac:dyDescent="0.25">
      <c r="B17" s="390" t="s">
        <v>878</v>
      </c>
      <c r="C17" s="321">
        <f t="shared" ref="C17:N17" si="0">AVERAGE(C5:C16)</f>
        <v>6162.3158333333331</v>
      </c>
      <c r="D17" s="321">
        <f>AVERAGE(D5:D16)</f>
        <v>6928.6324999999997</v>
      </c>
      <c r="E17" s="321">
        <f t="shared" si="0"/>
        <v>10403.176666666668</v>
      </c>
      <c r="F17" s="321">
        <f t="shared" si="0"/>
        <v>13444.8225</v>
      </c>
      <c r="G17" s="321">
        <f t="shared" si="0"/>
        <v>948.43083333333323</v>
      </c>
      <c r="H17" s="321">
        <f t="shared" si="0"/>
        <v>964.64499999999998</v>
      </c>
      <c r="I17" s="321">
        <f t="shared" si="0"/>
        <v>870.59749999999997</v>
      </c>
      <c r="J17" s="321">
        <f t="shared" si="0"/>
        <v>1018.6949999999999</v>
      </c>
      <c r="K17" s="321">
        <f t="shared" si="0"/>
        <v>1257.3083333333334</v>
      </c>
      <c r="L17" s="321">
        <f t="shared" si="0"/>
        <v>1330.8</v>
      </c>
      <c r="M17" s="322">
        <f t="shared" si="0"/>
        <v>16.999999999999996</v>
      </c>
      <c r="N17" s="322">
        <f t="shared" si="0"/>
        <v>16.725000000000001</v>
      </c>
    </row>
    <row r="18" spans="2:14" ht="30" customHeight="1" x14ac:dyDescent="0.25"/>
    <row r="21" spans="2:14" x14ac:dyDescent="0.25">
      <c r="F21" s="92"/>
    </row>
    <row r="57" ht="42.75" customHeight="1" x14ac:dyDescent="0.25"/>
    <row r="96" spans="8:8" ht="26.25" x14ac:dyDescent="0.4">
      <c r="H96" s="113"/>
    </row>
    <row r="97" spans="8:8" ht="26.25" x14ac:dyDescent="0.4">
      <c r="H97" s="113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23</vt:i4>
      </vt:variant>
    </vt:vector>
  </HeadingPairs>
  <TitlesOfParts>
    <vt:vector size="42" baseType="lpstr">
      <vt:lpstr>диаграмма</vt:lpstr>
      <vt:lpstr>демогр</vt:lpstr>
      <vt:lpstr>труд рес </vt:lpstr>
      <vt:lpstr>занятость</vt:lpstr>
      <vt:lpstr>уров жизни</vt:lpstr>
      <vt:lpstr>Ст.мин. набора прод.</vt:lpstr>
      <vt:lpstr>дин. цен </vt:lpstr>
      <vt:lpstr>эк. показ. </vt:lpstr>
      <vt:lpstr>цены на металл</vt:lpstr>
      <vt:lpstr>цены на металл 2</vt:lpstr>
      <vt:lpstr>Средние цены+ИПЦ</vt:lpstr>
      <vt:lpstr>налоги</vt:lpstr>
      <vt:lpstr>на 01.05.18</vt:lpstr>
      <vt:lpstr>стр-ра гор доходов</vt:lpstr>
      <vt:lpstr>бюджет</vt:lpstr>
      <vt:lpstr>исп гор бюдж</vt:lpstr>
      <vt:lpstr>ДКВ </vt:lpstr>
      <vt:lpstr>сеть учреждений</vt:lpstr>
      <vt:lpstr>СОНКО (81)_без 2017 года</vt:lpstr>
      <vt:lpstr>'дин. цен '!Заголовки_для_печати</vt:lpstr>
      <vt:lpstr>налоги!Заголовки_для_печати</vt:lpstr>
      <vt:lpstr>'сеть учреждений'!Заголовки_для_печати</vt:lpstr>
      <vt:lpstr>'СОНКО (81)_без 2017 года'!Заголовки_для_печати</vt:lpstr>
      <vt:lpstr>'уров жизни'!Заголовки_для_печати</vt:lpstr>
      <vt:lpstr>бюджет!Область_печати</vt:lpstr>
      <vt:lpstr>демогр!Область_печати</vt:lpstr>
      <vt:lpstr>'дин. цен '!Область_печати</vt:lpstr>
      <vt:lpstr>'ДКВ '!Область_печати</vt:lpstr>
      <vt:lpstr>занятость!Область_печати</vt:lpstr>
      <vt:lpstr>'исп гор бюдж'!Область_печати</vt:lpstr>
      <vt:lpstr>'на 01.05.18'!Область_печати</vt:lpstr>
      <vt:lpstr>налоги!Область_печати</vt:lpstr>
      <vt:lpstr>'сеть учреждений'!Область_печати</vt:lpstr>
      <vt:lpstr>'СОНКО (81)_без 2017 года'!Область_печати</vt:lpstr>
      <vt:lpstr>'Средние цены+ИПЦ'!Область_печати</vt:lpstr>
      <vt:lpstr>'Ст.мин. набора прод.'!Область_печати</vt:lpstr>
      <vt:lpstr>'стр-ра гор доходов'!Область_печати</vt:lpstr>
      <vt:lpstr>'труд рес '!Область_печати</vt:lpstr>
      <vt:lpstr>'уров жизни'!Область_печати</vt:lpstr>
      <vt:lpstr>'цены на металл'!Область_печати</vt:lpstr>
      <vt:lpstr>'цены на металл 2'!Область_печати</vt:lpstr>
      <vt:lpstr>'эк. показ. 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Горланова Анастасия Владимировна</cp:lastModifiedBy>
  <cp:lastPrinted>2018-06-27T05:15:16Z</cp:lastPrinted>
  <dcterms:created xsi:type="dcterms:W3CDTF">1996-09-27T09:22:49Z</dcterms:created>
  <dcterms:modified xsi:type="dcterms:W3CDTF">2018-06-28T07:58:18Z</dcterms:modified>
</cp:coreProperties>
</file>