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2310" windowHeight="1080" tabRatio="802" firstSheet="1" activeTab="10"/>
  </bookViews>
  <sheets>
    <sheet name="диаграмма" sheetId="26" state="hidden" r:id="rId1"/>
    <sheet name="демогр " sheetId="167" r:id="rId2"/>
    <sheet name="труд рес" sheetId="157" r:id="rId3"/>
    <sheet name="занятость" sheetId="23" r:id="rId4"/>
    <sheet name="Ст.мин. набора прод." sheetId="98" r:id="rId5"/>
    <sheet name="соц инфрастр " sheetId="173" r:id="rId6"/>
    <sheet name="индекс потр цен " sheetId="154" r:id="rId7"/>
    <sheet name="цены на металл" sheetId="95" r:id="rId8"/>
    <sheet name="цены на металл 2" sheetId="96" r:id="rId9"/>
    <sheet name="дин. цен" sheetId="159" r:id="rId10"/>
    <sheet name="Средние цены" sheetId="158" r:id="rId11"/>
  </sheets>
  <externalReferences>
    <externalReference r:id="rId12"/>
    <externalReference r:id="rId13"/>
    <externalReference r:id="rId14"/>
  </externalReferences>
  <definedNames>
    <definedName name="_xlnm.Print_Titles" localSheetId="9">'дин. цен'!$3:$4</definedName>
    <definedName name="_xlnm.Print_Area" localSheetId="1">'демогр '!$A$1:$G$70</definedName>
    <definedName name="_xlnm.Print_Area" localSheetId="9">'дин. цен'!$A$1:$F$106</definedName>
    <definedName name="_xlnm.Print_Area" localSheetId="3">занятость!$A$1:$H$50</definedName>
    <definedName name="_xlnm.Print_Area" localSheetId="6">'индекс потр цен '!$A$1:$M$80</definedName>
    <definedName name="_xlnm.Print_Area" localSheetId="5">'соц инфрастр '!$A$1:$F$87</definedName>
    <definedName name="_xlnm.Print_Area" localSheetId="4">'Ст.мин. набора прод.'!$A$2:$K$124</definedName>
    <definedName name="_xlnm.Print_Area" localSheetId="2">'труд рес'!$A$1:$H$59</definedName>
    <definedName name="_xlnm.Print_Area" localSheetId="7">'цены на металл'!$A$1:$O$97</definedName>
  </definedNames>
  <calcPr calcId="125725"/>
</workbook>
</file>

<file path=xl/calcChain.xml><?xml version="1.0" encoding="utf-8"?>
<calcChain xmlns="http://schemas.openxmlformats.org/spreadsheetml/2006/main">
  <c r="E65" i="159"/>
  <c r="D65"/>
  <c r="C65"/>
  <c r="E61"/>
  <c r="C56" i="157"/>
  <c r="C43"/>
  <c r="E43"/>
  <c r="C53"/>
  <c r="I61" i="98" l="1"/>
  <c r="I62"/>
  <c r="I63"/>
  <c r="J61"/>
  <c r="J62"/>
  <c r="J63"/>
  <c r="G61"/>
  <c r="G62"/>
  <c r="G63"/>
  <c r="F61"/>
  <c r="F62"/>
  <c r="F63"/>
  <c r="C62"/>
  <c r="C61"/>
  <c r="C63"/>
  <c r="D61"/>
  <c r="D62"/>
  <c r="D63"/>
  <c r="E56" i="157" l="1"/>
  <c r="E53"/>
  <c r="C49"/>
  <c r="E37"/>
  <c r="C37"/>
  <c r="C70" i="159" l="1"/>
  <c r="F26" i="167" l="1"/>
  <c r="F25"/>
  <c r="G23"/>
  <c r="E23"/>
  <c r="C23"/>
  <c r="F23" s="1"/>
  <c r="F22"/>
  <c r="F21"/>
  <c r="G13"/>
  <c r="E13"/>
  <c r="C13"/>
  <c r="F13" s="1"/>
  <c r="F11"/>
  <c r="F9"/>
  <c r="E34" i="157" l="1"/>
  <c r="E31"/>
  <c r="E27"/>
  <c r="E6"/>
  <c r="C6"/>
  <c r="D6" l="1"/>
  <c r="AP9" i="26"/>
  <c r="AP8"/>
  <c r="AP7"/>
  <c r="AP6"/>
  <c r="AP5"/>
  <c r="AP4"/>
  <c r="AO9"/>
  <c r="AN9"/>
  <c r="AO8"/>
  <c r="AN8"/>
  <c r="AO7"/>
  <c r="AN7"/>
  <c r="AO6"/>
  <c r="AN6"/>
  <c r="AO5"/>
  <c r="AN5"/>
  <c r="C58" i="98" l="1"/>
  <c r="D58"/>
  <c r="F58"/>
  <c r="G58"/>
  <c r="I58"/>
  <c r="J58"/>
  <c r="C59"/>
  <c r="D59"/>
  <c r="F59"/>
  <c r="G59"/>
  <c r="I59"/>
  <c r="J59"/>
  <c r="C60"/>
  <c r="D60"/>
  <c r="F60"/>
  <c r="G60"/>
  <c r="I60"/>
  <c r="J60"/>
  <c r="I57"/>
  <c r="F57"/>
  <c r="C57"/>
  <c r="J57"/>
  <c r="G57"/>
  <c r="D57"/>
  <c r="AK31" i="26" l="1"/>
  <c r="E71" i="159" l="1"/>
  <c r="F70"/>
  <c r="D70"/>
  <c r="E70" s="1"/>
  <c r="E69"/>
  <c r="E68"/>
  <c r="E66"/>
  <c r="E64"/>
  <c r="E63"/>
  <c r="E62"/>
  <c r="E59"/>
  <c r="E58"/>
  <c r="E57"/>
  <c r="E56"/>
  <c r="E54"/>
  <c r="E53"/>
  <c r="E52"/>
  <c r="E51"/>
  <c r="E50"/>
  <c r="E49"/>
  <c r="E48"/>
  <c r="E47"/>
  <c r="E46"/>
  <c r="E44"/>
  <c r="E43"/>
  <c r="E42"/>
  <c r="E41"/>
  <c r="E40"/>
  <c r="E39"/>
  <c r="E38"/>
  <c r="E37"/>
  <c r="E36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D56" i="157"/>
  <c r="G55"/>
  <c r="F55"/>
  <c r="G54"/>
  <c r="F54"/>
  <c r="G53"/>
  <c r="F53"/>
  <c r="G52"/>
  <c r="F52"/>
  <c r="G51"/>
  <c r="F51"/>
  <c r="G50"/>
  <c r="F50"/>
  <c r="E49"/>
  <c r="D49"/>
  <c r="G48"/>
  <c r="F48"/>
  <c r="G47"/>
  <c r="F47"/>
  <c r="G46"/>
  <c r="F46"/>
  <c r="G44"/>
  <c r="F44"/>
  <c r="G37"/>
  <c r="D37"/>
  <c r="G36"/>
  <c r="F36"/>
  <c r="G35"/>
  <c r="F35"/>
  <c r="G34"/>
  <c r="F34"/>
  <c r="G33"/>
  <c r="F33"/>
  <c r="G32"/>
  <c r="F32"/>
  <c r="G31"/>
  <c r="F31"/>
  <c r="G29"/>
  <c r="F29"/>
  <c r="G28"/>
  <c r="F28"/>
  <c r="G27"/>
  <c r="F27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F6"/>
  <c r="G6" l="1"/>
  <c r="F37"/>
  <c r="G49"/>
  <c r="F49"/>
  <c r="F43" l="1"/>
  <c r="G43"/>
  <c r="F56" l="1"/>
  <c r="G56"/>
  <c r="D17" i="95" l="1"/>
  <c r="AJ31" i="26"/>
  <c r="O32" i="154" l="1"/>
  <c r="P32" s="1"/>
  <c r="Q32" s="1"/>
  <c r="R32" s="1"/>
  <c r="S32" s="1"/>
  <c r="T32" s="1"/>
  <c r="U32" s="1"/>
  <c r="V32" s="1"/>
  <c r="W32" s="1"/>
  <c r="O31"/>
  <c r="P31" s="1"/>
  <c r="Q31" s="1"/>
  <c r="R31" s="1"/>
  <c r="S31" s="1"/>
  <c r="T31" s="1"/>
  <c r="U31" s="1"/>
  <c r="V31" s="1"/>
  <c r="W31" s="1"/>
  <c r="C56" i="98" l="1"/>
  <c r="D56"/>
  <c r="F56"/>
  <c r="G56"/>
  <c r="I56"/>
  <c r="J56"/>
  <c r="J55"/>
  <c r="I55"/>
  <c r="G55"/>
  <c r="F55"/>
  <c r="D55"/>
  <c r="C55"/>
  <c r="N17" i="95" l="1"/>
  <c r="D54" i="26" l="1"/>
  <c r="AI31" l="1"/>
  <c r="B11" l="1"/>
  <c r="F5" i="23"/>
  <c r="AH31" i="26" l="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H17" i="95"/>
  <c r="F17"/>
  <c r="M17"/>
  <c r="K17"/>
  <c r="I17"/>
  <c r="G17"/>
  <c r="C17"/>
  <c r="F9" i="23" l="1"/>
  <c r="F8"/>
  <c r="F6"/>
  <c r="B55" i="26" l="1"/>
  <c r="B86"/>
  <c r="C94" l="1"/>
  <c r="C92"/>
  <c r="B92"/>
  <c r="B87"/>
  <c r="D68"/>
  <c r="D67"/>
  <c r="D66"/>
  <c r="D65"/>
  <c r="D64"/>
  <c r="D63"/>
  <c r="D62"/>
  <c r="D61"/>
  <c r="D58"/>
  <c r="D57"/>
  <c r="D55"/>
  <c r="E55" s="1"/>
  <c r="B63"/>
  <c r="B56"/>
  <c r="L17" i="95"/>
  <c r="J17"/>
  <c r="E17"/>
  <c r="J53" i="98"/>
  <c r="G53"/>
  <c r="D53"/>
  <c r="C41"/>
  <c r="D41"/>
  <c r="F41"/>
  <c r="G41"/>
  <c r="I41"/>
  <c r="J41"/>
  <c r="C53"/>
  <c r="F53"/>
  <c r="F52"/>
  <c r="F51"/>
  <c r="C52"/>
  <c r="C51"/>
  <c r="I53"/>
  <c r="I52"/>
  <c r="I51"/>
  <c r="J52"/>
  <c r="G52"/>
  <c r="D52"/>
  <c r="J51"/>
  <c r="G51"/>
  <c r="D51"/>
  <c r="C50"/>
  <c r="D50"/>
  <c r="F50"/>
  <c r="G50"/>
  <c r="I50"/>
  <c r="J50"/>
  <c r="B28" i="26"/>
  <c r="B43"/>
  <c r="F49" i="98"/>
  <c r="J49"/>
  <c r="I49"/>
  <c r="C49"/>
  <c r="D49"/>
  <c r="G49"/>
  <c r="C48"/>
  <c r="D48"/>
  <c r="F48"/>
  <c r="G48"/>
  <c r="I48"/>
  <c r="J48"/>
  <c r="C47"/>
  <c r="D47"/>
  <c r="F47"/>
  <c r="G47"/>
  <c r="I47"/>
  <c r="J47"/>
  <c r="C16" i="26"/>
  <c r="B16"/>
  <c r="C46" i="98"/>
  <c r="D46"/>
  <c r="F46"/>
  <c r="G46"/>
  <c r="I46"/>
  <c r="J46"/>
  <c r="I45"/>
  <c r="G45"/>
  <c r="F45"/>
  <c r="D45"/>
  <c r="C45"/>
  <c r="J45"/>
  <c r="C48" i="26"/>
  <c r="C47"/>
  <c r="C46"/>
  <c r="C45"/>
  <c r="C38"/>
  <c r="C37"/>
  <c r="B31"/>
  <c r="B30"/>
  <c r="B29"/>
  <c r="J44" i="98"/>
  <c r="I44"/>
  <c r="G44"/>
  <c r="F44"/>
  <c r="D44"/>
  <c r="C44"/>
  <c r="J43"/>
  <c r="I43"/>
  <c r="G43"/>
  <c r="F43"/>
  <c r="D43"/>
  <c r="C43"/>
  <c r="J42"/>
  <c r="I42"/>
  <c r="G42"/>
  <c r="F42"/>
  <c r="D42"/>
  <c r="C42"/>
  <c r="B34" i="26"/>
  <c r="B60"/>
  <c r="B66"/>
  <c r="F6" i="98"/>
  <c r="G6"/>
  <c r="F7"/>
  <c r="G7"/>
  <c r="F8"/>
  <c r="G8"/>
  <c r="F9"/>
  <c r="G9"/>
  <c r="F10"/>
  <c r="G10"/>
  <c r="F11"/>
  <c r="G11"/>
  <c r="F12"/>
  <c r="G12"/>
  <c r="I12"/>
  <c r="J12"/>
  <c r="C13"/>
  <c r="D13"/>
  <c r="F13"/>
  <c r="G13"/>
  <c r="I13"/>
  <c r="J13"/>
  <c r="C14"/>
  <c r="D14"/>
  <c r="F14"/>
  <c r="G14"/>
  <c r="I14"/>
  <c r="J14"/>
  <c r="C15"/>
  <c r="D15"/>
  <c r="F15"/>
  <c r="G15"/>
  <c r="I15"/>
  <c r="J15"/>
  <c r="C16"/>
  <c r="D16"/>
  <c r="F16"/>
  <c r="G16"/>
  <c r="I16"/>
  <c r="J16"/>
  <c r="C17"/>
  <c r="D17"/>
  <c r="F17"/>
  <c r="G17"/>
  <c r="I17"/>
  <c r="J17"/>
  <c r="C18"/>
  <c r="D18"/>
  <c r="F18"/>
  <c r="G18"/>
  <c r="I18"/>
  <c r="J18"/>
  <c r="C19"/>
  <c r="D19"/>
  <c r="F19"/>
  <c r="G19"/>
  <c r="I19"/>
  <c r="J19"/>
  <c r="C20"/>
  <c r="D20"/>
  <c r="F20"/>
  <c r="G20"/>
  <c r="I20"/>
  <c r="J20"/>
  <c r="C21"/>
  <c r="D21"/>
  <c r="F21"/>
  <c r="G21"/>
  <c r="I21"/>
  <c r="J21"/>
  <c r="C22"/>
  <c r="D22"/>
  <c r="F22"/>
  <c r="G22"/>
  <c r="I22"/>
  <c r="J22"/>
  <c r="C23"/>
  <c r="D23"/>
  <c r="F23"/>
  <c r="G23"/>
  <c r="I23"/>
  <c r="J23"/>
  <c r="C24"/>
  <c r="D24"/>
  <c r="F24"/>
  <c r="G24"/>
  <c r="I24"/>
  <c r="J24"/>
  <c r="C25"/>
  <c r="D25"/>
  <c r="F25"/>
  <c r="G25"/>
  <c r="I25"/>
  <c r="J25"/>
  <c r="C26"/>
  <c r="D26"/>
  <c r="F26"/>
  <c r="G26"/>
  <c r="I26"/>
  <c r="J26"/>
  <c r="C27"/>
  <c r="D27"/>
  <c r="F27"/>
  <c r="G27"/>
  <c r="I27"/>
  <c r="J27"/>
  <c r="C28"/>
  <c r="D28"/>
  <c r="F28"/>
  <c r="G28"/>
  <c r="I28"/>
  <c r="J28"/>
  <c r="C29"/>
  <c r="F29"/>
  <c r="G29"/>
  <c r="I29"/>
  <c r="J29"/>
  <c r="C30"/>
  <c r="D30"/>
  <c r="F30"/>
  <c r="G30"/>
  <c r="I30"/>
  <c r="J30"/>
  <c r="C31"/>
  <c r="D31"/>
  <c r="F31"/>
  <c r="G31"/>
  <c r="I31"/>
  <c r="J31"/>
  <c r="C32"/>
  <c r="D32"/>
  <c r="F32"/>
  <c r="G32"/>
  <c r="I32"/>
  <c r="J32"/>
  <c r="C33"/>
  <c r="D33"/>
  <c r="F33"/>
  <c r="G33"/>
  <c r="I33"/>
  <c r="J33"/>
  <c r="C34"/>
  <c r="D34"/>
  <c r="F34"/>
  <c r="G34"/>
  <c r="I34"/>
  <c r="J34"/>
  <c r="C35"/>
  <c r="D35"/>
  <c r="F35"/>
  <c r="G35"/>
  <c r="I35"/>
  <c r="J35"/>
  <c r="C36"/>
  <c r="D36"/>
  <c r="F36"/>
  <c r="G36"/>
  <c r="I36"/>
  <c r="J36"/>
  <c r="C37"/>
  <c r="D37"/>
  <c r="F37"/>
  <c r="G37"/>
  <c r="I37"/>
  <c r="J37"/>
  <c r="C38"/>
  <c r="D38"/>
  <c r="F38"/>
  <c r="G38"/>
  <c r="I38"/>
  <c r="J38"/>
  <c r="C39"/>
  <c r="D39"/>
  <c r="F39"/>
  <c r="G39"/>
  <c r="I39"/>
  <c r="J39"/>
  <c r="C40"/>
  <c r="D40"/>
  <c r="F40"/>
  <c r="G40"/>
  <c r="I40"/>
  <c r="J40"/>
  <c r="F7" i="23"/>
  <c r="F11"/>
  <c r="F12"/>
  <c r="F13"/>
  <c r="C11" i="26"/>
  <c r="C28"/>
  <c r="D28"/>
  <c r="E28"/>
  <c r="C51"/>
  <c r="C86"/>
  <c r="C88"/>
  <c r="B89"/>
  <c r="C89"/>
  <c r="C90"/>
  <c r="C91"/>
  <c r="C93"/>
  <c r="C95"/>
  <c r="C97"/>
  <c r="C98"/>
  <c r="C39"/>
  <c r="C36"/>
  <c r="C40"/>
  <c r="C49"/>
  <c r="C29"/>
  <c r="B62" l="1"/>
  <c r="B46"/>
  <c r="B96"/>
  <c r="D69"/>
  <c r="B61"/>
  <c r="B93"/>
  <c r="B57"/>
  <c r="E56"/>
  <c r="E62"/>
  <c r="B48"/>
  <c r="B47"/>
  <c r="B49"/>
  <c r="B32"/>
  <c r="D30" s="1"/>
  <c r="B58"/>
  <c r="C42"/>
  <c r="B38" s="1"/>
  <c r="B95"/>
  <c r="B91"/>
  <c r="B90"/>
  <c r="B88"/>
  <c r="C50"/>
  <c r="B50" s="1"/>
  <c r="B45"/>
  <c r="B65"/>
  <c r="B64"/>
  <c r="B94"/>
  <c r="B59"/>
  <c r="E57"/>
  <c r="E58"/>
  <c r="E61"/>
  <c r="E63"/>
  <c r="E64"/>
  <c r="E65"/>
  <c r="E66"/>
  <c r="E67"/>
  <c r="E68"/>
  <c r="E60"/>
  <c r="E59"/>
  <c r="E69" l="1"/>
  <c r="B37"/>
  <c r="C41"/>
  <c r="B42" s="1"/>
  <c r="B39"/>
  <c r="B36"/>
  <c r="D31"/>
  <c r="D29"/>
  <c r="B51"/>
  <c r="B40"/>
  <c r="B54"/>
  <c r="B41"/>
  <c r="B69" l="1"/>
  <c r="C55"/>
  <c r="F55" s="1"/>
  <c r="D32"/>
  <c r="C30"/>
  <c r="C31"/>
  <c r="C57"/>
  <c r="F57" s="1"/>
  <c r="C56"/>
  <c r="F56" s="1"/>
  <c r="C66"/>
  <c r="F66" s="1"/>
  <c r="C65"/>
  <c r="F65" s="1"/>
  <c r="C64"/>
  <c r="F64" s="1"/>
  <c r="C63"/>
  <c r="F63" s="1"/>
  <c r="C60"/>
  <c r="F60" s="1"/>
  <c r="C59"/>
  <c r="F59" s="1"/>
  <c r="C61"/>
  <c r="F61" s="1"/>
  <c r="C58"/>
  <c r="F58" s="1"/>
  <c r="C62"/>
  <c r="F62" s="1"/>
  <c r="C69" l="1"/>
  <c r="F69"/>
  <c r="C32"/>
  <c r="E31" s="1"/>
  <c r="G57" l="1"/>
  <c r="G59"/>
  <c r="G62"/>
  <c r="G65"/>
  <c r="G56"/>
  <c r="G58"/>
  <c r="G61"/>
  <c r="G66"/>
  <c r="G64"/>
  <c r="G55"/>
  <c r="G69"/>
  <c r="G63"/>
  <c r="G60"/>
  <c r="E29"/>
  <c r="E30"/>
  <c r="E32" l="1"/>
</calcChain>
</file>

<file path=xl/comments1.xml><?xml version="1.0" encoding="utf-8"?>
<comments xmlns="http://schemas.openxmlformats.org/spreadsheetml/2006/main">
  <authors>
    <author>Denisova</author>
  </authors>
  <commentList>
    <comment ref="B21" authorId="0">
      <text>
        <r>
          <rPr>
            <sz val="10"/>
            <color indexed="81"/>
            <rFont val="Tahoma"/>
            <family val="2"/>
            <charset val="204"/>
          </rPr>
          <t xml:space="preserve">1 станция юных техников,
2 центра внешкол. работы,
1 дворец творчества дете и юношей,
1 дом детского творчества,
1 станция детско-юношеского туризма
</t>
        </r>
      </text>
    </comment>
    <comment ref="B28" authorId="0">
      <text>
        <r>
          <rPr>
            <sz val="10"/>
            <color indexed="81"/>
            <rFont val="Tahoma"/>
            <family val="2"/>
            <charset val="204"/>
          </rPr>
          <t>в том числе КГОУ среднего профессионального образования "Норильское медицинское училище"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<sst xmlns="http://schemas.openxmlformats.org/spreadsheetml/2006/main" count="1109" uniqueCount="692">
  <si>
    <t>Магаданская область</t>
  </si>
  <si>
    <t>Чукотский авт.округ</t>
  </si>
  <si>
    <t>ДКВ работникам органицаций краевого подчинением</t>
  </si>
  <si>
    <t>ДКВ работникам органицаций федерального подчинением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</si>
  <si>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</si>
  <si>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t>Национальная безопасность</t>
  </si>
  <si>
    <t>Расходы бюджета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</si>
  <si>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</si>
  <si>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</si>
  <si>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</si>
  <si>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</si>
  <si>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</si>
  <si>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</si>
  <si>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</si>
  <si>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</si>
  <si>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</si>
  <si>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</si>
  <si>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</si>
  <si>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</si>
  <si>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</si>
  <si>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</si>
  <si>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</si>
  <si>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Москва</t>
  </si>
  <si>
    <t>Красноярск</t>
  </si>
  <si>
    <t>Мурманск</t>
  </si>
  <si>
    <t>Сургут</t>
  </si>
  <si>
    <t>1 поездка</t>
  </si>
  <si>
    <t>Водоснабжение и канализация</t>
  </si>
  <si>
    <t>мес. с чел.</t>
  </si>
  <si>
    <t>Отопление</t>
  </si>
  <si>
    <t>Горячее водоснабжение</t>
  </si>
  <si>
    <t>100 квт</t>
  </si>
  <si>
    <t>рублей</t>
  </si>
  <si>
    <t>Аи - 80</t>
  </si>
  <si>
    <t>ДТ</t>
  </si>
  <si>
    <t>Сбербанк</t>
  </si>
  <si>
    <t>ЦБ РФ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</si>
  <si>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</si>
  <si>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</si>
  <si>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</si>
  <si>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</si>
  <si>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</si>
  <si>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</si>
  <si>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>в том числе:</t>
  </si>
  <si>
    <t xml:space="preserve">  из них:  присвоен статус безработного</t>
  </si>
  <si>
    <t>мест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</si>
  <si>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</si>
  <si>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</si>
  <si>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</si>
  <si>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</si>
  <si>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</si>
  <si>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</si>
  <si>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</si>
  <si>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</si>
  <si>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Всего</t>
  </si>
  <si>
    <t>сумма</t>
  </si>
  <si>
    <t>Прочие</t>
  </si>
  <si>
    <t>Всего:</t>
  </si>
  <si>
    <t>Уд. вес</t>
  </si>
  <si>
    <t>Уд. Вес,%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</si>
  <si>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</si>
  <si>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</si>
  <si>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</si>
  <si>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</si>
  <si>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</si>
  <si>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</si>
  <si>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 xml:space="preserve"> -</t>
  </si>
  <si>
    <t>Норильск</t>
  </si>
  <si>
    <t>Дудинка</t>
  </si>
  <si>
    <t>Заявленная потребность предприятиями и организациями в работниках на конец отчетного периода</t>
  </si>
  <si>
    <t>руб./ 1 кв.м. общей площади</t>
  </si>
  <si>
    <t>руб./кВт-час</t>
  </si>
  <si>
    <t>федеральный бюджет</t>
  </si>
  <si>
    <t>краевой бюджет</t>
  </si>
  <si>
    <t>городской бюджет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</si>
  <si>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</si>
  <si>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</si>
  <si>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</si>
  <si>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</si>
  <si>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</si>
  <si>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</si>
  <si>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Налог на прибыль организаций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</si>
  <si>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</si>
  <si>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</si>
  <si>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</si>
  <si>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</si>
  <si>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 xml:space="preserve">Количество браков 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</si>
  <si>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</si>
  <si>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</si>
  <si>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</si>
  <si>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</si>
  <si>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</si>
  <si>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</si>
  <si>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хлеб пшеничный</t>
  </si>
  <si>
    <t xml:space="preserve"> хлеб ржаной</t>
  </si>
  <si>
    <t xml:space="preserve"> макаронные изделия </t>
  </si>
  <si>
    <t xml:space="preserve"> рис</t>
  </si>
  <si>
    <t xml:space="preserve"> крупа гречневая</t>
  </si>
  <si>
    <t xml:space="preserve"> картофель</t>
  </si>
  <si>
    <t xml:space="preserve"> капуста</t>
  </si>
  <si>
    <t xml:space="preserve"> лук репчатый</t>
  </si>
  <si>
    <t xml:space="preserve"> огурцы</t>
  </si>
  <si>
    <t xml:space="preserve"> помидоры</t>
  </si>
  <si>
    <t xml:space="preserve"> яблоки</t>
  </si>
  <si>
    <t xml:space="preserve"> груши</t>
  </si>
  <si>
    <t xml:space="preserve"> бананы</t>
  </si>
  <si>
    <t xml:space="preserve"> апельсины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</si>
  <si>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</si>
  <si>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</si>
  <si>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</si>
  <si>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</si>
  <si>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куры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</si>
  <si>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</si>
  <si>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</si>
  <si>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</si>
  <si>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</si>
  <si>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</si>
  <si>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</si>
  <si>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</si>
  <si>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</si>
  <si>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</si>
  <si>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</si>
  <si>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</si>
  <si>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</si>
  <si>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</si>
  <si>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(металич. набойки), с учетом НДС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</si>
  <si>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</si>
  <si>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</si>
  <si>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ремонт отечественного телевизора                                            (без стоимости деталей), с НДС</t>
  </si>
  <si>
    <t xml:space="preserve"> стирка и глажение 1 кг. белья 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</si>
  <si>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</si>
  <si>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</si>
  <si>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</si>
  <si>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</si>
  <si>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</si>
  <si>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</si>
  <si>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</si>
  <si>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</si>
  <si>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Детское дошкольное учреждение:</t>
  </si>
  <si>
    <t xml:space="preserve"> Себестоимость  на содержание 1-го ребенка в ДДУ 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</si>
  <si>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</si>
  <si>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</si>
  <si>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Общегосударственные вопросы</t>
  </si>
  <si>
    <t>Национальная экономика</t>
  </si>
  <si>
    <t>Социальная политика</t>
  </si>
  <si>
    <t xml:space="preserve">Средний доход работника местного бюджета </t>
  </si>
  <si>
    <t>Жилищно-коммунальное хозяйство</t>
  </si>
  <si>
    <t>Ед. изм.</t>
  </si>
  <si>
    <t>ДКВ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</si>
  <si>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</si>
  <si>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</si>
  <si>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</si>
  <si>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</si>
  <si>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</si>
  <si>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</si>
  <si>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</si>
  <si>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</si>
  <si>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</si>
  <si>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t xml:space="preserve"> Работники учреждений, финансируемых из местного бюджета,                              всего:</t>
  </si>
  <si>
    <t xml:space="preserve">Средняя заработная плата работника ЗФ ОАО "ГМК "НН" </t>
  </si>
  <si>
    <r>
      <t xml:space="preserve"> </t>
    </r>
    <r>
      <rPr>
        <sz val="13"/>
        <rFont val="Times New Roman Cyr"/>
        <family val="1"/>
        <charset val="204"/>
      </rPr>
      <t>+, -</t>
    </r>
  </si>
  <si>
    <t xml:space="preserve"> ремонт холодильника без ст-ти деталей                                     (замена холод. агрегата)</t>
  </si>
  <si>
    <t xml:space="preserve">Средний размер пенсии </t>
  </si>
  <si>
    <t xml:space="preserve">Средний доход работника федерального бюджета </t>
  </si>
  <si>
    <t xml:space="preserve">Средний доход работника краевого бюджета </t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</si>
  <si>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</si>
  <si>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</si>
  <si>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</si>
  <si>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АКБ "Росбанк"</t>
  </si>
  <si>
    <t>Банк "Кедр"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</si>
  <si>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</si>
  <si>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</si>
  <si>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</si>
  <si>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</si>
  <si>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</si>
  <si>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</si>
  <si>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r>
      <t>1м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общ. площ.</t>
    </r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</si>
  <si>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</si>
  <si>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</si>
  <si>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</si>
  <si>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</si>
  <si>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</si>
  <si>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</si>
  <si>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</si>
  <si>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МО г. Норильск*</t>
  </si>
  <si>
    <t>Налог на доходы физ. лиц</t>
  </si>
  <si>
    <t>Доходы от предпр. и иной приносящей доход деят-ти</t>
  </si>
  <si>
    <t>Доходы от использования имущества</t>
  </si>
  <si>
    <t>Налоги на имущество</t>
  </si>
  <si>
    <t>сентябрь</t>
  </si>
  <si>
    <t xml:space="preserve">Налог на прибыль организ. </t>
  </si>
  <si>
    <t>Доходы от использ. имуществ.</t>
  </si>
  <si>
    <t>Доходы от предпр. и иной принос. доход деят.</t>
  </si>
  <si>
    <t>Налог на прибыль организ.</t>
  </si>
  <si>
    <t xml:space="preserve">Доходы от пред. и иной принос. доход деят-ти  </t>
  </si>
  <si>
    <t>ДКВ работникам организаций краевого подчинения</t>
  </si>
  <si>
    <t>ДКВ работникам организаций федерального подчинения</t>
  </si>
  <si>
    <t>октябрь</t>
  </si>
  <si>
    <t>Платные услуги</t>
  </si>
  <si>
    <t>Индекс потребительских цен</t>
  </si>
  <si>
    <t>Все товары</t>
  </si>
  <si>
    <r>
      <t>Сводный</t>
    </r>
    <r>
      <rPr>
        <sz val="10"/>
        <rFont val="Times New Roman"/>
        <family val="1"/>
        <charset val="204"/>
      </rPr>
      <t>, в т.ч.</t>
    </r>
  </si>
  <si>
    <t>ноябрь</t>
  </si>
  <si>
    <t>декабрь</t>
  </si>
  <si>
    <t>декабрь 2007**</t>
  </si>
  <si>
    <t>Динамика индекса потребительских цен по Красноярскому краю (декабрь к декабрю), %</t>
  </si>
  <si>
    <t xml:space="preserve"> молоко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</si>
  <si>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</si>
  <si>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</si>
  <si>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</si>
  <si>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 xml:space="preserve"> - начальное профессиональное образование</t>
  </si>
  <si>
    <t xml:space="preserve"> - неполное среднее образование</t>
  </si>
  <si>
    <r>
      <t xml:space="preserve">1. </t>
    </r>
    <r>
      <rPr>
        <sz val="13"/>
        <rFont val="Times New Roman Cyr"/>
        <charset val="204"/>
      </rPr>
      <t>Сельское хозяйство, охота и лесное хозяйство</t>
    </r>
  </si>
  <si>
    <r>
      <t xml:space="preserve">2. </t>
    </r>
    <r>
      <rPr>
        <sz val="13"/>
        <rFont val="Times New Roman Cyr"/>
        <charset val="204"/>
      </rPr>
      <t>Добыча полезных ископаемых</t>
    </r>
  </si>
  <si>
    <r>
      <t>3.</t>
    </r>
    <r>
      <rPr>
        <sz val="13"/>
        <rFont val="Times New Roman Cyr"/>
        <family val="1"/>
        <charset val="204"/>
      </rPr>
      <t xml:space="preserve"> Обрабатывающие производства</t>
    </r>
    <r>
      <rPr>
        <b/>
        <sz val="13"/>
        <rFont val="Times New Roman Cyr"/>
        <charset val="204"/>
      </rPr>
      <t xml:space="preserve"> </t>
    </r>
  </si>
  <si>
    <r>
      <t>4.</t>
    </r>
    <r>
      <rPr>
        <sz val="13"/>
        <rFont val="Times New Roman Cyr"/>
        <family val="1"/>
        <charset val="204"/>
      </rPr>
      <t xml:space="preserve"> Производство и распределение электроэнергии, газа и воды</t>
    </r>
  </si>
  <si>
    <r>
      <t>5.</t>
    </r>
    <r>
      <rPr>
        <sz val="13"/>
        <rFont val="Times New Roman Cyr"/>
        <family val="1"/>
        <charset val="204"/>
      </rPr>
      <t xml:space="preserve"> Строительство</t>
    </r>
  </si>
  <si>
    <r>
      <t>8.</t>
    </r>
    <r>
      <rPr>
        <sz val="13"/>
        <rFont val="Times New Roman Cyr"/>
        <family val="1"/>
        <charset val="204"/>
      </rPr>
      <t xml:space="preserve"> Транспорт и связь</t>
    </r>
  </si>
  <si>
    <r>
      <t xml:space="preserve">9. </t>
    </r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</si>
  <si>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r>
      <t>10.</t>
    </r>
    <r>
      <rPr>
        <sz val="13"/>
        <rFont val="Times New Roman Cyr"/>
        <family val="1"/>
        <charset val="204"/>
      </rPr>
      <t xml:space="preserve"> Операции с недвижимым имуществом, аренда и предоставление услуг</t>
    </r>
  </si>
  <si>
    <r>
      <t>12.</t>
    </r>
    <r>
      <rPr>
        <sz val="13"/>
        <rFont val="Times New Roman Cyr"/>
        <family val="1"/>
        <charset val="204"/>
      </rPr>
      <t xml:space="preserve"> Образование</t>
    </r>
  </si>
  <si>
    <r>
      <t>13.</t>
    </r>
    <r>
      <rPr>
        <sz val="13"/>
        <rFont val="Times New Roman Cyr"/>
        <family val="1"/>
        <charset val="204"/>
      </rPr>
      <t xml:space="preserve"> Здравоохранение и предоставление социальных услуг</t>
    </r>
  </si>
  <si>
    <r>
      <t>14</t>
    </r>
    <r>
      <rPr>
        <sz val="13"/>
        <rFont val="Times New Roman Cyr"/>
        <family val="1"/>
        <charset val="204"/>
      </rPr>
      <t>. Предоставление прочих коммунальных, социальных и персональных услуг</t>
    </r>
  </si>
  <si>
    <r>
      <t>15.</t>
    </r>
    <r>
      <rPr>
        <sz val="13"/>
        <rFont val="Times New Roman Cyr"/>
        <family val="1"/>
        <charset val="204"/>
      </rPr>
      <t xml:space="preserve"> Рыболовство, рыбоводство</t>
    </r>
  </si>
  <si>
    <r>
      <t>16.</t>
    </r>
    <r>
      <rPr>
        <sz val="13"/>
        <rFont val="Times New Roman Cyr"/>
        <family val="1"/>
        <charset val="204"/>
      </rPr>
      <t xml:space="preserve"> Численность работников малых предприятий</t>
    </r>
  </si>
  <si>
    <t>Т р у д о в ы е   р е с у р с ы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</si>
  <si>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</si>
  <si>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</si>
  <si>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</si>
  <si>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</si>
  <si>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</si>
  <si>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жилищная услуга (средний тариф (с НДС) по всем сериям квартир, включая общежития)</t>
  </si>
  <si>
    <r>
      <t xml:space="preserve"> Тарифы для населения на жилищно-коммунальное хозяйство: </t>
    </r>
    <r>
      <rPr>
        <b/>
        <vertAlign val="superscript"/>
        <sz val="14"/>
        <rFont val="Times New Roman Cyr"/>
        <charset val="204"/>
      </rPr>
      <t>1</t>
    </r>
  </si>
  <si>
    <t>Филиалы в МО г. Норильск (покупка/продажа)</t>
  </si>
  <si>
    <t>Из них:</t>
  </si>
  <si>
    <t>по инвалидности всего, в т.ч.</t>
  </si>
  <si>
    <t>по возрасту всего, в т.ч.</t>
  </si>
  <si>
    <t xml:space="preserve">Прочие (по случаю потери кормильца, военнослужащие, гос. служащие, дети-инвалиды до 18 лет): </t>
  </si>
  <si>
    <r>
      <t>7</t>
    </r>
    <r>
      <rPr>
        <sz val="13"/>
        <rFont val="Times New Roman Cyr"/>
        <charset val="204"/>
      </rPr>
      <t>. Гостиницы и рестораны</t>
    </r>
  </si>
  <si>
    <r>
      <t>11.</t>
    </r>
    <r>
      <rPr>
        <sz val="13"/>
        <rFont val="Times New Roman Cyr"/>
        <family val="1"/>
        <charset val="204"/>
      </rPr>
      <t xml:space="preserve"> Государственное управление и обеспечение военной безопасности, социальное страхование</t>
    </r>
  </si>
  <si>
    <r>
      <t xml:space="preserve">6. </t>
    </r>
    <r>
      <rPr>
        <sz val="13"/>
        <rFont val="Times New Roman Cyr"/>
        <charset val="204"/>
      </rPr>
      <t>Оптовая и розничная торговля, ремонт автотранспорт. средств, мотоциклов, бытовых изделий и предметов личного пользования</t>
    </r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</si>
  <si>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</si>
  <si>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</si>
  <si>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</si>
  <si>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на 01.03.2009</t>
  </si>
  <si>
    <t>Тариф по маршруту Норильск-Красноярск</t>
  </si>
  <si>
    <t>Тариф по маршруту Норильск-Москва</t>
  </si>
  <si>
    <t xml:space="preserve">Численность пенсионеров состоящих на учете в Управлении Пенсионного фонда в г.Норильске, в т.ч. </t>
  </si>
  <si>
    <r>
      <t>Сводный                                                      (все товары и платные услуги)</t>
    </r>
    <r>
      <rPr>
        <sz val="10"/>
        <rFont val="Times New Roman"/>
        <family val="1"/>
        <charset val="204"/>
      </rPr>
      <t>,            в т.ч.</t>
    </r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</si>
  <si>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</si>
  <si>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</si>
  <si>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</si>
  <si>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</si>
  <si>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>на 01.04.2009</t>
  </si>
  <si>
    <t>на 01.05.2009</t>
  </si>
  <si>
    <t>на 01.06.2009</t>
  </si>
  <si>
    <t>на 01.07.2009</t>
  </si>
  <si>
    <t xml:space="preserve"> </t>
  </si>
  <si>
    <t>на 01.08.2009</t>
  </si>
  <si>
    <t>на 01.09.2009</t>
  </si>
  <si>
    <t>на 01.10.2009</t>
  </si>
  <si>
    <t>на 01.11.2009</t>
  </si>
  <si>
    <t>на 01.12.2009</t>
  </si>
  <si>
    <t xml:space="preserve">     работающие</t>
  </si>
  <si>
    <t xml:space="preserve">     неработающие</t>
  </si>
  <si>
    <t>Динамика курса доллара США*</t>
  </si>
  <si>
    <t>Информация о среднесписочной численности работников бюджетной сферы</t>
  </si>
  <si>
    <t>декабрь 2009</t>
  </si>
  <si>
    <t>на 01.02.2010</t>
  </si>
  <si>
    <t>2010/2009</t>
  </si>
  <si>
    <t>на 01.01.2010</t>
  </si>
  <si>
    <t>золото</t>
  </si>
  <si>
    <t>серебро</t>
  </si>
  <si>
    <t>на 01.03.2010</t>
  </si>
  <si>
    <t>на 01.04.2010</t>
  </si>
  <si>
    <t xml:space="preserve"> Базовый тариф, взимаемый с родителей за содержание 1-го ребенка в ДДУ</t>
  </si>
  <si>
    <t>на 01.05.2010</t>
  </si>
  <si>
    <t xml:space="preserve">январь </t>
  </si>
  <si>
    <t>Ненецкий авт.округ</t>
  </si>
  <si>
    <t>на 01.06.2010</t>
  </si>
  <si>
    <t>на 01.07.2010</t>
  </si>
  <si>
    <t>Российская Федеpация</t>
  </si>
  <si>
    <t>на 01.08.2010</t>
  </si>
  <si>
    <t>от 300 до 2200</t>
  </si>
  <si>
    <t xml:space="preserve"> изготовление фотоснимков для паспорта  (6 шт.)</t>
  </si>
  <si>
    <t>на 01.09.2010</t>
  </si>
  <si>
    <t>на 01.10.2010</t>
  </si>
  <si>
    <t>на 01.11.2010</t>
  </si>
  <si>
    <t>на 01.12.2010</t>
  </si>
  <si>
    <t>на 01.01.2011</t>
  </si>
  <si>
    <t>Средства массовой информации</t>
  </si>
  <si>
    <t>Культура, кинематография</t>
  </si>
  <si>
    <t xml:space="preserve">Здравоохранение </t>
  </si>
  <si>
    <t>Физическая культура и спорт</t>
  </si>
  <si>
    <t>на 01.02.2011</t>
  </si>
  <si>
    <t>Расходы бюджета - всего</t>
  </si>
  <si>
    <t>общегосударственные вопросы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</si>
  <si>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</si>
  <si>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</si>
  <si>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</si>
  <si>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</si>
  <si>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</si>
  <si>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</si>
  <si>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средства массовой информации</t>
  </si>
  <si>
    <t xml:space="preserve">здравоохранение </t>
  </si>
  <si>
    <t>физическая культура и спорт</t>
  </si>
  <si>
    <t xml:space="preserve"> социальная политика</t>
  </si>
  <si>
    <t>проверка</t>
  </si>
  <si>
    <t>образование</t>
  </si>
  <si>
    <t>Обслуживание муниципального долга</t>
  </si>
  <si>
    <t>на 01.03.2011</t>
  </si>
  <si>
    <t>ё</t>
  </si>
  <si>
    <t>на 01.04.2011</t>
  </si>
  <si>
    <t>на 01.05.2011</t>
  </si>
  <si>
    <r>
      <t xml:space="preserve"> Работники учреждений, финансируемых из краевого бюджета, получающие ДКВ</t>
    </r>
    <r>
      <rPr>
        <b/>
        <vertAlign val="superscript"/>
        <sz val="13"/>
        <rFont val="Times New Roman Cyr"/>
        <charset val="204"/>
      </rPr>
      <t>2</t>
    </r>
  </si>
  <si>
    <r>
      <t xml:space="preserve"> 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</t>
    </r>
  </si>
  <si>
    <r>
      <t xml:space="preserve">46,02 </t>
    </r>
    <r>
      <rPr>
        <b/>
        <vertAlign val="superscript"/>
        <sz val="13"/>
        <rFont val="Times New Roman Cyr"/>
        <charset val="204"/>
      </rPr>
      <t>2</t>
    </r>
  </si>
  <si>
    <r>
      <rPr>
        <b/>
        <sz val="13"/>
        <rFont val="Times New Roman Cyr"/>
        <charset val="204"/>
      </rPr>
      <t xml:space="preserve">(3) </t>
    </r>
    <r>
      <rPr>
        <sz val="13"/>
        <rFont val="Times New Roman Cyr"/>
        <charset val="204"/>
      </rPr>
      <t>В соответствии с приказами Региональной энергетической комиссии Красноярского края с 01.01.11 г. произошло увеличение тарифов на электроэнергию.</t>
    </r>
  </si>
  <si>
    <r>
      <t xml:space="preserve"> электроэнергия </t>
    </r>
    <r>
      <rPr>
        <b/>
        <vertAlign val="superscript"/>
        <sz val="13"/>
        <rFont val="Times New Roman Cyr"/>
        <charset val="204"/>
      </rPr>
      <t>3</t>
    </r>
  </si>
  <si>
    <t>на 01.06.2011</t>
  </si>
  <si>
    <t>на 01.07.2011</t>
  </si>
  <si>
    <t xml:space="preserve"> - высшее образование</t>
  </si>
  <si>
    <t>на 01.08.2011</t>
  </si>
  <si>
    <t>(1) С 01.01.2011 г. учреждения здравоохранения переведены на финансирование за счет средств фонда обязательного медицинского страхования.</t>
  </si>
  <si>
    <t>на 01.09.2011</t>
  </si>
  <si>
    <t xml:space="preserve"> усредненный ремонт импортного цветного телевизора (без стоимостити запчастей), с НДС</t>
  </si>
  <si>
    <t xml:space="preserve"> - среднее профессиональное образование</t>
  </si>
  <si>
    <t>на 01.10.2011</t>
  </si>
  <si>
    <t>(2) Учет численности ведется только по организациям получающим дополнительные компенсационные выплаты (ДКВ) и предоставившим отчет по форме федерального статистического наблюдения №1-Т в Управление труда и трудовых ресурсов Администрации г. Норильска.</t>
  </si>
  <si>
    <t>Социальная инфраструктура</t>
  </si>
  <si>
    <t>ежеквартальная информация</t>
  </si>
  <si>
    <t>Таймырский Долгано-Ненецкий муницип. Район</t>
  </si>
  <si>
    <t>ед.</t>
  </si>
  <si>
    <t>Численность детей посещающих УДО :</t>
  </si>
  <si>
    <t xml:space="preserve"> - списочная</t>
  </si>
  <si>
    <t xml:space="preserve"> - среднесписочная</t>
  </si>
  <si>
    <t xml:space="preserve"> - среднеявочная</t>
  </si>
  <si>
    <t>ед./чел.</t>
  </si>
  <si>
    <t xml:space="preserve"> - школ</t>
  </si>
  <si>
    <r>
      <t xml:space="preserve"> - школы с углублённым изучением предметов</t>
    </r>
    <r>
      <rPr>
        <b/>
        <vertAlign val="superscript"/>
        <sz val="13"/>
        <rFont val="Times New Roman Cyr"/>
        <charset val="204"/>
      </rPr>
      <t>2</t>
    </r>
  </si>
  <si>
    <t xml:space="preserve"> - лицей</t>
  </si>
  <si>
    <t xml:space="preserve"> - гимназия</t>
  </si>
  <si>
    <t xml:space="preserve"> - интернат</t>
  </si>
  <si>
    <t xml:space="preserve"> - центр информационных технологий</t>
  </si>
  <si>
    <t xml:space="preserve"> - центр образования</t>
  </si>
  <si>
    <t>III. Учреждения дополнительного образования:</t>
  </si>
  <si>
    <t xml:space="preserve"> - НФ ККИПК РЭО (филиал Красноярского института повышения квалификации)</t>
  </si>
  <si>
    <t xml:space="preserve"> - учреждения дополнительного образования детей</t>
  </si>
  <si>
    <t xml:space="preserve">6 </t>
  </si>
  <si>
    <t>IV. Учреждения для детей с отклонениями в развитии:</t>
  </si>
  <si>
    <t xml:space="preserve"> - специальная (коррекционная) школа-интернат VIII вида (учреждение краевого подчинения)</t>
  </si>
  <si>
    <t>1</t>
  </si>
  <si>
    <t>V. Учреждения для детей-сирот:</t>
  </si>
  <si>
    <t xml:space="preserve"> - детский дом (учреждение краевого подчинения)</t>
  </si>
  <si>
    <t>Начальное профессиональное образование:</t>
  </si>
  <si>
    <t>Училище</t>
  </si>
  <si>
    <t>Среднее профессиональное образование:</t>
  </si>
  <si>
    <t xml:space="preserve">Колледж искусств </t>
  </si>
  <si>
    <t>1 / 204</t>
  </si>
  <si>
    <t>Колледж менеджмента и права</t>
  </si>
  <si>
    <t>1 / 306</t>
  </si>
  <si>
    <t>филиал Красноярского строительного техникума</t>
  </si>
  <si>
    <t>1 / 585</t>
  </si>
  <si>
    <t>Медицинское училище №1</t>
  </si>
  <si>
    <t>1 / 286</t>
  </si>
  <si>
    <t>Педагогический колледж</t>
  </si>
  <si>
    <t>1 / 386</t>
  </si>
  <si>
    <t>Политехнический колледж</t>
  </si>
  <si>
    <t>1 / 1 106</t>
  </si>
  <si>
    <t>Филиал Ачинского торгово-экономического техникума</t>
  </si>
  <si>
    <t>1 / 310</t>
  </si>
  <si>
    <t>Высшее профессиональное образование:</t>
  </si>
  <si>
    <t>Норильский индустриальный институт</t>
  </si>
  <si>
    <t>Филиалы иногородних ВУЗов</t>
  </si>
  <si>
    <t>ед/коек</t>
  </si>
  <si>
    <r>
      <t>в т.ч.: Городская больница № 1 (ж/о Оганер)</t>
    </r>
    <r>
      <rPr>
        <b/>
        <sz val="13"/>
        <rFont val="Times New Roman Cyr"/>
        <charset val="204"/>
      </rPr>
      <t xml:space="preserve"> </t>
    </r>
  </si>
  <si>
    <t xml:space="preserve">           Городская больница № 3 (пос. Снежногорск)</t>
  </si>
  <si>
    <t>1 / 15</t>
  </si>
  <si>
    <t xml:space="preserve"> - Родильный дом</t>
  </si>
  <si>
    <t>1 / 132</t>
  </si>
  <si>
    <t xml:space="preserve"> - Детская больница</t>
  </si>
  <si>
    <r>
      <t xml:space="preserve"> - Городская больница № 2 (для больных с инфекционными заболеваниями</t>
    </r>
    <r>
      <rPr>
        <i/>
        <sz val="13"/>
        <rFont val="Times New Roman Cyr"/>
        <family val="1"/>
        <charset val="204"/>
      </rPr>
      <t xml:space="preserve">) </t>
    </r>
  </si>
  <si>
    <t>1 / 150</t>
  </si>
  <si>
    <t>Поликлинические учреждения</t>
  </si>
  <si>
    <t xml:space="preserve"> - Городская поликлиника № 1 (р-н Центральный)</t>
  </si>
  <si>
    <t>17 (прочие учреждения здравоохранения)</t>
  </si>
  <si>
    <t xml:space="preserve"> - Городская поликлиника № 3 (р-н Кайеркан)</t>
  </si>
  <si>
    <t>Красноярский краевой психоневрологический диспансер №5</t>
  </si>
  <si>
    <t>ед</t>
  </si>
  <si>
    <t xml:space="preserve">Станция скорой медицинской помощи </t>
  </si>
  <si>
    <t>Стоматологическая поликлиника</t>
  </si>
  <si>
    <t>Красноярский краевой центр крови №2</t>
  </si>
  <si>
    <t>Норильский отдел испытательной лаборатории Красноярского филиала ФГУ "Научный центр экспертизы средств медицинского применения" Росздравнадзора, бывшее МУЗ  КАнЛ (контрольно-аналитическая лаборатория)</t>
  </si>
  <si>
    <t>Культура</t>
  </si>
  <si>
    <t>Сеть управления по делам культуры:</t>
  </si>
  <si>
    <t>Культурно -  досуговые центры</t>
  </si>
  <si>
    <t>ед./мест</t>
  </si>
  <si>
    <t>4 / 1 495</t>
  </si>
  <si>
    <t>ГУ "Норильский Заполярный театр драмы им. Вл. Маяковского"</t>
  </si>
  <si>
    <t>МБУ "Централизованная библиотечная система":                       в том числе:</t>
  </si>
  <si>
    <t>Центральная городская библиотека</t>
  </si>
  <si>
    <t>филиалы Центральной городской библиотеки</t>
  </si>
  <si>
    <t>МБУ "Кинокомплекс "Родина"                                                                                                                     в том числе кинозалы:</t>
  </si>
  <si>
    <t>"Родина"</t>
  </si>
  <si>
    <t>"Ретро"</t>
  </si>
  <si>
    <t>Музеи (включая 2 филиала):                                                                   в том числе:</t>
  </si>
  <si>
    <t>2 (2)</t>
  </si>
  <si>
    <t>МБУ "Норильская художественная галерея":</t>
  </si>
  <si>
    <t>МБУ "Музей истории освоения и развития НПР"                                                                                                                                                     (филиалы в районах Талнах и Кайеркан):</t>
  </si>
  <si>
    <t>1 (2)</t>
  </si>
  <si>
    <t>Спорт</t>
  </si>
  <si>
    <t>Спортучреждения (вместе с ДЮСШ), всего:</t>
  </si>
  <si>
    <t>14 (23)</t>
  </si>
  <si>
    <t>спортсооружения на базе спортучреждений:</t>
  </si>
  <si>
    <t xml:space="preserve"> - бассейн</t>
  </si>
  <si>
    <t xml:space="preserve"> - каток</t>
  </si>
  <si>
    <t xml:space="preserve"> - стадион</t>
  </si>
  <si>
    <t xml:space="preserve"> - прочие спортсооружения</t>
  </si>
  <si>
    <r>
      <t>Детские спортивные школы</t>
    </r>
    <r>
      <rPr>
        <b/>
        <vertAlign val="superscript"/>
        <sz val="13"/>
        <rFont val="Times New Roman Cyr"/>
        <charset val="204"/>
      </rPr>
      <t xml:space="preserve"> </t>
    </r>
  </si>
  <si>
    <t xml:space="preserve">Число занимающихся </t>
  </si>
  <si>
    <t>Молодежные центры</t>
  </si>
  <si>
    <t>Норильский центр безопасности дорожного движения</t>
  </si>
  <si>
    <t>на 01.11.2011</t>
  </si>
  <si>
    <t>г.Дудинка</t>
  </si>
  <si>
    <t>г.Норильск</t>
  </si>
  <si>
    <t>29 / 32</t>
  </si>
  <si>
    <t>2011/2010</t>
  </si>
  <si>
    <t>Динамика индекса потребительских цен по Российской Федерации (декабрь к декабрю), %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</si>
  <si>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</si>
  <si>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</si>
  <si>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</si>
  <si>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</si>
  <si>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</si>
  <si>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</si>
  <si>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               </t>
    </r>
    <r>
      <rPr>
        <b/>
        <sz val="26"/>
        <rFont val="Times New Roman"/>
        <family val="1"/>
        <charset val="204"/>
      </rPr>
      <t>Средние цены на металлы</t>
    </r>
    <r>
      <rPr>
        <sz val="26"/>
        <rFont val="Times New Roman"/>
        <family val="1"/>
        <charset val="204"/>
      </rPr>
      <t xml:space="preserve"> (по данным Лондонской биржи металлов)</t>
    </r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</si>
  <si>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</si>
  <si>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</si>
  <si>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</si>
  <si>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</si>
  <si>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</si>
  <si>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</si>
  <si>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</si>
  <si>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</si>
  <si>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</si>
  <si>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</si>
  <si>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</si>
  <si>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</si>
  <si>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</si>
  <si>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</si>
  <si>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</si>
  <si>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</si>
  <si>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</si>
  <si>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</si>
  <si>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</si>
  <si>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</si>
  <si>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</si>
  <si>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</si>
  <si>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</si>
  <si>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</si>
  <si>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</si>
  <si>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</si>
  <si>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</si>
  <si>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</si>
  <si>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</si>
  <si>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22 / 25</t>
  </si>
  <si>
    <t>26,5 / 28</t>
  </si>
  <si>
    <t>на 01.12.2011</t>
  </si>
  <si>
    <t>2012/2011</t>
  </si>
  <si>
    <t>31,30 / 32,75</t>
  </si>
  <si>
    <t>31,10 / 32,10</t>
  </si>
  <si>
    <t>31,24 / 32,10</t>
  </si>
  <si>
    <t>40,55 / 42,30</t>
  </si>
  <si>
    <t>40,75 / 41,85</t>
  </si>
  <si>
    <t>40,99 / 42,14</t>
  </si>
  <si>
    <t>декабрь 2011</t>
  </si>
  <si>
    <t>29,50 / 31,08</t>
  </si>
  <si>
    <t>29,75 / 30,75</t>
  </si>
  <si>
    <t>30,06 / 31,06</t>
  </si>
  <si>
    <t>39,14 / 40,76</t>
  </si>
  <si>
    <t>39,34 / 40,52</t>
  </si>
  <si>
    <t>39,30 / 40,58</t>
  </si>
  <si>
    <t>к декабрю 2011 г., %</t>
  </si>
  <si>
    <t>на 01.01.12</t>
  </si>
  <si>
    <t>январь-декабрь 2011</t>
  </si>
  <si>
    <t>Среднесписочная  численность  работающих на территории (без внешних совместителей) в соответствии с ОКВЭД, с учетом дорасчета по малым и микропредприятиям (по данным Красноярскстата)</t>
  </si>
  <si>
    <t>на 01.01.12г</t>
  </si>
  <si>
    <t>на 01.01.12г.</t>
  </si>
  <si>
    <t>4 кв. 2011</t>
  </si>
  <si>
    <r>
      <t xml:space="preserve"> I. Учреждение дошкольного образования</t>
    </r>
    <r>
      <rPr>
        <b/>
        <vertAlign val="superscript"/>
        <sz val="13"/>
        <rFont val="Times New Roman Cyr"/>
        <charset val="204"/>
      </rPr>
      <t>1</t>
    </r>
  </si>
  <si>
    <r>
      <t>Численность детей стоящих на очереди по устройству в ДУ/ в том числе старше 3-х лет</t>
    </r>
    <r>
      <rPr>
        <vertAlign val="superscript"/>
        <sz val="13"/>
        <rFont val="Times New Roman Cyr"/>
        <charset val="204"/>
      </rPr>
      <t>2</t>
    </r>
  </si>
  <si>
    <r>
      <t xml:space="preserve">II. Общеобразовательные учреждения </t>
    </r>
    <r>
      <rPr>
        <b/>
        <sz val="13"/>
        <rFont val="Times New Roman Cyr"/>
        <charset val="204"/>
      </rPr>
      <t>(местный бюджет)</t>
    </r>
    <r>
      <rPr>
        <b/>
        <sz val="13"/>
        <rFont val="Times New Roman Cyr"/>
        <family val="1"/>
        <charset val="204"/>
      </rPr>
      <t>:</t>
    </r>
  </si>
  <si>
    <t xml:space="preserve"> - лыжные базы и горнолыжные базы</t>
  </si>
  <si>
    <r>
      <rPr>
        <b/>
        <sz val="13"/>
        <rFont val="Times New Roman"/>
        <family val="1"/>
        <charset val="204"/>
      </rPr>
      <t>(1)</t>
    </r>
    <r>
      <rPr>
        <sz val="13"/>
        <rFont val="Times New Roman"/>
        <family val="1"/>
        <charset val="204"/>
      </rPr>
      <t xml:space="preserve"> Увеличение учреждений дошкольного образования связано с открытием в сентябре 2011 года после реконструкции МБДОУ №86 «Детский сад комбинированного вида «Брусничка».  </t>
    </r>
  </si>
  <si>
    <t>на 01.01.2012</t>
  </si>
  <si>
    <t>на 01.02.2012</t>
  </si>
  <si>
    <t xml:space="preserve"> - хоз/расчетный участок</t>
  </si>
  <si>
    <t>Прочие:</t>
  </si>
  <si>
    <t>2012</t>
  </si>
  <si>
    <t>Администрация города Норильска, Аппараты управлений Администрации города Норильска</t>
  </si>
  <si>
    <t>Структурные подразделения:</t>
  </si>
  <si>
    <t xml:space="preserve"> - Управление по делам культуры и искусства </t>
  </si>
  <si>
    <t xml:space="preserve"> - Управление по спорту, туризму и молодежной политике</t>
  </si>
  <si>
    <t xml:space="preserve"> - Управление общего и дошкольного образования</t>
  </si>
  <si>
    <t>Динамика курса Евро*</t>
  </si>
  <si>
    <t>28,24 / 29,82</t>
  </si>
  <si>
    <t>28,50 / 29,50</t>
  </si>
  <si>
    <t>28,65 / 29,65</t>
  </si>
  <si>
    <t>38,31 / 39,93</t>
  </si>
  <si>
    <t>38,42 / 39,59</t>
  </si>
  <si>
    <t>38,31 / 39,52</t>
  </si>
  <si>
    <t xml:space="preserve"> - Управление здравоохранения всего, в том числе:</t>
  </si>
  <si>
    <r>
      <t xml:space="preserve"> - финансируемые за счет местного бюджета</t>
    </r>
    <r>
      <rPr>
        <b/>
        <i/>
        <vertAlign val="superscript"/>
        <sz val="11"/>
        <rFont val="Times New Roman Cyr"/>
        <charset val="204"/>
      </rPr>
      <t>1</t>
    </r>
  </si>
  <si>
    <r>
      <t xml:space="preserve"> - финансируемые за счет Фонда обязательного медицинского страхования</t>
    </r>
    <r>
      <rPr>
        <b/>
        <i/>
        <vertAlign val="superscript"/>
        <sz val="11"/>
        <rFont val="Times New Roman Cyr"/>
        <charset val="204"/>
      </rPr>
      <t>1</t>
    </r>
  </si>
  <si>
    <t>Работники учреждений бюджетной сферы,   ВСЕГО:</t>
  </si>
  <si>
    <t>на 01.03.2012</t>
  </si>
  <si>
    <t>178139*</t>
  </si>
  <si>
    <t>(*) Рост в 2011 году численности постоянного населения обусловлен изменением с 01.01.2011 года методики расчета миграционных процессов.</t>
  </si>
  <si>
    <t>Стоимость минимального набора продуктов питания*</t>
  </si>
  <si>
    <t>Индексы цен по группам товаров и услуг в Красноярском крае,%</t>
  </si>
  <si>
    <t>Индексы цен</t>
  </si>
  <si>
    <t>Продовольственные товары</t>
  </si>
  <si>
    <t>Непродовольственные товары</t>
  </si>
  <si>
    <t>Бытовые услуги</t>
  </si>
  <si>
    <t xml:space="preserve">Жилищно-коммунальные услуги    </t>
  </si>
  <si>
    <t>Индексы цен в различных секторах экономики по Красноярскому краю,%</t>
  </si>
  <si>
    <t>Индекс цен производителей промышленных товаров</t>
  </si>
  <si>
    <t>добыча полезных ископаемых</t>
  </si>
  <si>
    <t>добыча топливно-энергетических полезных ископаемых</t>
  </si>
  <si>
    <t>добыча металлических руд</t>
  </si>
  <si>
    <t>обрабатывающие производства</t>
  </si>
  <si>
    <t>производство и распределение электроэнергии, газа и воды</t>
  </si>
  <si>
    <t>Индексы цен строительной продукции</t>
  </si>
  <si>
    <r>
      <t xml:space="preserve">Строительная продукция – </t>
    </r>
    <r>
      <rPr>
        <i/>
        <sz val="10"/>
        <rFont val="Times New Roman"/>
        <family val="1"/>
        <charset val="204"/>
      </rPr>
      <t>всего, в том числе:</t>
    </r>
  </si>
  <si>
    <t>строительно – монтажные работы</t>
  </si>
  <si>
    <t>машины и оборудование</t>
  </si>
  <si>
    <t>прочие капитальные работы и затраты</t>
  </si>
  <si>
    <t>Индексы тарифов на грузовые перевозки</t>
  </si>
  <si>
    <r>
      <t>Транспорт - всего</t>
    </r>
    <r>
      <rPr>
        <i/>
        <sz val="10"/>
        <rFont val="Times New Roman"/>
        <family val="1"/>
        <charset val="204"/>
      </rPr>
      <t>, в том числе:</t>
    </r>
  </si>
  <si>
    <t>железнодорожный транспорт</t>
  </si>
  <si>
    <t>воздушный транспорт</t>
  </si>
  <si>
    <t>автомобильный транспорт</t>
  </si>
  <si>
    <t>внутригородское и пригородное сообщение</t>
  </si>
  <si>
    <t>трубопроводный транспорт</t>
  </si>
  <si>
    <t>Индексы тарифов на услуги связи</t>
  </si>
  <si>
    <r>
      <t xml:space="preserve">Услуги связи – всего, </t>
    </r>
    <r>
      <rPr>
        <i/>
        <sz val="10"/>
        <rFont val="Times New Roman"/>
        <family val="1"/>
        <charset val="204"/>
      </rPr>
      <t>в том числе:</t>
    </r>
  </si>
  <si>
    <t>1 кв. 2012</t>
  </si>
  <si>
    <t>на 01.04.2012</t>
  </si>
  <si>
    <t>28,54 / 30,12</t>
  </si>
  <si>
    <t>28,90 / 29,90</t>
  </si>
  <si>
    <t>29,20 / 30,09</t>
  </si>
  <si>
    <t>38,33 / 39,95</t>
  </si>
  <si>
    <t>38,52 / 39,68</t>
  </si>
  <si>
    <t>38,64 / 39,64</t>
  </si>
  <si>
    <t>декабрю 2011г.</t>
  </si>
  <si>
    <t>услуги национальной почты</t>
  </si>
  <si>
    <t>услуги электросвязи</t>
  </si>
  <si>
    <t>услуги местной телефонной связи</t>
  </si>
  <si>
    <t>услуги междугородной телефонной связи</t>
  </si>
  <si>
    <t>услуги документальной электросвязи</t>
  </si>
  <si>
    <t>услуги связи по передаче данных по каналам связи</t>
  </si>
  <si>
    <t xml:space="preserve">услуги проводного вещания </t>
  </si>
  <si>
    <t>услуги подвижной связи</t>
  </si>
  <si>
    <t>1 / 16</t>
  </si>
  <si>
    <t>7 / 2 435</t>
  </si>
  <si>
    <t>2 кв. 2012</t>
  </si>
  <si>
    <t>Больницы, всего</t>
  </si>
  <si>
    <t>2 / 775</t>
  </si>
  <si>
    <t>2 / 781</t>
  </si>
  <si>
    <t>1 / 760</t>
  </si>
  <si>
    <t>1 / 765</t>
  </si>
  <si>
    <r>
      <t>Специализированные медицинские учреждения</t>
    </r>
    <r>
      <rPr>
        <b/>
        <sz val="13"/>
        <rFont val="Times New Roman Cyr"/>
        <family val="1"/>
        <charset val="204"/>
      </rPr>
      <t>:</t>
    </r>
  </si>
  <si>
    <t>3 / 409</t>
  </si>
  <si>
    <t>3 / 383</t>
  </si>
  <si>
    <t>1 / 127</t>
  </si>
  <si>
    <t>1 / 117</t>
  </si>
  <si>
    <t>1 / 134</t>
  </si>
  <si>
    <r>
      <t xml:space="preserve"> - Городская поликлинника №2 (р-н Талнах)</t>
    </r>
    <r>
      <rPr>
        <vertAlign val="superscript"/>
        <sz val="13"/>
        <rFont val="Times New Roman Cyr"/>
        <charset val="204"/>
      </rPr>
      <t>3</t>
    </r>
  </si>
  <si>
    <r>
      <t>Образовательные учреждения культуры</t>
    </r>
    <r>
      <rPr>
        <vertAlign val="superscript"/>
        <sz val="13"/>
        <rFont val="Times New Roman Cyr"/>
        <charset val="204"/>
      </rPr>
      <t>4</t>
    </r>
  </si>
  <si>
    <r>
      <t>"Синема Арт Холл"</t>
    </r>
    <r>
      <rPr>
        <i/>
        <vertAlign val="superscript"/>
        <sz val="13"/>
        <rFont val="Times New Roman Cyr"/>
        <charset val="204"/>
      </rPr>
      <t>5</t>
    </r>
  </si>
  <si>
    <t>1/70</t>
  </si>
  <si>
    <t>28,69 / 30,27</t>
  </si>
  <si>
    <t>28,85 / 29,85</t>
  </si>
  <si>
    <t>29,12 / 29,92</t>
  </si>
  <si>
    <t>32,23 / 33,81</t>
  </si>
  <si>
    <t>32,10 / 33,10</t>
  </si>
  <si>
    <t>32,35 / 33,35</t>
  </si>
  <si>
    <t>38,25 / 39,87</t>
  </si>
  <si>
    <t>38,24 / 39,39</t>
  </si>
  <si>
    <t>38,23 / 39,36</t>
  </si>
  <si>
    <t>39,99 / 41,61</t>
  </si>
  <si>
    <t>40,07 / 41,27</t>
  </si>
  <si>
    <t>40,25 / 41,06</t>
  </si>
  <si>
    <t>32,37 / 33,95</t>
  </si>
  <si>
    <t>32,24 / 33,56</t>
  </si>
  <si>
    <t>32,84 / 33,64</t>
  </si>
  <si>
    <t>40,54 / 42,16</t>
  </si>
  <si>
    <t>40,33 / 41,98</t>
  </si>
  <si>
    <t>40,90 / 41,80</t>
  </si>
  <si>
    <t>на 01.07.2012</t>
  </si>
  <si>
    <t>на 01.05.2012</t>
  </si>
  <si>
    <t>на 01.06.2012</t>
  </si>
  <si>
    <r>
      <t xml:space="preserve">7 261       </t>
    </r>
    <r>
      <rPr>
        <sz val="10"/>
        <rFont val="Times New Roman Cyr"/>
        <charset val="204"/>
      </rPr>
      <t>(по итогам 2011 года)</t>
    </r>
  </si>
  <si>
    <t>на 01.10.11г.</t>
  </si>
  <si>
    <t>на 01.10.12г.</t>
  </si>
  <si>
    <t>Отклонение 01.10.12г./ 01.10.11г, +, -</t>
  </si>
  <si>
    <r>
      <t>Постоянное население - всего</t>
    </r>
    <r>
      <rPr>
        <b/>
        <vertAlign val="superscript"/>
        <sz val="13"/>
        <rFont val="Times New Roman Cyr"/>
        <charset val="204"/>
      </rPr>
      <t>1)</t>
    </r>
  </si>
  <si>
    <r>
      <t xml:space="preserve">177561 </t>
    </r>
    <r>
      <rPr>
        <vertAlign val="superscript"/>
        <sz val="13"/>
        <rFont val="Times New Roman Cyr"/>
        <charset val="204"/>
      </rPr>
      <t>2)</t>
    </r>
  </si>
  <si>
    <r>
      <t xml:space="preserve">178449 </t>
    </r>
    <r>
      <rPr>
        <vertAlign val="superscript"/>
        <sz val="13"/>
        <rFont val="Times New Roman Cyr"/>
        <charset val="204"/>
      </rPr>
      <t>2)</t>
    </r>
  </si>
  <si>
    <t xml:space="preserve">1) Данный показатель объединяет в себе три административных района: Кайеркан, Талнах и Центральный, а также поселок Снежногорск, в связи с принятием статуса - муниципальное образование город Норильск. Численность указана с учетом окончательных итогов ВПН-2010. </t>
  </si>
  <si>
    <t>на 01.10.11г.*</t>
  </si>
  <si>
    <t>на 01.10.12г.*</t>
  </si>
  <si>
    <t>на 01.10.2011г.</t>
  </si>
  <si>
    <t>на 01.10.2012г.</t>
  </si>
  <si>
    <t>на 01.10.11</t>
  </si>
  <si>
    <t>на 01.10.12</t>
  </si>
  <si>
    <t>Итого за 9 месяцев</t>
  </si>
  <si>
    <t>Динамика индекса потребительских цен по Красноярскому краю (сентябрь к сентябрю), %</t>
  </si>
  <si>
    <t>Динамика индекса потребительских цен по Красноярскому краю (январь-сентябрь к январю-сентябрю), %</t>
  </si>
  <si>
    <t>сентябрь 2012 г. к</t>
  </si>
  <si>
    <t xml:space="preserve">августу 2012г.
2009 г.
</t>
  </si>
  <si>
    <t>сентябрю 2011г.</t>
  </si>
  <si>
    <t>Январь – сентябрь 2012 г. к январю – сентябрю 2011 г.</t>
  </si>
  <si>
    <t>Динамика индекса потребительских цен по Российской Федерации (сентябрь к сентябрю), %</t>
  </si>
  <si>
    <t>Средние цены в городах РФ и МО г. Норильск в сентябре 2012 года, по данным Росстата</t>
  </si>
  <si>
    <t>01.10.09 г.</t>
  </si>
  <si>
    <t>01.10.10 г.</t>
  </si>
  <si>
    <t>01.10.11 г.</t>
  </si>
  <si>
    <t>01.10.12 г.</t>
  </si>
  <si>
    <t>38,84 / 40,46</t>
  </si>
  <si>
    <t>38,66 / 40,24</t>
  </si>
  <si>
    <t>38,95 / 40,15</t>
  </si>
  <si>
    <t>40,13 / 41,75</t>
  </si>
  <si>
    <t>39,66 / 41,28</t>
  </si>
  <si>
    <t>40,02 / 41,18</t>
  </si>
  <si>
    <t>31,56 / 33,14</t>
  </si>
  <si>
    <t>31,56 / 32,84</t>
  </si>
  <si>
    <t>31,89 / 32,79</t>
  </si>
  <si>
    <t>31,94 / 33,52</t>
  </si>
  <si>
    <t>31,61 / 32,90</t>
  </si>
  <si>
    <t>31,99 / 33,04</t>
  </si>
  <si>
    <t>28,5 / 31</t>
  </si>
  <si>
    <t>23 / 25</t>
  </si>
  <si>
    <t>26 / 28</t>
  </si>
  <si>
    <t>29 / 31</t>
  </si>
  <si>
    <t>24 / 26</t>
  </si>
  <si>
    <t>28 / 30</t>
  </si>
  <si>
    <t>35 / 36</t>
  </si>
  <si>
    <t>30,38 / 31,96</t>
  </si>
  <si>
    <t>30,85 / 31,50</t>
  </si>
  <si>
    <t>30,79 / 31,90</t>
  </si>
  <si>
    <t>39,42 / 41,04</t>
  </si>
  <si>
    <t>39,70 / 40,25</t>
  </si>
  <si>
    <t>39,50 / 40,85</t>
  </si>
  <si>
    <t>34 / 35</t>
  </si>
  <si>
    <t>сентябрь 2011</t>
  </si>
  <si>
    <t>сентябрь 2012</t>
  </si>
  <si>
    <t>Отклонение                                        сентябрь 2012 / 2011</t>
  </si>
  <si>
    <t>на 01.10.11г</t>
  </si>
  <si>
    <t>на 01.10.12г</t>
  </si>
  <si>
    <t>Отклонение                                    01.10.12г. / 01.10.11г.</t>
  </si>
  <si>
    <t>Отклонение                                          сентябрь 2012 / 2011</t>
  </si>
  <si>
    <t>на 01.10.2012</t>
  </si>
  <si>
    <t>Отклонение 01.10.12/ 01.10.11,          +, -</t>
  </si>
  <si>
    <t>Стоимость минимального набора продуктов питания в субъектах РФ за сентябрь 2011 и 2012гг.</t>
  </si>
  <si>
    <t>за сентябрь 2012г</t>
  </si>
  <si>
    <t>за сентябрь 2011г</t>
  </si>
  <si>
    <t>на 01.08.2012</t>
  </si>
  <si>
    <t>на 01.09.2012</t>
  </si>
  <si>
    <r>
      <t xml:space="preserve">49,40 </t>
    </r>
    <r>
      <rPr>
        <b/>
        <vertAlign val="superscript"/>
        <sz val="13"/>
        <rFont val="Times New Roman Cyr"/>
        <family val="1"/>
        <charset val="204"/>
      </rPr>
      <t>2</t>
    </r>
  </si>
  <si>
    <r>
      <t>34,83 (руб/м</t>
    </r>
    <r>
      <rPr>
        <vertAlign val="superscript"/>
        <sz val="13"/>
        <rFont val="Times New Roman Cyr"/>
        <charset val="204"/>
      </rPr>
      <t>2</t>
    </r>
    <r>
      <rPr>
        <sz val="13"/>
        <rFont val="Times New Roman Cyr"/>
        <family val="1"/>
        <charset val="204"/>
      </rPr>
      <t xml:space="preserve"> общ.S)</t>
    </r>
  </si>
  <si>
    <t>286,17 (мес./чел.)</t>
  </si>
  <si>
    <t>375,26 (мес./чел.)</t>
  </si>
  <si>
    <t>01.10.2012г.</t>
  </si>
  <si>
    <t>4 973 / 191</t>
  </si>
  <si>
    <t>5 798 / 452</t>
  </si>
  <si>
    <t>42 / 22 913</t>
  </si>
  <si>
    <t>42 / 22 571</t>
  </si>
  <si>
    <t>26 / 4 743</t>
  </si>
  <si>
    <t>5 / 549</t>
  </si>
  <si>
    <t>7 / 2 379</t>
  </si>
  <si>
    <t>4 / 957</t>
  </si>
  <si>
    <r>
      <rPr>
        <b/>
        <sz val="13"/>
        <rFont val="Times New Roman"/>
        <family val="1"/>
        <charset val="204"/>
      </rPr>
      <t>(2)</t>
    </r>
    <r>
      <rPr>
        <sz val="13"/>
        <rFont val="Times New Roman"/>
        <family val="1"/>
        <charset val="204"/>
      </rPr>
      <t xml:space="preserve"> Увеличение показателя произошла в связи с миграционными процессами на территории и ростом рождаемости.</t>
    </r>
  </si>
  <si>
    <t>Величина прожиточного минимума (на душу населения)</t>
  </si>
  <si>
    <t xml:space="preserve">* По данным статистики. </t>
  </si>
  <si>
    <r>
      <rPr>
        <b/>
        <sz val="13"/>
        <rFont val="Times New Roman"/>
        <family val="1"/>
        <charset val="204"/>
      </rPr>
      <t xml:space="preserve">(5) </t>
    </r>
    <r>
      <rPr>
        <sz val="13"/>
        <rFont val="Times New Roman"/>
        <family val="1"/>
        <charset val="204"/>
      </rPr>
      <t>Кинозал «Арт» выведен из состава МБУ «Кинокомплекс «Родина» в октябре 2011 года.</t>
    </r>
  </si>
  <si>
    <r>
      <rPr>
        <b/>
        <sz val="13"/>
        <rFont val="Times New Roman"/>
        <family val="1"/>
        <charset val="204"/>
      </rPr>
      <t>(4)</t>
    </r>
    <r>
      <rPr>
        <sz val="13"/>
        <rFont val="Times New Roman"/>
        <family val="1"/>
        <charset val="204"/>
      </rPr>
      <t xml:space="preserve"> Снижение численности связано с плановым снижением набора обучающихся в группу по отделению «эстрадные инструменты».</t>
    </r>
  </si>
  <si>
    <r>
      <t xml:space="preserve">(3) </t>
    </r>
    <r>
      <rPr>
        <sz val="13"/>
        <rFont val="Times New Roman"/>
        <family val="1"/>
        <charset val="204"/>
      </rPr>
      <t>МБУЗ «Медико-санитарная часть № 2» переименована в МБУЗ «Городская поликлиника № 2».</t>
    </r>
  </si>
  <si>
    <r>
      <rPr>
        <b/>
        <sz val="13"/>
        <rFont val="Times New Roman Cyr"/>
        <charset val="204"/>
      </rPr>
      <t xml:space="preserve">(2) </t>
    </r>
    <r>
      <rPr>
        <sz val="13"/>
        <rFont val="Times New Roman Cyr"/>
        <charset val="204"/>
      </rPr>
      <t>Средневзвешенные тарифы, с учетом тарифов для населения пос. Снежногорск.</t>
    </r>
  </si>
  <si>
    <r>
      <rPr>
        <b/>
        <sz val="13"/>
        <rFont val="Times New Roman Cyr"/>
        <charset val="204"/>
      </rPr>
      <t>(1)</t>
    </r>
    <r>
      <rPr>
        <sz val="13"/>
        <rFont val="Times New Roman Cyr"/>
        <charset val="204"/>
      </rPr>
      <t xml:space="preserve"> Изменение тарифов принято Постановлением Администрации города Норильска от 19.12.2011г. №577.</t>
    </r>
  </si>
  <si>
    <r>
      <rPr>
        <b/>
        <sz val="12"/>
        <rFont val="Times New Roman"/>
        <family val="1"/>
        <charset val="204"/>
      </rPr>
      <t>*</t>
    </r>
    <r>
      <rPr>
        <sz val="12"/>
        <rFont val="Times New Roman"/>
        <family val="1"/>
        <charset val="204"/>
      </rPr>
      <t xml:space="preserve"> - Данные ЦИОМ ЗФ ОАО "ГМК "Норильский никель".</t>
    </r>
  </si>
  <si>
    <t>2) Расчетные данные по причине отсутствия официальных статистических данных по рождаемости и смертности.</t>
  </si>
  <si>
    <r>
      <rPr>
        <b/>
        <sz val="10"/>
        <rFont val="Times New Roman Cyr"/>
        <charset val="204"/>
      </rPr>
      <t>*</t>
    </r>
    <r>
      <rPr>
        <sz val="10"/>
        <rFont val="Times New Roman CYR"/>
        <family val="1"/>
        <charset val="204"/>
      </rPr>
      <t xml:space="preserve"> - По данным ЗАГС.</t>
    </r>
  </si>
</sst>
</file>

<file path=xl/styles.xml><?xml version="1.0" encoding="utf-8"?>
<styleSheet xmlns="http://schemas.openxmlformats.org/spreadsheetml/2006/main">
  <numFmts count="6"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69" formatCode="#,##0.0000"/>
    <numFmt numFmtId="172" formatCode="#,##0.0_ ;\-#,##0.0\ "/>
  </numFmts>
  <fonts count="8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13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color indexed="81"/>
      <name val="Tahoma"/>
      <family val="2"/>
      <charset val="204"/>
    </font>
    <font>
      <sz val="13"/>
      <color indexed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sz val="14"/>
      <name val="Times New Roman Cyr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1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b/>
      <sz val="9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vertAlign val="superscript"/>
      <sz val="14"/>
      <name val="Times New Roman Cyr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3"/>
      <color theme="1"/>
      <name val="Times New Roman Cyr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i/>
      <vertAlign val="superscript"/>
      <sz val="13"/>
      <name val="Times New Roman Cyr"/>
      <charset val="204"/>
    </font>
    <font>
      <b/>
      <i/>
      <vertAlign val="superscript"/>
      <sz val="11"/>
      <name val="Times New Roman Cyr"/>
      <charset val="204"/>
    </font>
    <font>
      <b/>
      <sz val="13.5"/>
      <name val="Times New Roman Cyr"/>
      <charset val="204"/>
    </font>
    <font>
      <i/>
      <sz val="10"/>
      <name val="Times New Roman"/>
      <family val="1"/>
      <charset val="204"/>
    </font>
    <font>
      <b/>
      <vertAlign val="superscript"/>
      <sz val="13"/>
      <name val="Times New Roman Cyr"/>
      <family val="1"/>
      <charset val="204"/>
    </font>
    <font>
      <sz val="10"/>
      <color theme="0"/>
      <name val="Arial Cyr"/>
      <charset val="204"/>
    </font>
    <font>
      <sz val="13"/>
      <color rgb="FFFF0000"/>
      <name val="Times New Roman Cyr"/>
      <family val="1"/>
      <charset val="204"/>
    </font>
    <font>
      <sz val="10"/>
      <color rgb="FFFF0000"/>
      <name val="Arial Cyr"/>
      <charset val="204"/>
    </font>
    <font>
      <sz val="10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</cellStyleXfs>
  <cellXfs count="1142">
    <xf numFmtId="0" fontId="0" fillId="0" borderId="0" xfId="0"/>
    <xf numFmtId="166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166" fontId="8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/>
    <xf numFmtId="167" fontId="3" fillId="0" borderId="0" xfId="0" applyNumberFormat="1" applyFont="1" applyFill="1"/>
    <xf numFmtId="0" fontId="4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39" fillId="0" borderId="0" xfId="0" applyFont="1" applyFill="1" applyBorder="1"/>
    <xf numFmtId="0" fontId="36" fillId="0" borderId="0" xfId="0" applyFont="1" applyFill="1" applyAlignment="1">
      <alignment horizontal="left"/>
    </xf>
    <xf numFmtId="0" fontId="8" fillId="0" borderId="0" xfId="0" applyFont="1" applyFill="1" applyAlignment="1">
      <alignment wrapText="1"/>
    </xf>
    <xf numFmtId="0" fontId="36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39" fillId="0" borderId="0" xfId="0" applyFont="1" applyFill="1" applyBorder="1" applyAlignment="1"/>
    <xf numFmtId="0" fontId="37" fillId="0" borderId="0" xfId="0" applyFont="1" applyFill="1" applyBorder="1" applyAlignment="1">
      <alignment vertical="top" wrapText="1"/>
    </xf>
    <xf numFmtId="2" fontId="3" fillId="0" borderId="0" xfId="0" applyNumberFormat="1" applyFont="1" applyFill="1"/>
    <xf numFmtId="1" fontId="3" fillId="0" borderId="0" xfId="0" applyNumberFormat="1" applyFont="1" applyFill="1"/>
    <xf numFmtId="0" fontId="31" fillId="0" borderId="0" xfId="0" applyFont="1" applyFill="1"/>
    <xf numFmtId="3" fontId="26" fillId="0" borderId="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justify" wrapText="1"/>
    </xf>
    <xf numFmtId="167" fontId="31" fillId="0" borderId="0" xfId="0" applyNumberFormat="1" applyFont="1" applyFill="1"/>
    <xf numFmtId="1" fontId="31" fillId="0" borderId="0" xfId="0" applyNumberFormat="1" applyFont="1" applyFill="1"/>
    <xf numFmtId="0" fontId="3" fillId="0" borderId="0" xfId="0" applyFont="1" applyFill="1" applyBorder="1" applyAlignment="1">
      <alignment vertical="center"/>
    </xf>
    <xf numFmtId="167" fontId="4" fillId="0" borderId="0" xfId="0" applyNumberFormat="1" applyFont="1" applyFill="1" applyBorder="1"/>
    <xf numFmtId="0" fontId="40" fillId="0" borderId="0" xfId="0" applyFont="1" applyFill="1" applyBorder="1"/>
    <xf numFmtId="3" fontId="3" fillId="0" borderId="0" xfId="0" applyNumberFormat="1" applyFont="1" applyFill="1"/>
    <xf numFmtId="166" fontId="8" fillId="2" borderId="0" xfId="0" applyNumberFormat="1" applyFont="1" applyFill="1" applyBorder="1" applyAlignment="1">
      <alignment horizontal="center" vertical="center"/>
    </xf>
    <xf numFmtId="166" fontId="8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8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8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166" fontId="8" fillId="2" borderId="3" xfId="0" applyNumberFormat="1" applyFont="1" applyFill="1" applyBorder="1" applyAlignment="1">
      <alignment horizontal="center" vertical="center"/>
    </xf>
    <xf numFmtId="167" fontId="3" fillId="2" borderId="39" xfId="0" applyNumberFormat="1" applyFont="1" applyFill="1" applyBorder="1"/>
    <xf numFmtId="0" fontId="8" fillId="2" borderId="2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horizontal="center" vertical="center"/>
    </xf>
    <xf numFmtId="166" fontId="8" fillId="2" borderId="9" xfId="0" applyNumberFormat="1" applyFont="1" applyFill="1" applyBorder="1" applyAlignment="1">
      <alignment horizontal="center" vertical="center"/>
    </xf>
    <xf numFmtId="167" fontId="3" fillId="2" borderId="40" xfId="0" applyNumberFormat="1" applyFont="1" applyFill="1" applyBorder="1"/>
    <xf numFmtId="0" fontId="5" fillId="0" borderId="0" xfId="0" applyFont="1" applyFill="1"/>
    <xf numFmtId="0" fontId="3" fillId="2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/>
    <xf numFmtId="3" fontId="25" fillId="2" borderId="0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3" fontId="25" fillId="2" borderId="0" xfId="0" applyNumberFormat="1" applyFont="1" applyFill="1" applyBorder="1" applyAlignment="1">
      <alignment horizontal="center" vertical="center"/>
    </xf>
    <xf numFmtId="3" fontId="26" fillId="2" borderId="0" xfId="0" applyNumberFormat="1" applyFont="1" applyFill="1" applyBorder="1" applyAlignment="1">
      <alignment horizontal="center" vertical="center"/>
    </xf>
    <xf numFmtId="3" fontId="27" fillId="2" borderId="0" xfId="0" applyNumberFormat="1" applyFont="1" applyFill="1" applyBorder="1" applyAlignment="1">
      <alignment horizontal="center" vertical="center"/>
    </xf>
    <xf numFmtId="3" fontId="21" fillId="2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/>
    <xf numFmtId="0" fontId="8" fillId="0" borderId="2" xfId="0" applyFont="1" applyFill="1" applyBorder="1"/>
    <xf numFmtId="0" fontId="8" fillId="0" borderId="4" xfId="0" applyFont="1" applyFill="1" applyBorder="1" applyAlignment="1">
      <alignment horizontal="left" vertical="center"/>
    </xf>
    <xf numFmtId="166" fontId="8" fillId="0" borderId="5" xfId="0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0" fontId="0" fillId="3" borderId="0" xfId="0" applyFill="1" applyBorder="1"/>
    <xf numFmtId="0" fontId="3" fillId="0" borderId="1" xfId="0" applyFont="1" applyFill="1" applyBorder="1"/>
    <xf numFmtId="166" fontId="8" fillId="0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2" borderId="0" xfId="0" applyFill="1"/>
    <xf numFmtId="0" fontId="0" fillId="0" borderId="0" xfId="0" applyFont="1" applyFill="1"/>
    <xf numFmtId="0" fontId="8" fillId="3" borderId="0" xfId="0" applyFont="1" applyFill="1"/>
    <xf numFmtId="0" fontId="23" fillId="2" borderId="0" xfId="0" applyFont="1" applyFill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14" fontId="3" fillId="0" borderId="60" xfId="0" applyNumberFormat="1" applyFont="1" applyFill="1" applyBorder="1" applyAlignment="1">
      <alignment vertical="center"/>
    </xf>
    <xf numFmtId="167" fontId="4" fillId="0" borderId="59" xfId="0" applyNumberFormat="1" applyFont="1" applyFill="1" applyBorder="1" applyAlignment="1">
      <alignment horizontal="center"/>
    </xf>
    <xf numFmtId="0" fontId="9" fillId="0" borderId="59" xfId="0" applyFont="1" applyFill="1" applyBorder="1" applyAlignment="1">
      <alignment horizontal="center"/>
    </xf>
    <xf numFmtId="0" fontId="3" fillId="2" borderId="1" xfId="0" applyFont="1" applyFill="1" applyBorder="1"/>
    <xf numFmtId="0" fontId="22" fillId="2" borderId="0" xfId="0" applyFont="1" applyFill="1" applyBorder="1" applyAlignment="1">
      <alignment horizontal="left" wrapText="1"/>
    </xf>
    <xf numFmtId="0" fontId="21" fillId="2" borderId="0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/>
    </xf>
    <xf numFmtId="167" fontId="3" fillId="2" borderId="3" xfId="0" applyNumberFormat="1" applyFont="1" applyFill="1" applyBorder="1"/>
    <xf numFmtId="167" fontId="3" fillId="2" borderId="2" xfId="0" applyNumberFormat="1" applyFont="1" applyFill="1" applyBorder="1"/>
    <xf numFmtId="0" fontId="28" fillId="0" borderId="57" xfId="0" applyFont="1" applyFill="1" applyBorder="1" applyAlignment="1">
      <alignment vertical="top" wrapText="1"/>
    </xf>
    <xf numFmtId="0" fontId="28" fillId="0" borderId="29" xfId="0" applyFont="1" applyFill="1" applyBorder="1" applyAlignment="1">
      <alignment vertical="top" wrapText="1"/>
    </xf>
    <xf numFmtId="0" fontId="8" fillId="0" borderId="36" xfId="0" applyFont="1" applyFill="1" applyBorder="1"/>
    <xf numFmtId="0" fontId="8" fillId="0" borderId="66" xfId="0" applyFont="1" applyFill="1" applyBorder="1"/>
    <xf numFmtId="167" fontId="3" fillId="0" borderId="0" xfId="0" applyNumberFormat="1" applyFont="1" applyFill="1" applyBorder="1"/>
    <xf numFmtId="166" fontId="9" fillId="0" borderId="0" xfId="0" applyNumberFormat="1" applyFont="1" applyFill="1" applyBorder="1" applyAlignment="1">
      <alignment horizontal="center"/>
    </xf>
    <xf numFmtId="0" fontId="62" fillId="0" borderId="0" xfId="7" applyFont="1" applyFill="1"/>
    <xf numFmtId="0" fontId="62" fillId="0" borderId="0" xfId="11" applyFont="1" applyFill="1"/>
    <xf numFmtId="0" fontId="62" fillId="0" borderId="0" xfId="12" applyFont="1" applyFill="1"/>
    <xf numFmtId="0" fontId="62" fillId="0" borderId="0" xfId="13" applyFont="1" applyFill="1"/>
    <xf numFmtId="0" fontId="36" fillId="0" borderId="0" xfId="0" applyFont="1" applyFill="1" applyBorder="1" applyAlignment="1">
      <alignment horizontal="left"/>
    </xf>
    <xf numFmtId="0" fontId="65" fillId="0" borderId="0" xfId="3" applyFont="1" applyFill="1" applyBorder="1" applyAlignment="1">
      <alignment horizontal="right" wrapText="1"/>
    </xf>
    <xf numFmtId="0" fontId="63" fillId="0" borderId="0" xfId="2" applyFont="1" applyFill="1" applyBorder="1" applyAlignment="1">
      <alignment horizontal="right" wrapText="1"/>
    </xf>
    <xf numFmtId="0" fontId="61" fillId="0" borderId="0" xfId="14" applyFill="1"/>
    <xf numFmtId="0" fontId="61" fillId="0" borderId="0" xfId="15" applyFill="1"/>
    <xf numFmtId="0" fontId="65" fillId="0" borderId="0" xfId="4" applyFont="1" applyFill="1" applyBorder="1" applyAlignment="1">
      <alignment horizontal="right" wrapText="1"/>
    </xf>
    <xf numFmtId="0" fontId="62" fillId="0" borderId="0" xfId="16" applyFont="1" applyFill="1"/>
    <xf numFmtId="0" fontId="62" fillId="0" borderId="0" xfId="10" applyFont="1" applyFill="1"/>
    <xf numFmtId="0" fontId="66" fillId="0" borderId="0" xfId="5" applyFont="1" applyFill="1" applyBorder="1" applyAlignment="1">
      <alignment horizontal="right" wrapText="1"/>
    </xf>
    <xf numFmtId="0" fontId="64" fillId="0" borderId="0" xfId="8" applyFont="1" applyFill="1"/>
    <xf numFmtId="0" fontId="5" fillId="0" borderId="0" xfId="0" applyFont="1" applyFill="1" applyBorder="1"/>
    <xf numFmtId="0" fontId="64" fillId="0" borderId="0" xfId="10" applyFont="1" applyFill="1"/>
    <xf numFmtId="0" fontId="64" fillId="0" borderId="0" xfId="9" applyFont="1" applyFill="1"/>
    <xf numFmtId="166" fontId="8" fillId="0" borderId="57" xfId="0" applyNumberFormat="1" applyFont="1" applyFill="1" applyBorder="1" applyAlignment="1">
      <alignment horizontal="left"/>
    </xf>
    <xf numFmtId="166" fontId="8" fillId="0" borderId="12" xfId="0" applyNumberFormat="1" applyFont="1" applyFill="1" applyBorder="1" applyAlignment="1">
      <alignment horizontal="center"/>
    </xf>
    <xf numFmtId="166" fontId="8" fillId="0" borderId="29" xfId="0" applyNumberFormat="1" applyFont="1" applyFill="1" applyBorder="1" applyAlignment="1">
      <alignment horizontal="left"/>
    </xf>
    <xf numFmtId="166" fontId="8" fillId="0" borderId="14" xfId="0" applyNumberFormat="1" applyFont="1" applyFill="1" applyBorder="1" applyAlignment="1">
      <alignment horizontal="center"/>
    </xf>
    <xf numFmtId="166" fontId="8" fillId="0" borderId="66" xfId="0" applyNumberFormat="1" applyFont="1" applyFill="1" applyBorder="1" applyAlignment="1">
      <alignment horizontal="left"/>
    </xf>
    <xf numFmtId="166" fontId="8" fillId="0" borderId="67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left"/>
    </xf>
    <xf numFmtId="167" fontId="3" fillId="0" borderId="0" xfId="0" applyNumberFormat="1" applyFont="1" applyFill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166" fontId="4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/>
    <xf numFmtId="166" fontId="4" fillId="0" borderId="0" xfId="0" applyNumberFormat="1" applyFont="1" applyFill="1" applyBorder="1"/>
    <xf numFmtId="0" fontId="3" fillId="0" borderId="0" xfId="0" applyFont="1" applyFill="1" applyBorder="1" applyAlignment="1"/>
    <xf numFmtId="166" fontId="8" fillId="0" borderId="12" xfId="0" applyNumberFormat="1" applyFont="1" applyFill="1" applyBorder="1" applyAlignment="1">
      <alignment horizontal="left"/>
    </xf>
    <xf numFmtId="166" fontId="8" fillId="0" borderId="41" xfId="0" applyNumberFormat="1" applyFont="1" applyFill="1" applyBorder="1" applyAlignment="1">
      <alignment horizontal="center"/>
    </xf>
    <xf numFmtId="166" fontId="8" fillId="0" borderId="11" xfId="0" applyNumberFormat="1" applyFont="1" applyFill="1" applyBorder="1" applyAlignment="1">
      <alignment horizontal="left"/>
    </xf>
    <xf numFmtId="166" fontId="8" fillId="0" borderId="58" xfId="0" applyNumberFormat="1" applyFont="1" applyFill="1" applyBorder="1" applyAlignment="1">
      <alignment horizontal="center"/>
    </xf>
    <xf numFmtId="166" fontId="8" fillId="0" borderId="14" xfId="0" applyNumberFormat="1" applyFont="1" applyFill="1" applyBorder="1" applyAlignment="1">
      <alignment horizontal="left"/>
    </xf>
    <xf numFmtId="166" fontId="8" fillId="0" borderId="43" xfId="0" applyNumberFormat="1" applyFont="1" applyFill="1" applyBorder="1" applyAlignment="1">
      <alignment horizontal="center"/>
    </xf>
    <xf numFmtId="166" fontId="8" fillId="0" borderId="17" xfId="0" applyNumberFormat="1" applyFont="1" applyFill="1" applyBorder="1" applyAlignment="1">
      <alignment horizontal="left"/>
    </xf>
    <xf numFmtId="166" fontId="8" fillId="0" borderId="18" xfId="0" applyNumberFormat="1" applyFont="1" applyFill="1" applyBorder="1" applyAlignment="1">
      <alignment horizontal="center"/>
    </xf>
    <xf numFmtId="166" fontId="8" fillId="0" borderId="67" xfId="0" applyNumberFormat="1" applyFont="1" applyFill="1" applyBorder="1" applyAlignment="1">
      <alignment horizontal="left"/>
    </xf>
    <xf numFmtId="166" fontId="8" fillId="0" borderId="45" xfId="0" applyNumberFormat="1" applyFont="1" applyFill="1" applyBorder="1" applyAlignment="1">
      <alignment horizontal="center"/>
    </xf>
    <xf numFmtId="166" fontId="8" fillId="0" borderId="44" xfId="0" applyNumberFormat="1" applyFont="1" applyFill="1" applyBorder="1" applyAlignment="1">
      <alignment horizontal="left"/>
    </xf>
    <xf numFmtId="166" fontId="8" fillId="0" borderId="68" xfId="0" applyNumberFormat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7" fontId="36" fillId="0" borderId="12" xfId="0" applyNumberFormat="1" applyFont="1" applyFill="1" applyBorder="1" applyAlignment="1">
      <alignment horizontal="center" wrapText="1"/>
    </xf>
    <xf numFmtId="167" fontId="4" fillId="0" borderId="13" xfId="0" applyNumberFormat="1" applyFont="1" applyFill="1" applyBorder="1" applyAlignment="1">
      <alignment horizontal="center"/>
    </xf>
    <xf numFmtId="167" fontId="4" fillId="0" borderId="12" xfId="0" applyNumberFormat="1" applyFont="1" applyFill="1" applyBorder="1" applyAlignment="1">
      <alignment horizontal="center"/>
    </xf>
    <xf numFmtId="167" fontId="36" fillId="0" borderId="14" xfId="0" applyNumberFormat="1" applyFont="1" applyFill="1" applyBorder="1" applyAlignment="1">
      <alignment horizontal="center" wrapText="1"/>
    </xf>
    <xf numFmtId="167" fontId="4" fillId="0" borderId="16" xfId="0" applyNumberFormat="1" applyFont="1" applyFill="1" applyBorder="1" applyAlignment="1">
      <alignment horizontal="center"/>
    </xf>
    <xf numFmtId="167" fontId="4" fillId="0" borderId="14" xfId="0" applyNumberFormat="1" applyFont="1" applyFill="1" applyBorder="1" applyAlignment="1">
      <alignment horizontal="center"/>
    </xf>
    <xf numFmtId="167" fontId="36" fillId="0" borderId="14" xfId="0" applyNumberFormat="1" applyFont="1" applyFill="1" applyBorder="1" applyAlignment="1">
      <alignment horizontal="center" vertical="top" wrapText="1"/>
    </xf>
    <xf numFmtId="167" fontId="36" fillId="0" borderId="14" xfId="0" applyNumberFormat="1" applyFont="1" applyFill="1" applyBorder="1" applyAlignment="1">
      <alignment horizontal="center"/>
    </xf>
    <xf numFmtId="167" fontId="36" fillId="0" borderId="67" xfId="0" applyNumberFormat="1" applyFont="1" applyFill="1" applyBorder="1" applyAlignment="1">
      <alignment horizontal="center"/>
    </xf>
    <xf numFmtId="167" fontId="4" fillId="0" borderId="54" xfId="0" applyNumberFormat="1" applyFont="1" applyFill="1" applyBorder="1" applyAlignment="1">
      <alignment horizontal="center"/>
    </xf>
    <xf numFmtId="167" fontId="4" fillId="0" borderId="67" xfId="0" applyNumberFormat="1" applyFont="1" applyFill="1" applyBorder="1" applyAlignment="1">
      <alignment horizontal="center"/>
    </xf>
    <xf numFmtId="167" fontId="36" fillId="0" borderId="57" xfId="0" applyNumberFormat="1" applyFont="1" applyFill="1" applyBorder="1" applyAlignment="1">
      <alignment horizontal="center" wrapText="1"/>
    </xf>
    <xf numFmtId="167" fontId="4" fillId="0" borderId="41" xfId="0" applyNumberFormat="1" applyFont="1" applyFill="1" applyBorder="1" applyAlignment="1">
      <alignment horizontal="center"/>
    </xf>
    <xf numFmtId="167" fontId="36" fillId="0" borderId="29" xfId="0" applyNumberFormat="1" applyFont="1" applyFill="1" applyBorder="1" applyAlignment="1">
      <alignment horizontal="center" wrapText="1"/>
    </xf>
    <xf numFmtId="167" fontId="4" fillId="0" borderId="43" xfId="0" applyNumberFormat="1" applyFont="1" applyFill="1" applyBorder="1" applyAlignment="1">
      <alignment horizontal="center"/>
    </xf>
    <xf numFmtId="167" fontId="36" fillId="0" borderId="29" xfId="0" applyNumberFormat="1" applyFont="1" applyFill="1" applyBorder="1" applyAlignment="1">
      <alignment horizontal="center" vertical="top" wrapText="1"/>
    </xf>
    <xf numFmtId="167" fontId="36" fillId="0" borderId="29" xfId="0" applyNumberFormat="1" applyFont="1" applyFill="1" applyBorder="1" applyAlignment="1">
      <alignment horizontal="center"/>
    </xf>
    <xf numFmtId="167" fontId="36" fillId="0" borderId="66" xfId="0" applyNumberFormat="1" applyFont="1" applyFill="1" applyBorder="1" applyAlignment="1">
      <alignment horizontal="center"/>
    </xf>
    <xf numFmtId="167" fontId="4" fillId="0" borderId="45" xfId="0" applyNumberFormat="1" applyFont="1" applyFill="1" applyBorder="1" applyAlignment="1">
      <alignment horizontal="center"/>
    </xf>
    <xf numFmtId="167" fontId="36" fillId="0" borderId="13" xfId="0" applyNumberFormat="1" applyFont="1" applyFill="1" applyBorder="1" applyAlignment="1">
      <alignment horizontal="center" wrapText="1"/>
    </xf>
    <xf numFmtId="167" fontId="4" fillId="0" borderId="57" xfId="0" applyNumberFormat="1" applyFont="1" applyFill="1" applyBorder="1" applyAlignment="1">
      <alignment horizontal="center"/>
    </xf>
    <xf numFmtId="167" fontId="36" fillId="0" borderId="16" xfId="0" applyNumberFormat="1" applyFont="1" applyFill="1" applyBorder="1" applyAlignment="1">
      <alignment horizontal="center" wrapText="1"/>
    </xf>
    <xf numFmtId="167" fontId="4" fillId="0" borderId="29" xfId="0" applyNumberFormat="1" applyFont="1" applyFill="1" applyBorder="1" applyAlignment="1">
      <alignment horizontal="center"/>
    </xf>
    <xf numFmtId="167" fontId="36" fillId="0" borderId="16" xfId="0" applyNumberFormat="1" applyFont="1" applyFill="1" applyBorder="1" applyAlignment="1">
      <alignment horizontal="center" vertical="top" wrapText="1"/>
    </xf>
    <xf numFmtId="167" fontId="36" fillId="0" borderId="16" xfId="0" applyNumberFormat="1" applyFont="1" applyFill="1" applyBorder="1" applyAlignment="1">
      <alignment horizontal="center"/>
    </xf>
    <xf numFmtId="167" fontId="36" fillId="0" borderId="54" xfId="0" applyNumberFormat="1" applyFont="1" applyFill="1" applyBorder="1" applyAlignment="1">
      <alignment horizontal="center"/>
    </xf>
    <xf numFmtId="167" fontId="4" fillId="0" borderId="66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42" fillId="0" borderId="0" xfId="0" applyFont="1" applyFill="1" applyBorder="1"/>
    <xf numFmtId="0" fontId="43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justify"/>
    </xf>
    <xf numFmtId="0" fontId="39" fillId="0" borderId="0" xfId="0" applyFont="1" applyFill="1"/>
    <xf numFmtId="166" fontId="8" fillId="0" borderId="17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66" fontId="8" fillId="0" borderId="59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0" fontId="58" fillId="0" borderId="0" xfId="0" applyFont="1" applyFill="1" applyAlignment="1"/>
    <xf numFmtId="0" fontId="20" fillId="0" borderId="0" xfId="0" applyFont="1" applyFill="1" applyAlignment="1"/>
    <xf numFmtId="0" fontId="51" fillId="0" borderId="0" xfId="0" applyFont="1" applyFill="1"/>
    <xf numFmtId="0" fontId="22" fillId="0" borderId="0" xfId="0" applyFont="1" applyFill="1" applyAlignment="1"/>
    <xf numFmtId="3" fontId="8" fillId="0" borderId="4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/>
    </xf>
    <xf numFmtId="0" fontId="7" fillId="0" borderId="1" xfId="0" applyFont="1" applyFill="1" applyBorder="1"/>
    <xf numFmtId="0" fontId="7" fillId="0" borderId="32" xfId="0" applyFont="1" applyFill="1" applyBorder="1"/>
    <xf numFmtId="0" fontId="3" fillId="0" borderId="11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horizontal="center" vertical="center"/>
    </xf>
    <xf numFmtId="3" fontId="8" fillId="0" borderId="68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2" fontId="34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 wrapText="1"/>
    </xf>
    <xf numFmtId="0" fontId="4" fillId="0" borderId="59" xfId="0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21" fillId="0" borderId="9" xfId="0" applyFont="1" applyFill="1" applyBorder="1" applyAlignment="1"/>
    <xf numFmtId="0" fontId="21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 vertical="center"/>
    </xf>
    <xf numFmtId="2" fontId="34" fillId="0" borderId="32" xfId="0" applyNumberFormat="1" applyFont="1" applyFill="1" applyBorder="1" applyAlignment="1">
      <alignment horizontal="center" vertical="center"/>
    </xf>
    <xf numFmtId="2" fontId="55" fillId="0" borderId="32" xfId="0" applyNumberFormat="1" applyFont="1" applyFill="1" applyBorder="1" applyAlignment="1">
      <alignment horizontal="center" vertical="center" wrapText="1"/>
    </xf>
    <xf numFmtId="2" fontId="34" fillId="0" borderId="1" xfId="0" applyNumberFormat="1" applyFont="1" applyFill="1" applyBorder="1" applyAlignment="1">
      <alignment horizontal="center" vertical="center"/>
    </xf>
    <xf numFmtId="2" fontId="34" fillId="0" borderId="0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center" vertical="center"/>
    </xf>
    <xf numFmtId="3" fontId="8" fillId="0" borderId="46" xfId="0" applyNumberFormat="1" applyFont="1" applyFill="1" applyBorder="1" applyAlignment="1">
      <alignment horizontal="center" vertical="center"/>
    </xf>
    <xf numFmtId="0" fontId="7" fillId="0" borderId="3" xfId="0" applyFont="1" applyFill="1" applyBorder="1"/>
    <xf numFmtId="3" fontId="8" fillId="0" borderId="5" xfId="0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6" fontId="24" fillId="0" borderId="1" xfId="0" applyNumberFormat="1" applyFont="1" applyFill="1" applyBorder="1" applyAlignment="1">
      <alignment horizontal="center" vertical="center"/>
    </xf>
    <xf numFmtId="0" fontId="7" fillId="0" borderId="5" xfId="0" applyFont="1" applyFill="1" applyBorder="1"/>
    <xf numFmtId="0" fontId="8" fillId="0" borderId="31" xfId="0" applyFont="1" applyFill="1" applyBorder="1" applyAlignment="1">
      <alignment horizontal="left"/>
    </xf>
    <xf numFmtId="3" fontId="8" fillId="0" borderId="3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0" fontId="3" fillId="0" borderId="3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/>
    </xf>
    <xf numFmtId="0" fontId="7" fillId="0" borderId="2" xfId="0" applyFont="1" applyFill="1" applyBorder="1"/>
    <xf numFmtId="3" fontId="22" fillId="0" borderId="55" xfId="0" applyNumberFormat="1" applyFont="1" applyFill="1" applyBorder="1" applyAlignment="1">
      <alignment horizontal="center" vertical="center"/>
    </xf>
    <xf numFmtId="3" fontId="22" fillId="0" borderId="32" xfId="0" applyNumberFormat="1" applyFont="1" applyFill="1" applyBorder="1" applyAlignment="1">
      <alignment horizontal="center" vertical="center"/>
    </xf>
    <xf numFmtId="3" fontId="67" fillId="0" borderId="71" xfId="0" applyNumberFormat="1" applyFont="1" applyFill="1" applyBorder="1" applyAlignment="1">
      <alignment horizontal="center" vertical="center"/>
    </xf>
    <xf numFmtId="3" fontId="67" fillId="0" borderId="32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vertical="center" wrapText="1"/>
    </xf>
    <xf numFmtId="4" fontId="3" fillId="0" borderId="0" xfId="0" applyNumberFormat="1" applyFont="1" applyFill="1"/>
    <xf numFmtId="3" fontId="8" fillId="0" borderId="1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2" fontId="9" fillId="0" borderId="55" xfId="0" applyNumberFormat="1" applyFont="1" applyFill="1" applyBorder="1" applyAlignment="1">
      <alignment horizontal="center" vertical="center"/>
    </xf>
    <xf numFmtId="3" fontId="67" fillId="0" borderId="5" xfId="0" applyNumberFormat="1" applyFont="1" applyFill="1" applyBorder="1" applyAlignment="1">
      <alignment horizontal="center" vertical="center"/>
    </xf>
    <xf numFmtId="3" fontId="54" fillId="0" borderId="55" xfId="0" applyNumberFormat="1" applyFont="1" applyFill="1" applyBorder="1" applyAlignment="1">
      <alignment horizontal="center" vertical="center" wrapText="1"/>
    </xf>
    <xf numFmtId="3" fontId="8" fillId="0" borderId="55" xfId="0" applyNumberFormat="1" applyFont="1" applyFill="1" applyBorder="1" applyAlignment="1">
      <alignment horizontal="center" vertical="center"/>
    </xf>
    <xf numFmtId="14" fontId="3" fillId="0" borderId="58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horizontal="center" vertical="center"/>
    </xf>
    <xf numFmtId="0" fontId="9" fillId="4" borderId="59" xfId="0" applyFont="1" applyFill="1" applyBorder="1" applyAlignment="1">
      <alignment horizontal="center"/>
    </xf>
    <xf numFmtId="167" fontId="4" fillId="4" borderId="59" xfId="0" applyNumberFormat="1" applyFont="1" applyFill="1" applyBorder="1" applyAlignment="1">
      <alignment horizontal="center"/>
    </xf>
    <xf numFmtId="3" fontId="8" fillId="2" borderId="39" xfId="0" applyNumberFormat="1" applyFont="1" applyFill="1" applyBorder="1" applyAlignment="1">
      <alignment horizontal="center" vertical="center"/>
    </xf>
    <xf numFmtId="3" fontId="25" fillId="2" borderId="39" xfId="0" applyNumberFormat="1" applyFont="1" applyFill="1" applyBorder="1" applyAlignment="1">
      <alignment horizontal="center" vertical="center"/>
    </xf>
    <xf numFmtId="3" fontId="25" fillId="2" borderId="39" xfId="0" applyNumberFormat="1" applyFont="1" applyFill="1" applyBorder="1" applyAlignment="1">
      <alignment horizontal="center" vertical="center" wrapText="1"/>
    </xf>
    <xf numFmtId="166" fontId="78" fillId="0" borderId="0" xfId="0" applyNumberFormat="1" applyFont="1" applyFill="1"/>
    <xf numFmtId="0" fontId="78" fillId="0" borderId="0" xfId="0" applyFont="1" applyFill="1"/>
    <xf numFmtId="0" fontId="4" fillId="0" borderId="3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center"/>
    </xf>
    <xf numFmtId="166" fontId="8" fillId="0" borderId="3" xfId="0" applyNumberFormat="1" applyFont="1" applyFill="1" applyBorder="1" applyAlignment="1">
      <alignment horizontal="center"/>
    </xf>
    <xf numFmtId="3" fontId="54" fillId="0" borderId="32" xfId="0" applyNumberFormat="1" applyFont="1" applyFill="1" applyBorder="1" applyAlignment="1">
      <alignment horizontal="center" vertical="center" wrapText="1"/>
    </xf>
    <xf numFmtId="3" fontId="8" fillId="0" borderId="32" xfId="0" applyNumberFormat="1" applyFont="1" applyFill="1" applyBorder="1" applyAlignment="1">
      <alignment horizontal="center"/>
    </xf>
    <xf numFmtId="0" fontId="7" fillId="3" borderId="52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0" xfId="0" applyFont="1" applyFill="1" applyBorder="1"/>
    <xf numFmtId="0" fontId="8" fillId="3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25" fillId="3" borderId="0" xfId="0" applyFont="1" applyFill="1" applyBorder="1" applyAlignment="1">
      <alignment wrapText="1"/>
    </xf>
    <xf numFmtId="0" fontId="8" fillId="3" borderId="0" xfId="0" applyFont="1" applyFill="1" applyBorder="1"/>
    <xf numFmtId="3" fontId="4" fillId="3" borderId="3" xfId="0" applyNumberFormat="1" applyFont="1" applyFill="1" applyBorder="1" applyAlignment="1">
      <alignment horizontal="center"/>
    </xf>
    <xf numFmtId="3" fontId="8" fillId="3" borderId="3" xfId="0" applyNumberFormat="1" applyFont="1" applyFill="1" applyBorder="1" applyAlignment="1">
      <alignment horizontal="center"/>
    </xf>
    <xf numFmtId="3" fontId="79" fillId="3" borderId="39" xfId="0" applyNumberFormat="1" applyFont="1" applyFill="1" applyBorder="1" applyAlignment="1">
      <alignment horizontal="center"/>
    </xf>
    <xf numFmtId="3" fontId="8" fillId="3" borderId="4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49" fontId="8" fillId="3" borderId="31" xfId="0" applyNumberFormat="1" applyFont="1" applyFill="1" applyBorder="1" applyAlignment="1">
      <alignment horizontal="center"/>
    </xf>
    <xf numFmtId="49" fontId="8" fillId="3" borderId="2" xfId="0" applyNumberFormat="1" applyFont="1" applyFill="1" applyBorder="1" applyAlignment="1">
      <alignment horizontal="center"/>
    </xf>
    <xf numFmtId="3" fontId="79" fillId="3" borderId="40" xfId="0" applyNumberFormat="1" applyFont="1" applyFill="1" applyBorder="1" applyAlignment="1">
      <alignment horizontal="center"/>
    </xf>
    <xf numFmtId="0" fontId="7" fillId="3" borderId="1" xfId="0" applyFont="1" applyFill="1" applyBorder="1"/>
    <xf numFmtId="0" fontId="8" fillId="3" borderId="39" xfId="0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0" fontId="8" fillId="3" borderId="3" xfId="0" applyNumberFormat="1" applyFont="1" applyFill="1" applyBorder="1" applyAlignment="1">
      <alignment horizontal="center"/>
    </xf>
    <xf numFmtId="0" fontId="25" fillId="3" borderId="3" xfId="0" applyFont="1" applyFill="1" applyBorder="1" applyAlignment="1">
      <alignment horizontal="left"/>
    </xf>
    <xf numFmtId="0" fontId="28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/>
    </xf>
    <xf numFmtId="0" fontId="25" fillId="3" borderId="3" xfId="0" applyFont="1" applyFill="1" applyBorder="1" applyAlignment="1">
      <alignment horizontal="left" vertical="top" wrapText="1"/>
    </xf>
    <xf numFmtId="0" fontId="28" fillId="3" borderId="3" xfId="0" applyFont="1" applyFill="1" applyBorder="1" applyAlignment="1">
      <alignment horizontal="center" vertical="center"/>
    </xf>
    <xf numFmtId="0" fontId="8" fillId="3" borderId="3" xfId="0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left" vertical="center" wrapText="1"/>
    </xf>
    <xf numFmtId="0" fontId="25" fillId="3" borderId="2" xfId="0" applyFont="1" applyFill="1" applyBorder="1" applyAlignment="1">
      <alignment horizontal="left"/>
    </xf>
    <xf numFmtId="0" fontId="8" fillId="3" borderId="40" xfId="0" applyFont="1" applyFill="1" applyBorder="1" applyAlignment="1">
      <alignment horizontal="center"/>
    </xf>
    <xf numFmtId="0" fontId="28" fillId="3" borderId="2" xfId="0" applyFont="1" applyFill="1" applyBorder="1" applyAlignment="1">
      <alignment horizontal="center"/>
    </xf>
    <xf numFmtId="0" fontId="24" fillId="3" borderId="38" xfId="0" applyFont="1" applyFill="1" applyBorder="1"/>
    <xf numFmtId="0" fontId="0" fillId="3" borderId="10" xfId="0" applyFill="1" applyBorder="1"/>
    <xf numFmtId="0" fontId="3" fillId="3" borderId="1" xfId="0" applyFont="1" applyFill="1" applyBorder="1"/>
    <xf numFmtId="0" fontId="3" fillId="3" borderId="10" xfId="0" applyFont="1" applyFill="1" applyBorder="1"/>
    <xf numFmtId="0" fontId="79" fillId="3" borderId="1" xfId="0" applyFont="1" applyFill="1" applyBorder="1"/>
    <xf numFmtId="0" fontId="25" fillId="3" borderId="39" xfId="0" applyFont="1" applyFill="1" applyBorder="1"/>
    <xf numFmtId="0" fontId="8" fillId="3" borderId="0" xfId="0" applyFont="1" applyFill="1" applyBorder="1" applyAlignment="1">
      <alignment horizontal="center"/>
    </xf>
    <xf numFmtId="3" fontId="8" fillId="3" borderId="2" xfId="0" applyNumberFormat="1" applyFont="1" applyFill="1" applyBorder="1" applyAlignment="1">
      <alignment horizontal="center"/>
    </xf>
    <xf numFmtId="3" fontId="8" fillId="3" borderId="39" xfId="0" applyNumberFormat="1" applyFont="1" applyFill="1" applyBorder="1" applyAlignment="1">
      <alignment horizontal="center"/>
    </xf>
    <xf numFmtId="3" fontId="79" fillId="3" borderId="3" xfId="0" applyNumberFormat="1" applyFont="1" applyFill="1" applyBorder="1" applyAlignment="1">
      <alignment horizontal="center"/>
    </xf>
    <xf numFmtId="0" fontId="24" fillId="3" borderId="38" xfId="0" applyFont="1" applyFill="1" applyBorder="1" applyAlignment="1">
      <alignment vertical="center" wrapText="1"/>
    </xf>
    <xf numFmtId="0" fontId="8" fillId="3" borderId="32" xfId="0" applyFont="1" applyFill="1" applyBorder="1" applyAlignment="1">
      <alignment horizontal="center"/>
    </xf>
    <xf numFmtId="0" fontId="79" fillId="3" borderId="32" xfId="0" applyFont="1" applyFill="1" applyBorder="1" applyAlignment="1">
      <alignment horizontal="center"/>
    </xf>
    <xf numFmtId="0" fontId="25" fillId="3" borderId="39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horizontal="center"/>
    </xf>
    <xf numFmtId="0" fontId="79" fillId="3" borderId="3" xfId="0" applyFont="1" applyFill="1" applyBorder="1" applyAlignment="1">
      <alignment horizontal="center"/>
    </xf>
    <xf numFmtId="0" fontId="25" fillId="3" borderId="40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horizontal="center" vertical="center"/>
    </xf>
    <xf numFmtId="0" fontId="79" fillId="3" borderId="2" xfId="0" applyFont="1" applyFill="1" applyBorder="1" applyAlignment="1">
      <alignment horizontal="center"/>
    </xf>
    <xf numFmtId="0" fontId="0" fillId="3" borderId="1" xfId="0" applyFill="1" applyBorder="1"/>
    <xf numFmtId="0" fontId="8" fillId="3" borderId="3" xfId="0" applyFont="1" applyFill="1" applyBorder="1"/>
    <xf numFmtId="49" fontId="79" fillId="3" borderId="3" xfId="0" applyNumberFormat="1" applyFont="1" applyFill="1" applyBorder="1" applyAlignment="1">
      <alignment horizontal="center"/>
    </xf>
    <xf numFmtId="0" fontId="8" fillId="3" borderId="2" xfId="0" applyFont="1" applyFill="1" applyBorder="1"/>
    <xf numFmtId="49" fontId="79" fillId="3" borderId="2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3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/>
    </xf>
    <xf numFmtId="49" fontId="79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/>
    </xf>
    <xf numFmtId="0" fontId="7" fillId="3" borderId="32" xfId="0" applyFont="1" applyFill="1" applyBorder="1" applyAlignment="1">
      <alignment vertical="center" wrapText="1"/>
    </xf>
    <xf numFmtId="0" fontId="8" fillId="3" borderId="50" xfId="0" applyFont="1" applyFill="1" applyBorder="1" applyAlignment="1">
      <alignment horizontal="center"/>
    </xf>
    <xf numFmtId="0" fontId="8" fillId="3" borderId="32" xfId="0" applyNumberFormat="1" applyFont="1" applyFill="1" applyBorder="1" applyAlignment="1">
      <alignment horizontal="center"/>
    </xf>
    <xf numFmtId="49" fontId="79" fillId="3" borderId="32" xfId="0" applyNumberFormat="1" applyFont="1" applyFill="1" applyBorder="1" applyAlignment="1">
      <alignment horizontal="center"/>
    </xf>
    <xf numFmtId="0" fontId="7" fillId="3" borderId="32" xfId="0" applyFont="1" applyFill="1" applyBorder="1"/>
    <xf numFmtId="0" fontId="7" fillId="3" borderId="1" xfId="0" applyFont="1" applyFill="1" applyBorder="1" applyAlignment="1">
      <alignment wrapText="1"/>
    </xf>
    <xf numFmtId="0" fontId="8" fillId="3" borderId="5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80" fillId="3" borderId="1" xfId="0" applyFont="1" applyFill="1" applyBorder="1"/>
    <xf numFmtId="0" fontId="7" fillId="3" borderId="1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79" fillId="3" borderId="3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vertical="center" wrapText="1"/>
    </xf>
    <xf numFmtId="0" fontId="33" fillId="3" borderId="3" xfId="0" applyFont="1" applyFill="1" applyBorder="1" applyAlignment="1">
      <alignment vertical="center" wrapText="1"/>
    </xf>
    <xf numFmtId="0" fontId="33" fillId="3" borderId="3" xfId="0" applyFont="1" applyFill="1" applyBorder="1" applyAlignment="1">
      <alignment horizontal="left" vertical="center" wrapText="1"/>
    </xf>
    <xf numFmtId="0" fontId="33" fillId="3" borderId="3" xfId="0" applyFont="1" applyFill="1" applyBorder="1" applyAlignment="1">
      <alignment vertical="center"/>
    </xf>
    <xf numFmtId="0" fontId="33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/>
    </xf>
    <xf numFmtId="0" fontId="28" fillId="3" borderId="3" xfId="0" applyFont="1" applyFill="1" applyBorder="1" applyAlignment="1">
      <alignment horizontal="left"/>
    </xf>
    <xf numFmtId="0" fontId="28" fillId="3" borderId="3" xfId="0" applyFont="1" applyFill="1" applyBorder="1"/>
    <xf numFmtId="0" fontId="7" fillId="3" borderId="12" xfId="0" applyFont="1" applyFill="1" applyBorder="1" applyAlignment="1">
      <alignment horizontal="left"/>
    </xf>
    <xf numFmtId="0" fontId="8" fillId="3" borderId="13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24" fillId="3" borderId="67" xfId="0" applyFont="1" applyFill="1" applyBorder="1" applyAlignment="1">
      <alignment horizontal="left"/>
    </xf>
    <xf numFmtId="0" fontId="8" fillId="3" borderId="54" xfId="0" applyFont="1" applyFill="1" applyBorder="1" applyAlignment="1">
      <alignment horizontal="center"/>
    </xf>
    <xf numFmtId="0" fontId="8" fillId="3" borderId="67" xfId="0" applyFont="1" applyFill="1" applyBorder="1" applyAlignment="1">
      <alignment horizontal="center"/>
    </xf>
    <xf numFmtId="0" fontId="52" fillId="3" borderId="32" xfId="0" applyFont="1" applyFill="1" applyBorder="1" applyAlignment="1">
      <alignment horizontal="center" wrapText="1"/>
    </xf>
    <xf numFmtId="0" fontId="7" fillId="3" borderId="32" xfId="0" applyFont="1" applyFill="1" applyBorder="1" applyAlignment="1">
      <alignment horizontal="center" vertical="center" wrapText="1"/>
    </xf>
    <xf numFmtId="3" fontId="8" fillId="3" borderId="38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 vertical="center" wrapText="1"/>
    </xf>
    <xf numFmtId="0" fontId="3" fillId="0" borderId="41" xfId="0" applyFont="1" applyFill="1" applyBorder="1"/>
    <xf numFmtId="167" fontId="36" fillId="0" borderId="43" xfId="0" applyNumberFormat="1" applyFont="1" applyFill="1" applyBorder="1" applyAlignment="1">
      <alignment horizontal="center" vertical="center" wrapText="1"/>
    </xf>
    <xf numFmtId="167" fontId="37" fillId="0" borderId="43" xfId="0" applyNumberFormat="1" applyFont="1" applyFill="1" applyBorder="1" applyAlignment="1">
      <alignment horizontal="center" vertical="center" wrapText="1"/>
    </xf>
    <xf numFmtId="167" fontId="37" fillId="0" borderId="43" xfId="0" applyNumberFormat="1" applyFont="1" applyFill="1" applyBorder="1" applyAlignment="1">
      <alignment horizontal="center" vertical="center"/>
    </xf>
    <xf numFmtId="167" fontId="36" fillId="0" borderId="45" xfId="0" applyNumberFormat="1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wrapText="1"/>
    </xf>
    <xf numFmtId="0" fontId="22" fillId="0" borderId="55" xfId="0" applyFont="1" applyFill="1" applyBorder="1" applyAlignment="1">
      <alignment horizontal="center" vertical="center" wrapText="1"/>
    </xf>
    <xf numFmtId="0" fontId="3" fillId="0" borderId="5" xfId="0" applyFont="1" applyFill="1" applyBorder="1"/>
    <xf numFmtId="0" fontId="3" fillId="0" borderId="1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left" wrapText="1"/>
    </xf>
    <xf numFmtId="0" fontId="37" fillId="0" borderId="14" xfId="0" applyFont="1" applyFill="1" applyBorder="1" applyAlignment="1">
      <alignment horizontal="left" wrapText="1"/>
    </xf>
    <xf numFmtId="0" fontId="36" fillId="0" borderId="67" xfId="0" applyFont="1" applyFill="1" applyBorder="1" applyAlignment="1">
      <alignment horizontal="left" wrapText="1"/>
    </xf>
    <xf numFmtId="166" fontId="7" fillId="0" borderId="52" xfId="0" applyNumberFormat="1" applyFont="1" applyFill="1" applyBorder="1" applyAlignment="1">
      <alignment horizontal="center"/>
    </xf>
    <xf numFmtId="166" fontId="8" fillId="0" borderId="3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7" fillId="0" borderId="11" xfId="0" applyFont="1" applyFill="1" applyBorder="1"/>
    <xf numFmtId="3" fontId="8" fillId="0" borderId="60" xfId="0" applyNumberFormat="1" applyFont="1" applyFill="1" applyBorder="1" applyAlignment="1">
      <alignment horizontal="center" vertical="center"/>
    </xf>
    <xf numFmtId="167" fontId="8" fillId="0" borderId="58" xfId="0" applyNumberFormat="1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59" xfId="0" applyFont="1" applyFill="1" applyBorder="1"/>
    <xf numFmtId="0" fontId="3" fillId="0" borderId="39" xfId="0" applyFont="1" applyFill="1" applyBorder="1"/>
    <xf numFmtId="0" fontId="8" fillId="0" borderId="17" xfId="0" applyFont="1" applyFill="1" applyBorder="1"/>
    <xf numFmtId="166" fontId="8" fillId="0" borderId="18" xfId="0" applyNumberFormat="1" applyFont="1" applyFill="1" applyBorder="1" applyAlignment="1">
      <alignment horizontal="center" vertical="center"/>
    </xf>
    <xf numFmtId="0" fontId="8" fillId="0" borderId="44" xfId="0" applyFont="1" applyFill="1" applyBorder="1"/>
    <xf numFmtId="166" fontId="8" fillId="0" borderId="65" xfId="0" applyNumberFormat="1" applyFont="1" applyFill="1" applyBorder="1" applyAlignment="1">
      <alignment horizontal="center" vertical="center"/>
    </xf>
    <xf numFmtId="166" fontId="8" fillId="0" borderId="68" xfId="0" applyNumberFormat="1" applyFont="1" applyFill="1" applyBorder="1" applyAlignment="1">
      <alignment horizontal="center" vertical="center"/>
    </xf>
    <xf numFmtId="0" fontId="7" fillId="0" borderId="57" xfId="0" applyFont="1" applyFill="1" applyBorder="1"/>
    <xf numFmtId="0" fontId="8" fillId="0" borderId="11" xfId="0" applyFont="1" applyFill="1" applyBorder="1"/>
    <xf numFmtId="0" fontId="8" fillId="0" borderId="58" xfId="0" applyFont="1" applyFill="1" applyBorder="1"/>
    <xf numFmtId="0" fontId="8" fillId="0" borderId="29" xfId="0" applyFont="1" applyFill="1" applyBorder="1"/>
    <xf numFmtId="166" fontId="8" fillId="0" borderId="44" xfId="0" applyNumberFormat="1" applyFont="1" applyFill="1" applyBorder="1" applyAlignment="1">
      <alignment horizontal="center" vertical="center"/>
    </xf>
    <xf numFmtId="0" fontId="3" fillId="0" borderId="11" xfId="0" applyFont="1" applyFill="1" applyBorder="1"/>
    <xf numFmtId="3" fontId="9" fillId="0" borderId="60" xfId="0" applyNumberFormat="1" applyFont="1" applyFill="1" applyBorder="1" applyAlignment="1">
      <alignment horizontal="center"/>
    </xf>
    <xf numFmtId="3" fontId="7" fillId="0" borderId="58" xfId="0" applyNumberFormat="1" applyFont="1" applyFill="1" applyBorder="1" applyAlignment="1">
      <alignment horizontal="center"/>
    </xf>
    <xf numFmtId="0" fontId="4" fillId="0" borderId="17" xfId="0" applyFont="1" applyFill="1" applyBorder="1"/>
    <xf numFmtId="167" fontId="4" fillId="0" borderId="18" xfId="0" applyNumberFormat="1" applyFont="1" applyFill="1" applyBorder="1" applyAlignment="1">
      <alignment horizontal="center"/>
    </xf>
    <xf numFmtId="0" fontId="4" fillId="0" borderId="44" xfId="0" applyFont="1" applyFill="1" applyBorder="1"/>
    <xf numFmtId="167" fontId="4" fillId="0" borderId="65" xfId="0" applyNumberFormat="1" applyFont="1" applyFill="1" applyBorder="1" applyAlignment="1">
      <alignment horizontal="center"/>
    </xf>
    <xf numFmtId="167" fontId="4" fillId="0" borderId="68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right" wrapText="1"/>
    </xf>
    <xf numFmtId="167" fontId="8" fillId="0" borderId="60" xfId="0" applyNumberFormat="1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166" fontId="4" fillId="0" borderId="59" xfId="0" applyNumberFormat="1" applyFont="1" applyFill="1" applyBorder="1" applyAlignment="1">
      <alignment horizontal="center"/>
    </xf>
    <xf numFmtId="166" fontId="4" fillId="0" borderId="59" xfId="0" applyNumberFormat="1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/>
    </xf>
    <xf numFmtId="166" fontId="4" fillId="0" borderId="6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166" fontId="8" fillId="0" borderId="10" xfId="0" applyNumberFormat="1" applyFont="1" applyFill="1" applyBorder="1"/>
    <xf numFmtId="166" fontId="8" fillId="0" borderId="0" xfId="0" applyNumberFormat="1" applyFont="1" applyFill="1" applyBorder="1"/>
    <xf numFmtId="0" fontId="7" fillId="0" borderId="31" xfId="0" applyFont="1" applyFill="1" applyBorder="1" applyAlignment="1">
      <alignment horizontal="left"/>
    </xf>
    <xf numFmtId="4" fontId="8" fillId="0" borderId="1" xfId="0" applyNumberFormat="1" applyFont="1" applyFill="1" applyBorder="1"/>
    <xf numFmtId="166" fontId="7" fillId="0" borderId="3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6" fontId="7" fillId="0" borderId="2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left" vertical="center"/>
    </xf>
    <xf numFmtId="166" fontId="8" fillId="0" borderId="5" xfId="0" applyNumberFormat="1" applyFont="1" applyFill="1" applyBorder="1"/>
    <xf numFmtId="166" fontId="8" fillId="0" borderId="4" xfId="0" applyNumberFormat="1" applyFont="1" applyFill="1" applyBorder="1"/>
    <xf numFmtId="0" fontId="8" fillId="0" borderId="4" xfId="0" applyFont="1" applyFill="1" applyBorder="1"/>
    <xf numFmtId="166" fontId="8" fillId="0" borderId="31" xfId="0" applyNumberFormat="1" applyFont="1" applyFill="1" applyBorder="1"/>
    <xf numFmtId="0" fontId="7" fillId="0" borderId="55" xfId="0" applyFont="1" applyFill="1" applyBorder="1" applyAlignment="1">
      <alignment horizontal="left"/>
    </xf>
    <xf numFmtId="166" fontId="8" fillId="0" borderId="32" xfId="0" applyNumberFormat="1" applyFont="1" applyFill="1" applyBorder="1" applyAlignment="1">
      <alignment horizontal="right"/>
    </xf>
    <xf numFmtId="0" fontId="29" fillId="0" borderId="59" xfId="0" applyFont="1" applyFill="1" applyBorder="1" applyAlignment="1">
      <alignment horizontal="left" wrapText="1"/>
    </xf>
    <xf numFmtId="4" fontId="3" fillId="0" borderId="59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169" fontId="3" fillId="0" borderId="59" xfId="0" applyNumberFormat="1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left" vertical="center" wrapText="1"/>
    </xf>
    <xf numFmtId="2" fontId="3" fillId="0" borderId="59" xfId="0" applyNumberFormat="1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left" vertical="center"/>
    </xf>
    <xf numFmtId="0" fontId="21" fillId="0" borderId="59" xfId="0" applyFont="1" applyFill="1" applyBorder="1" applyAlignment="1">
      <alignment vertical="center"/>
    </xf>
    <xf numFmtId="0" fontId="4" fillId="0" borderId="59" xfId="0" applyFont="1" applyFill="1" applyBorder="1"/>
    <xf numFmtId="0" fontId="54" fillId="0" borderId="59" xfId="0" applyFont="1" applyFill="1" applyBorder="1"/>
    <xf numFmtId="4" fontId="5" fillId="0" borderId="59" xfId="0" applyNumberFormat="1" applyFont="1" applyFill="1" applyBorder="1" applyAlignment="1">
      <alignment horizontal="center" vertical="center"/>
    </xf>
    <xf numFmtId="2" fontId="5" fillId="0" borderId="59" xfId="0" applyNumberFormat="1" applyFont="1" applyFill="1" applyBorder="1" applyAlignment="1">
      <alignment horizontal="center" vertical="center"/>
    </xf>
    <xf numFmtId="167" fontId="3" fillId="0" borderId="59" xfId="0" applyNumberFormat="1" applyFont="1" applyFill="1" applyBorder="1" applyAlignment="1">
      <alignment horizontal="center" vertical="center"/>
    </xf>
    <xf numFmtId="0" fontId="4" fillId="0" borderId="32" xfId="0" applyFont="1" applyFill="1" applyBorder="1"/>
    <xf numFmtId="0" fontId="4" fillId="0" borderId="50" xfId="0" applyFont="1" applyFill="1" applyBorder="1" applyAlignment="1">
      <alignment horizontal="center" wrapText="1" shrinkToFit="1"/>
    </xf>
    <xf numFmtId="0" fontId="4" fillId="0" borderId="22" xfId="0" applyFont="1" applyFill="1" applyBorder="1"/>
    <xf numFmtId="167" fontId="4" fillId="0" borderId="21" xfId="0" applyNumberFormat="1" applyFont="1" applyFill="1" applyBorder="1"/>
    <xf numFmtId="167" fontId="4" fillId="0" borderId="22" xfId="0" applyNumberFormat="1" applyFont="1" applyFill="1" applyBorder="1"/>
    <xf numFmtId="0" fontId="4" fillId="0" borderId="14" xfId="0" applyFont="1" applyFill="1" applyBorder="1"/>
    <xf numFmtId="167" fontId="4" fillId="0" borderId="16" xfId="0" applyNumberFormat="1" applyFont="1" applyFill="1" applyBorder="1"/>
    <xf numFmtId="167" fontId="4" fillId="0" borderId="14" xfId="0" applyNumberFormat="1" applyFont="1" applyFill="1" applyBorder="1"/>
    <xf numFmtId="0" fontId="4" fillId="0" borderId="16" xfId="0" applyFont="1" applyFill="1" applyBorder="1"/>
    <xf numFmtId="0" fontId="4" fillId="0" borderId="67" xfId="0" applyFont="1" applyFill="1" applyBorder="1"/>
    <xf numFmtId="0" fontId="4" fillId="0" borderId="54" xfId="0" applyFont="1" applyFill="1" applyBorder="1"/>
    <xf numFmtId="167" fontId="4" fillId="0" borderId="67" xfId="0" applyNumberFormat="1" applyFont="1" applyFill="1" applyBorder="1"/>
    <xf numFmtId="2" fontId="18" fillId="0" borderId="0" xfId="0" applyNumberFormat="1" applyFont="1" applyFill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166" fontId="8" fillId="0" borderId="3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3" fontId="7" fillId="2" borderId="38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0" fontId="39" fillId="0" borderId="59" xfId="0" applyFont="1" applyFill="1" applyBorder="1" applyAlignment="1">
      <alignment horizontal="center"/>
    </xf>
    <xf numFmtId="166" fontId="39" fillId="0" borderId="59" xfId="0" applyNumberFormat="1" applyFont="1" applyFill="1" applyBorder="1" applyAlignment="1">
      <alignment horizontal="center" vertical="center"/>
    </xf>
    <xf numFmtId="4" fontId="39" fillId="0" borderId="59" xfId="0" applyNumberFormat="1" applyFont="1" applyFill="1" applyBorder="1" applyAlignment="1">
      <alignment horizontal="center"/>
    </xf>
    <xf numFmtId="167" fontId="39" fillId="0" borderId="65" xfId="0" applyNumberFormat="1" applyFont="1" applyFill="1" applyBorder="1" applyAlignment="1">
      <alignment horizontal="center"/>
    </xf>
    <xf numFmtId="166" fontId="39" fillId="0" borderId="65" xfId="0" applyNumberFormat="1" applyFont="1" applyFill="1" applyBorder="1" applyAlignment="1">
      <alignment horizontal="center"/>
    </xf>
    <xf numFmtId="4" fontId="39" fillId="0" borderId="60" xfId="0" applyNumberFormat="1" applyFont="1" applyFill="1" applyBorder="1" applyAlignment="1">
      <alignment horizontal="center"/>
    </xf>
    <xf numFmtId="167" fontId="39" fillId="0" borderId="6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9" fillId="0" borderId="0" xfId="0" applyNumberFormat="1" applyFont="1" applyFill="1" applyBorder="1" applyAlignment="1">
      <alignment horizontal="center" vertical="center"/>
    </xf>
    <xf numFmtId="167" fontId="39" fillId="0" borderId="0" xfId="0" applyNumberFormat="1" applyFont="1" applyFill="1" applyBorder="1" applyAlignment="1">
      <alignment horizontal="center" vertical="center"/>
    </xf>
    <xf numFmtId="166" fontId="39" fillId="0" borderId="0" xfId="0" applyNumberFormat="1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166" fontId="39" fillId="0" borderId="17" xfId="0" applyNumberFormat="1" applyFont="1" applyFill="1" applyBorder="1" applyAlignment="1">
      <alignment horizontal="center" vertical="center"/>
    </xf>
    <xf numFmtId="4" fontId="39" fillId="0" borderId="17" xfId="0" applyNumberFormat="1" applyFont="1" applyFill="1" applyBorder="1" applyAlignment="1">
      <alignment horizontal="center"/>
    </xf>
    <xf numFmtId="166" fontId="39" fillId="0" borderId="44" xfId="0" applyNumberFormat="1" applyFont="1" applyFill="1" applyBorder="1" applyAlignment="1">
      <alignment horizontal="center" vertical="center"/>
    </xf>
    <xf numFmtId="166" fontId="39" fillId="0" borderId="65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166" fontId="39" fillId="0" borderId="0" xfId="0" applyNumberFormat="1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68" fillId="0" borderId="55" xfId="0" applyFont="1" applyFill="1" applyBorder="1" applyAlignment="1">
      <alignment horizontal="center" vertical="top" wrapText="1"/>
    </xf>
    <xf numFmtId="0" fontId="68" fillId="0" borderId="32" xfId="0" applyFont="1" applyFill="1" applyBorder="1" applyAlignment="1">
      <alignment horizontal="center" vertical="top" wrapText="1"/>
    </xf>
    <xf numFmtId="0" fontId="68" fillId="0" borderId="52" xfId="0" applyFont="1" applyFill="1" applyBorder="1" applyAlignment="1">
      <alignment horizontal="center" vertical="top" wrapText="1"/>
    </xf>
    <xf numFmtId="0" fontId="68" fillId="0" borderId="50" xfId="0" applyFont="1" applyFill="1" applyBorder="1" applyAlignment="1">
      <alignment horizontal="center" vertical="top" wrapText="1"/>
    </xf>
    <xf numFmtId="0" fontId="68" fillId="0" borderId="55" xfId="0" applyFont="1" applyFill="1" applyBorder="1" applyAlignment="1">
      <alignment horizontal="center" vertical="center" wrapText="1"/>
    </xf>
    <xf numFmtId="0" fontId="68" fillId="0" borderId="32" xfId="0" applyFont="1" applyFill="1" applyBorder="1" applyAlignment="1">
      <alignment horizontal="center" vertical="center" wrapText="1"/>
    </xf>
    <xf numFmtId="0" fontId="68" fillId="0" borderId="52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0" fontId="69" fillId="0" borderId="57" xfId="0" applyFont="1" applyFill="1" applyBorder="1" applyAlignment="1">
      <alignment horizontal="center" vertical="center" wrapText="1"/>
    </xf>
    <xf numFmtId="166" fontId="69" fillId="0" borderId="12" xfId="0" applyNumberFormat="1" applyFont="1" applyFill="1" applyBorder="1" applyAlignment="1">
      <alignment horizontal="center" vertical="center" wrapText="1"/>
    </xf>
    <xf numFmtId="166" fontId="69" fillId="0" borderId="13" xfId="0" applyNumberFormat="1" applyFont="1" applyFill="1" applyBorder="1" applyAlignment="1">
      <alignment horizontal="center" vertical="center" wrapText="1"/>
    </xf>
    <xf numFmtId="166" fontId="69" fillId="0" borderId="41" xfId="0" applyNumberFormat="1" applyFont="1" applyFill="1" applyBorder="1" applyAlignment="1">
      <alignment horizontal="center" vertical="center" wrapText="1"/>
    </xf>
    <xf numFmtId="0" fontId="69" fillId="0" borderId="29" xfId="0" applyFont="1" applyFill="1" applyBorder="1" applyAlignment="1">
      <alignment horizontal="center" vertical="center" wrapText="1"/>
    </xf>
    <xf numFmtId="166" fontId="69" fillId="0" borderId="14" xfId="0" applyNumberFormat="1" applyFont="1" applyFill="1" applyBorder="1" applyAlignment="1">
      <alignment horizontal="center" vertical="center" wrapText="1"/>
    </xf>
    <xf numFmtId="166" fontId="69" fillId="0" borderId="16" xfId="0" applyNumberFormat="1" applyFont="1" applyFill="1" applyBorder="1" applyAlignment="1">
      <alignment horizontal="center" vertical="center" wrapText="1"/>
    </xf>
    <xf numFmtId="166" fontId="69" fillId="0" borderId="43" xfId="0" applyNumberFormat="1" applyFont="1" applyFill="1" applyBorder="1" applyAlignment="1">
      <alignment horizontal="center" vertical="center" wrapText="1"/>
    </xf>
    <xf numFmtId="0" fontId="69" fillId="0" borderId="36" xfId="0" applyFont="1" applyFill="1" applyBorder="1" applyAlignment="1">
      <alignment horizontal="center" vertical="center" wrapText="1"/>
    </xf>
    <xf numFmtId="166" fontId="69" fillId="0" borderId="23" xfId="0" applyNumberFormat="1" applyFont="1" applyFill="1" applyBorder="1" applyAlignment="1">
      <alignment horizontal="center" vertical="center" wrapText="1"/>
    </xf>
    <xf numFmtId="166" fontId="69" fillId="0" borderId="49" xfId="0" applyNumberFormat="1" applyFont="1" applyFill="1" applyBorder="1" applyAlignment="1">
      <alignment horizontal="center" vertical="center" wrapText="1"/>
    </xf>
    <xf numFmtId="166" fontId="69" fillId="0" borderId="15" xfId="0" applyNumberFormat="1" applyFont="1" applyFill="1" applyBorder="1" applyAlignment="1">
      <alignment horizontal="center" vertical="center" wrapText="1"/>
    </xf>
    <xf numFmtId="166" fontId="69" fillId="0" borderId="22" xfId="0" applyNumberFormat="1" applyFont="1" applyFill="1" applyBorder="1" applyAlignment="1">
      <alignment horizontal="center" vertical="center" wrapText="1"/>
    </xf>
    <xf numFmtId="166" fontId="69" fillId="0" borderId="21" xfId="0" applyNumberFormat="1" applyFont="1" applyFill="1" applyBorder="1" applyAlignment="1">
      <alignment horizontal="center" vertical="center" wrapText="1"/>
    </xf>
    <xf numFmtId="166" fontId="69" fillId="0" borderId="48" xfId="0" applyNumberFormat="1" applyFont="1" applyFill="1" applyBorder="1" applyAlignment="1">
      <alignment horizontal="center" vertical="center" wrapText="1"/>
    </xf>
    <xf numFmtId="166" fontId="69" fillId="0" borderId="67" xfId="0" applyNumberFormat="1" applyFont="1" applyFill="1" applyBorder="1" applyAlignment="1">
      <alignment horizontal="center" vertical="center" wrapText="1"/>
    </xf>
    <xf numFmtId="166" fontId="68" fillId="0" borderId="27" xfId="0" applyNumberFormat="1" applyFont="1" applyFill="1" applyBorder="1" applyAlignment="1">
      <alignment horizontal="center" vertical="center" wrapText="1"/>
    </xf>
    <xf numFmtId="166" fontId="68" fillId="0" borderId="32" xfId="0" applyNumberFormat="1" applyFont="1" applyFill="1" applyBorder="1" applyAlignment="1">
      <alignment horizontal="center" vertical="center" wrapText="1"/>
    </xf>
    <xf numFmtId="166" fontId="39" fillId="3" borderId="6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0" fontId="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vertical="top"/>
    </xf>
    <xf numFmtId="0" fontId="9" fillId="0" borderId="5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4" fillId="0" borderId="55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wrapText="1"/>
    </xf>
    <xf numFmtId="0" fontId="8" fillId="0" borderId="31" xfId="0" applyFont="1" applyFill="1" applyBorder="1" applyAlignment="1">
      <alignment wrapText="1"/>
    </xf>
    <xf numFmtId="0" fontId="8" fillId="0" borderId="31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vertical="center"/>
    </xf>
    <xf numFmtId="0" fontId="4" fillId="0" borderId="32" xfId="0" applyFont="1" applyFill="1" applyBorder="1" applyAlignment="1">
      <alignment wrapText="1"/>
    </xf>
    <xf numFmtId="0" fontId="8" fillId="0" borderId="32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wrapText="1"/>
    </xf>
    <xf numFmtId="0" fontId="4" fillId="0" borderId="5" xfId="0" applyNumberFormat="1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left" vertical="top" wrapText="1"/>
    </xf>
    <xf numFmtId="0" fontId="4" fillId="0" borderId="5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/>
    </xf>
    <xf numFmtId="166" fontId="4" fillId="0" borderId="5" xfId="0" applyNumberFormat="1" applyFont="1" applyFill="1" applyBorder="1" applyAlignment="1">
      <alignment horizontal="center" vertical="center"/>
    </xf>
    <xf numFmtId="166" fontId="8" fillId="0" borderId="4" xfId="0" applyNumberFormat="1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166" fontId="8" fillId="0" borderId="32" xfId="0" applyNumberFormat="1" applyFont="1" applyFill="1" applyBorder="1" applyAlignment="1">
      <alignment horizontal="center" vertical="center"/>
    </xf>
    <xf numFmtId="166" fontId="8" fillId="0" borderId="52" xfId="0" applyNumberFormat="1" applyFont="1" applyFill="1" applyBorder="1" applyAlignment="1">
      <alignment horizontal="center" vertical="center"/>
    </xf>
    <xf numFmtId="166" fontId="8" fillId="0" borderId="38" xfId="0" applyNumberFormat="1" applyFont="1" applyFill="1" applyBorder="1" applyAlignment="1">
      <alignment horizontal="center" vertical="center"/>
    </xf>
    <xf numFmtId="166" fontId="8" fillId="0" borderId="55" xfId="0" applyNumberFormat="1" applyFont="1" applyFill="1" applyBorder="1" applyAlignment="1">
      <alignment horizontal="center" vertical="center"/>
    </xf>
    <xf numFmtId="166" fontId="8" fillId="0" borderId="50" xfId="0" applyNumberFormat="1" applyFont="1" applyFill="1" applyBorder="1" applyAlignment="1">
      <alignment horizontal="center" vertical="center"/>
    </xf>
    <xf numFmtId="166" fontId="8" fillId="0" borderId="32" xfId="0" applyNumberFormat="1" applyFont="1" applyFill="1" applyBorder="1" applyAlignment="1">
      <alignment horizontal="center" vertical="center" wrapText="1"/>
    </xf>
    <xf numFmtId="166" fontId="4" fillId="0" borderId="32" xfId="0" applyNumberFormat="1" applyFont="1" applyFill="1" applyBorder="1" applyAlignment="1">
      <alignment horizontal="center" vertical="center" wrapText="1"/>
    </xf>
    <xf numFmtId="166" fontId="8" fillId="0" borderId="38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left" vertical="top" wrapText="1"/>
    </xf>
    <xf numFmtId="0" fontId="23" fillId="0" borderId="0" xfId="0" applyFont="1" applyFill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50" fillId="0" borderId="0" xfId="0" applyFont="1" applyFill="1" applyBorder="1"/>
    <xf numFmtId="0" fontId="50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vertical="top" wrapText="1"/>
    </xf>
    <xf numFmtId="3" fontId="8" fillId="0" borderId="67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66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36" fillId="0" borderId="29" xfId="0" applyFont="1" applyFill="1" applyBorder="1" applyAlignment="1">
      <alignment horizontal="center" vertical="top" wrapText="1"/>
    </xf>
    <xf numFmtId="0" fontId="36" fillId="0" borderId="57" xfId="0" applyFont="1" applyFill="1" applyBorder="1" applyAlignment="1">
      <alignment horizontal="center" vertical="top" wrapText="1"/>
    </xf>
    <xf numFmtId="167" fontId="36" fillId="0" borderId="43" xfId="0" applyNumberFormat="1" applyFont="1" applyFill="1" applyBorder="1" applyAlignment="1">
      <alignment horizontal="center" vertical="center"/>
    </xf>
    <xf numFmtId="166" fontId="8" fillId="0" borderId="39" xfId="0" applyNumberFormat="1" applyFont="1" applyFill="1" applyBorder="1" applyAlignment="1">
      <alignment horizontal="center" vertical="center"/>
    </xf>
    <xf numFmtId="3" fontId="8" fillId="0" borderId="40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166" fontId="11" fillId="0" borderId="38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81" fillId="0" borderId="0" xfId="0" applyNumberFormat="1" applyFont="1" applyFill="1" applyBorder="1" applyAlignment="1">
      <alignment horizontal="center" vertical="center"/>
    </xf>
    <xf numFmtId="166" fontId="81" fillId="0" borderId="0" xfId="0" applyNumberFormat="1" applyFont="1" applyFill="1" applyBorder="1" applyAlignment="1">
      <alignment horizontal="center"/>
    </xf>
    <xf numFmtId="3" fontId="24" fillId="0" borderId="12" xfId="0" applyNumberFormat="1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horizontal="center" vertical="center" wrapText="1"/>
    </xf>
    <xf numFmtId="3" fontId="25" fillId="0" borderId="67" xfId="0" applyNumberFormat="1" applyFont="1" applyFill="1" applyBorder="1" applyAlignment="1">
      <alignment horizontal="center" vertical="center" wrapText="1"/>
    </xf>
    <xf numFmtId="2" fontId="7" fillId="0" borderId="52" xfId="0" applyNumberFormat="1" applyFont="1" applyFill="1" applyBorder="1" applyAlignment="1">
      <alignment horizontal="center" vertical="top"/>
    </xf>
    <xf numFmtId="2" fontId="7" fillId="0" borderId="32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9" fontId="7" fillId="0" borderId="52" xfId="0" applyNumberFormat="1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vertical="center"/>
    </xf>
    <xf numFmtId="0" fontId="8" fillId="0" borderId="67" xfId="0" applyNumberFormat="1" applyFont="1" applyFill="1" applyBorder="1" applyAlignment="1">
      <alignment horizontal="center" vertical="center"/>
    </xf>
    <xf numFmtId="3" fontId="25" fillId="0" borderId="54" xfId="0" applyNumberFormat="1" applyFont="1" applyFill="1" applyBorder="1" applyAlignment="1">
      <alignment horizontal="center" vertical="center" wrapText="1"/>
    </xf>
    <xf numFmtId="166" fontId="25" fillId="0" borderId="67" xfId="0" applyNumberFormat="1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/>
    </xf>
    <xf numFmtId="0" fontId="3" fillId="0" borderId="14" xfId="0" applyFont="1" applyFill="1" applyBorder="1"/>
    <xf numFmtId="0" fontId="24" fillId="0" borderId="29" xfId="0" applyFont="1" applyFill="1" applyBorder="1" applyAlignment="1">
      <alignment horizontal="left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horizontal="left" vertical="center" wrapText="1"/>
    </xf>
    <xf numFmtId="0" fontId="25" fillId="0" borderId="14" xfId="0" applyNumberFormat="1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vertical="center"/>
    </xf>
    <xf numFmtId="3" fontId="25" fillId="0" borderId="16" xfId="0" applyNumberFormat="1" applyFont="1" applyFill="1" applyBorder="1" applyAlignment="1">
      <alignment horizontal="center" vertical="center" wrapText="1"/>
    </xf>
    <xf numFmtId="166" fontId="25" fillId="0" borderId="14" xfId="0" applyNumberFormat="1" applyFont="1" applyFill="1" applyBorder="1" applyAlignment="1">
      <alignment horizontal="center" vertical="center" wrapText="1"/>
    </xf>
    <xf numFmtId="166" fontId="25" fillId="0" borderId="0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29" xfId="0" applyNumberFormat="1" applyFont="1" applyFill="1" applyBorder="1" applyAlignment="1">
      <alignment horizontal="center" vertical="center" wrapText="1"/>
    </xf>
    <xf numFmtId="2" fontId="8" fillId="0" borderId="32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3" fontId="24" fillId="0" borderId="13" xfId="0" applyNumberFormat="1" applyFont="1" applyFill="1" applyBorder="1" applyAlignment="1">
      <alignment horizontal="center" vertical="center" wrapText="1"/>
    </xf>
    <xf numFmtId="166" fontId="24" fillId="0" borderId="1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67" xfId="0" applyFont="1" applyFill="1" applyBorder="1" applyAlignment="1">
      <alignment vertical="center" wrapText="1"/>
    </xf>
    <xf numFmtId="0" fontId="8" fillId="0" borderId="22" xfId="0" applyNumberFormat="1" applyFont="1" applyFill="1" applyBorder="1" applyAlignment="1">
      <alignment horizontal="center" vertical="center"/>
    </xf>
    <xf numFmtId="3" fontId="27" fillId="0" borderId="29" xfId="0" applyNumberFormat="1" applyFont="1" applyFill="1" applyBorder="1" applyAlignment="1">
      <alignment horizontal="center" vertical="center"/>
    </xf>
    <xf numFmtId="3" fontId="33" fillId="0" borderId="14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left" vertical="center" wrapText="1" indent="3"/>
    </xf>
    <xf numFmtId="0" fontId="27" fillId="0" borderId="14" xfId="0" applyNumberFormat="1" applyFont="1" applyFill="1" applyBorder="1" applyAlignment="1">
      <alignment horizontal="center" vertical="center"/>
    </xf>
    <xf numFmtId="3" fontId="27" fillId="0" borderId="14" xfId="0" applyNumberFormat="1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166" fontId="8" fillId="0" borderId="14" xfId="0" applyNumberFormat="1" applyFont="1" applyFill="1" applyBorder="1" applyAlignment="1">
      <alignment horizontal="center" vertical="center"/>
    </xf>
    <xf numFmtId="3" fontId="24" fillId="0" borderId="12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3" fontId="33" fillId="0" borderId="23" xfId="0" applyNumberFormat="1" applyFont="1" applyFill="1" applyBorder="1" applyAlignment="1">
      <alignment horizontal="center" vertical="center"/>
    </xf>
    <xf numFmtId="3" fontId="32" fillId="0" borderId="14" xfId="0" applyNumberFormat="1" applyFont="1" applyFill="1" applyBorder="1" applyAlignment="1">
      <alignment horizontal="center" vertical="center"/>
    </xf>
    <xf numFmtId="3" fontId="22" fillId="0" borderId="14" xfId="0" applyNumberFormat="1" applyFont="1" applyFill="1" applyBorder="1" applyAlignment="1">
      <alignment horizontal="center" vertical="center"/>
    </xf>
    <xf numFmtId="3" fontId="75" fillId="0" borderId="67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24" fillId="0" borderId="12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left" vertical="center" wrapText="1" indent="5"/>
    </xf>
    <xf numFmtId="0" fontId="33" fillId="0" borderId="14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left" vertical="center" indent="5"/>
    </xf>
    <xf numFmtId="49" fontId="33" fillId="0" borderId="23" xfId="0" applyNumberFormat="1" applyFont="1" applyFill="1" applyBorder="1" applyAlignment="1">
      <alignment horizontal="left" vertical="center" wrapText="1" indent="5"/>
    </xf>
    <xf numFmtId="0" fontId="33" fillId="0" borderId="23" xfId="0" applyNumberFormat="1" applyFont="1" applyFill="1" applyBorder="1" applyAlignment="1">
      <alignment horizontal="center" vertical="center"/>
    </xf>
    <xf numFmtId="0" fontId="32" fillId="0" borderId="14" xfId="0" applyNumberFormat="1" applyFont="1" applyFill="1" applyBorder="1" applyAlignment="1">
      <alignment horizontal="left" vertical="center" wrapText="1" indent="7"/>
    </xf>
    <xf numFmtId="0" fontId="32" fillId="0" borderId="14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left" vertical="center" wrapText="1"/>
    </xf>
    <xf numFmtId="0" fontId="22" fillId="0" borderId="14" xfId="0" applyNumberFormat="1" applyFont="1" applyFill="1" applyBorder="1" applyAlignment="1">
      <alignment horizontal="center" vertical="center"/>
    </xf>
    <xf numFmtId="0" fontId="75" fillId="0" borderId="67" xfId="0" applyFont="1" applyFill="1" applyBorder="1" applyAlignment="1">
      <alignment horizontal="left" vertical="center" wrapText="1"/>
    </xf>
    <xf numFmtId="0" fontId="75" fillId="0" borderId="67" xfId="0" applyNumberFormat="1" applyFont="1" applyFill="1" applyBorder="1" applyAlignment="1">
      <alignment horizontal="center" vertical="center"/>
    </xf>
    <xf numFmtId="166" fontId="8" fillId="0" borderId="22" xfId="0" applyNumberFormat="1" applyFont="1" applyFill="1" applyBorder="1" applyAlignment="1">
      <alignment horizontal="center" vertical="center"/>
    </xf>
    <xf numFmtId="166" fontId="8" fillId="0" borderId="67" xfId="0" applyNumberFormat="1" applyFont="1" applyFill="1" applyBorder="1" applyAlignment="1">
      <alignment horizontal="center" vertical="center"/>
    </xf>
    <xf numFmtId="3" fontId="24" fillId="0" borderId="14" xfId="0" applyNumberFormat="1" applyFont="1" applyFill="1" applyBorder="1" applyAlignment="1">
      <alignment horizontal="center" vertical="center"/>
    </xf>
    <xf numFmtId="166" fontId="24" fillId="0" borderId="14" xfId="0" applyNumberFormat="1" applyFont="1" applyFill="1" applyBorder="1" applyAlignment="1">
      <alignment horizontal="center" vertical="center"/>
    </xf>
    <xf numFmtId="166" fontId="33" fillId="0" borderId="14" xfId="0" applyNumberFormat="1" applyFont="1" applyFill="1" applyBorder="1" applyAlignment="1">
      <alignment horizontal="center" vertical="center"/>
    </xf>
    <xf numFmtId="166" fontId="32" fillId="0" borderId="14" xfId="0" applyNumberFormat="1" applyFont="1" applyFill="1" applyBorder="1" applyAlignment="1">
      <alignment horizontal="center" vertical="center"/>
    </xf>
    <xf numFmtId="167" fontId="8" fillId="0" borderId="3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2" fontId="5" fillId="0" borderId="32" xfId="0" applyNumberFormat="1" applyFont="1" applyFill="1" applyBorder="1" applyAlignment="1">
      <alignment horizontal="center" vertical="center" wrapText="1"/>
    </xf>
    <xf numFmtId="2" fontId="9" fillId="0" borderId="32" xfId="0" applyNumberFormat="1" applyFont="1" applyFill="1" applyBorder="1" applyAlignment="1">
      <alignment horizontal="center" vertical="center"/>
    </xf>
    <xf numFmtId="2" fontId="5" fillId="0" borderId="32" xfId="0" applyNumberFormat="1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/>
    <xf numFmtId="0" fontId="36" fillId="0" borderId="11" xfId="0" applyFont="1" applyFill="1" applyBorder="1" applyAlignment="1">
      <alignment horizontal="center" wrapText="1"/>
    </xf>
    <xf numFmtId="0" fontId="36" fillId="0" borderId="60" xfId="0" applyFont="1" applyFill="1" applyBorder="1" applyAlignment="1">
      <alignment horizontal="center" wrapText="1"/>
    </xf>
    <xf numFmtId="0" fontId="36" fillId="0" borderId="58" xfId="0" applyFont="1" applyFill="1" applyBorder="1" applyAlignment="1">
      <alignment horizontal="center" wrapText="1"/>
    </xf>
    <xf numFmtId="167" fontId="36" fillId="0" borderId="60" xfId="0" applyNumberFormat="1" applyFont="1" applyFill="1" applyBorder="1" applyAlignment="1">
      <alignment horizontal="center" wrapText="1"/>
    </xf>
    <xf numFmtId="167" fontId="36" fillId="0" borderId="58" xfId="0" applyNumberFormat="1" applyFont="1" applyFill="1" applyBorder="1" applyAlignment="1">
      <alignment horizontal="center" wrapText="1"/>
    </xf>
    <xf numFmtId="0" fontId="36" fillId="0" borderId="17" xfId="0" applyFont="1" applyFill="1" applyBorder="1" applyAlignment="1">
      <alignment horizontal="center" wrapText="1"/>
    </xf>
    <xf numFmtId="0" fontId="36" fillId="0" borderId="59" xfId="0" applyFont="1" applyFill="1" applyBorder="1" applyAlignment="1">
      <alignment horizontal="center" wrapText="1"/>
    </xf>
    <xf numFmtId="0" fontId="36" fillId="0" borderId="18" xfId="0" applyFont="1" applyFill="1" applyBorder="1" applyAlignment="1">
      <alignment horizontal="center" wrapText="1"/>
    </xf>
    <xf numFmtId="167" fontId="36" fillId="0" borderId="59" xfId="0" applyNumberFormat="1" applyFont="1" applyFill="1" applyBorder="1" applyAlignment="1">
      <alignment horizontal="center" wrapText="1"/>
    </xf>
    <xf numFmtId="167" fontId="36" fillId="0" borderId="18" xfId="0" applyNumberFormat="1" applyFont="1" applyFill="1" applyBorder="1" applyAlignment="1">
      <alignment horizontal="center" wrapText="1"/>
    </xf>
    <xf numFmtId="2" fontId="36" fillId="0" borderId="18" xfId="0" applyNumberFormat="1" applyFont="1" applyFill="1" applyBorder="1" applyAlignment="1">
      <alignment horizontal="center" wrapText="1"/>
    </xf>
    <xf numFmtId="0" fontId="36" fillId="0" borderId="36" xfId="0" applyFont="1" applyFill="1" applyBorder="1" applyAlignment="1">
      <alignment horizontal="center" vertical="top" wrapText="1"/>
    </xf>
    <xf numFmtId="0" fontId="36" fillId="0" borderId="46" xfId="0" applyFont="1" applyFill="1" applyBorder="1" applyAlignment="1">
      <alignment horizontal="center" wrapText="1"/>
    </xf>
    <xf numFmtId="167" fontId="36" fillId="0" borderId="62" xfId="0" applyNumberFormat="1" applyFont="1" applyFill="1" applyBorder="1" applyAlignment="1">
      <alignment horizontal="center" wrapText="1"/>
    </xf>
    <xf numFmtId="2" fontId="36" fillId="0" borderId="37" xfId="0" applyNumberFormat="1" applyFont="1" applyFill="1" applyBorder="1" applyAlignment="1">
      <alignment horizontal="center" wrapText="1"/>
    </xf>
    <xf numFmtId="167" fontId="36" fillId="0" borderId="37" xfId="0" applyNumberFormat="1" applyFont="1" applyFill="1" applyBorder="1" applyAlignment="1">
      <alignment horizontal="center" wrapText="1"/>
    </xf>
    <xf numFmtId="49" fontId="36" fillId="0" borderId="12" xfId="0" applyNumberFormat="1" applyFont="1" applyFill="1" applyBorder="1" applyAlignment="1">
      <alignment horizontal="center" vertical="top" wrapText="1"/>
    </xf>
    <xf numFmtId="2" fontId="36" fillId="0" borderId="58" xfId="0" applyNumberFormat="1" applyFont="1" applyFill="1" applyBorder="1" applyAlignment="1">
      <alignment horizontal="center" wrapText="1"/>
    </xf>
    <xf numFmtId="167" fontId="36" fillId="0" borderId="11" xfId="0" applyNumberFormat="1" applyFont="1" applyFill="1" applyBorder="1" applyAlignment="1">
      <alignment horizontal="center" wrapText="1"/>
    </xf>
    <xf numFmtId="49" fontId="36" fillId="0" borderId="23" xfId="0" applyNumberFormat="1" applyFont="1" applyFill="1" applyBorder="1" applyAlignment="1">
      <alignment horizontal="center" vertical="top" wrapText="1"/>
    </xf>
    <xf numFmtId="167" fontId="36" fillId="0" borderId="46" xfId="0" applyNumberFormat="1" applyFont="1" applyFill="1" applyBorder="1" applyAlignment="1">
      <alignment horizontal="center" wrapText="1"/>
    </xf>
    <xf numFmtId="0" fontId="36" fillId="0" borderId="23" xfId="0" applyFont="1" applyFill="1" applyBorder="1" applyAlignment="1">
      <alignment horizontal="center" vertical="top" wrapText="1"/>
    </xf>
    <xf numFmtId="0" fontId="36" fillId="0" borderId="14" xfId="0" applyFont="1" applyFill="1" applyBorder="1" applyAlignment="1">
      <alignment horizontal="center" vertical="top" wrapText="1"/>
    </xf>
    <xf numFmtId="167" fontId="36" fillId="0" borderId="17" xfId="0" applyNumberFormat="1" applyFont="1" applyFill="1" applyBorder="1" applyAlignment="1">
      <alignment horizontal="center" wrapText="1"/>
    </xf>
    <xf numFmtId="49" fontId="36" fillId="0" borderId="57" xfId="0" applyNumberFormat="1" applyFont="1" applyFill="1" applyBorder="1" applyAlignment="1">
      <alignment horizontal="center" vertical="top" wrapText="1"/>
    </xf>
    <xf numFmtId="167" fontId="36" fillId="0" borderId="61" xfId="0" applyNumberFormat="1" applyFont="1" applyFill="1" applyBorder="1" applyAlignment="1">
      <alignment horizontal="center" wrapText="1"/>
    </xf>
    <xf numFmtId="167" fontId="36" fillId="0" borderId="53" xfId="0" applyNumberFormat="1" applyFont="1" applyFill="1" applyBorder="1" applyAlignment="1">
      <alignment horizontal="center" wrapText="1"/>
    </xf>
    <xf numFmtId="2" fontId="36" fillId="0" borderId="11" xfId="0" applyNumberFormat="1" applyFont="1" applyFill="1" applyBorder="1" applyAlignment="1">
      <alignment horizontal="center" wrapText="1"/>
    </xf>
    <xf numFmtId="49" fontId="36" fillId="0" borderId="29" xfId="0" applyNumberFormat="1" applyFont="1" applyFill="1" applyBorder="1" applyAlignment="1">
      <alignment horizontal="center" vertical="top" wrapText="1"/>
    </xf>
    <xf numFmtId="167" fontId="36" fillId="0" borderId="19" xfId="0" applyNumberFormat="1" applyFont="1" applyFill="1" applyBorder="1" applyAlignment="1">
      <alignment horizontal="center" wrapText="1"/>
    </xf>
    <xf numFmtId="167" fontId="36" fillId="0" borderId="20" xfId="0" applyNumberFormat="1" applyFont="1" applyFill="1" applyBorder="1" applyAlignment="1">
      <alignment horizontal="center" wrapText="1"/>
    </xf>
    <xf numFmtId="49" fontId="36" fillId="0" borderId="36" xfId="0" applyNumberFormat="1" applyFont="1" applyFill="1" applyBorder="1" applyAlignment="1">
      <alignment horizontal="center" vertical="top" wrapText="1"/>
    </xf>
    <xf numFmtId="167" fontId="36" fillId="0" borderId="63" xfId="0" applyNumberFormat="1" applyFont="1" applyFill="1" applyBorder="1" applyAlignment="1">
      <alignment horizontal="center" wrapText="1"/>
    </xf>
    <xf numFmtId="2" fontId="36" fillId="0" borderId="62" xfId="0" applyNumberFormat="1" applyFont="1" applyFill="1" applyBorder="1" applyAlignment="1">
      <alignment horizontal="center" wrapText="1"/>
    </xf>
    <xf numFmtId="167" fontId="36" fillId="0" borderId="26" xfId="0" applyNumberFormat="1" applyFont="1" applyFill="1" applyBorder="1" applyAlignment="1">
      <alignment horizontal="center" wrapText="1"/>
    </xf>
    <xf numFmtId="2" fontId="36" fillId="0" borderId="46" xfId="0" applyNumberFormat="1" applyFont="1" applyFill="1" applyBorder="1" applyAlignment="1">
      <alignment horizontal="center" wrapText="1"/>
    </xf>
    <xf numFmtId="2" fontId="36" fillId="0" borderId="59" xfId="0" applyNumberFormat="1" applyFont="1" applyFill="1" applyBorder="1" applyAlignment="1">
      <alignment horizontal="center" wrapText="1"/>
    </xf>
    <xf numFmtId="2" fontId="36" fillId="0" borderId="17" xfId="0" applyNumberFormat="1" applyFont="1" applyFill="1" applyBorder="1" applyAlignment="1">
      <alignment horizontal="center" wrapText="1"/>
    </xf>
    <xf numFmtId="49" fontId="36" fillId="0" borderId="14" xfId="0" applyNumberFormat="1" applyFont="1" applyFill="1" applyBorder="1" applyAlignment="1">
      <alignment horizontal="center" vertical="top" wrapText="1"/>
    </xf>
    <xf numFmtId="49" fontId="36" fillId="0" borderId="67" xfId="0" applyNumberFormat="1" applyFont="1" applyFill="1" applyBorder="1" applyAlignment="1">
      <alignment horizontal="center" vertical="top" wrapText="1"/>
    </xf>
    <xf numFmtId="167" fontId="36" fillId="0" borderId="44" xfId="0" applyNumberFormat="1" applyFont="1" applyFill="1" applyBorder="1" applyAlignment="1">
      <alignment horizontal="center" wrapText="1"/>
    </xf>
    <xf numFmtId="167" fontId="36" fillId="0" borderId="65" xfId="0" applyNumberFormat="1" applyFont="1" applyFill="1" applyBorder="1" applyAlignment="1">
      <alignment horizontal="center" wrapText="1"/>
    </xf>
    <xf numFmtId="167" fontId="36" fillId="0" borderId="68" xfId="0" applyNumberFormat="1" applyFont="1" applyFill="1" applyBorder="1" applyAlignment="1">
      <alignment horizontal="center" wrapText="1"/>
    </xf>
    <xf numFmtId="167" fontId="36" fillId="0" borderId="69" xfId="0" applyNumberFormat="1" applyFont="1" applyFill="1" applyBorder="1" applyAlignment="1">
      <alignment horizontal="center" wrapText="1"/>
    </xf>
    <xf numFmtId="167" fontId="36" fillId="0" borderId="11" xfId="0" applyNumberFormat="1" applyFont="1" applyFill="1" applyBorder="1" applyAlignment="1">
      <alignment horizontal="center" vertical="center" wrapText="1"/>
    </xf>
    <xf numFmtId="167" fontId="36" fillId="0" borderId="60" xfId="0" applyNumberFormat="1" applyFont="1" applyFill="1" applyBorder="1" applyAlignment="1">
      <alignment horizontal="center" vertical="center" wrapText="1"/>
    </xf>
    <xf numFmtId="167" fontId="36" fillId="0" borderId="58" xfId="0" applyNumberFormat="1" applyFont="1" applyFill="1" applyBorder="1" applyAlignment="1">
      <alignment horizontal="center" vertical="center" wrapText="1"/>
    </xf>
    <xf numFmtId="167" fontId="36" fillId="0" borderId="61" xfId="0" applyNumberFormat="1" applyFont="1" applyFill="1" applyBorder="1" applyAlignment="1">
      <alignment horizontal="center" vertical="center" wrapText="1"/>
    </xf>
    <xf numFmtId="167" fontId="36" fillId="0" borderId="53" xfId="0" applyNumberFormat="1" applyFont="1" applyFill="1" applyBorder="1" applyAlignment="1">
      <alignment horizontal="center" vertical="center" wrapText="1"/>
    </xf>
    <xf numFmtId="167" fontId="36" fillId="0" borderId="18" xfId="0" applyNumberFormat="1" applyFont="1" applyFill="1" applyBorder="1" applyAlignment="1">
      <alignment horizontal="center" vertical="center" wrapText="1"/>
    </xf>
    <xf numFmtId="167" fontId="36" fillId="0" borderId="20" xfId="0" applyNumberFormat="1" applyFont="1" applyFill="1" applyBorder="1" applyAlignment="1">
      <alignment horizontal="center" vertical="center" wrapText="1"/>
    </xf>
    <xf numFmtId="167" fontId="36" fillId="0" borderId="17" xfId="0" applyNumberFormat="1" applyFont="1" applyFill="1" applyBorder="1" applyAlignment="1">
      <alignment horizontal="center" vertical="center" wrapText="1"/>
    </xf>
    <xf numFmtId="49" fontId="36" fillId="0" borderId="29" xfId="0" applyNumberFormat="1" applyFont="1" applyFill="1" applyBorder="1" applyAlignment="1">
      <alignment horizontal="center" vertical="center" wrapText="1"/>
    </xf>
    <xf numFmtId="167" fontId="36" fillId="0" borderId="59" xfId="0" applyNumberFormat="1" applyFont="1" applyFill="1" applyBorder="1" applyAlignment="1">
      <alignment horizontal="center" vertical="center" wrapText="1"/>
    </xf>
    <xf numFmtId="167" fontId="36" fillId="0" borderId="19" xfId="0" applyNumberFormat="1" applyFont="1" applyFill="1" applyBorder="1" applyAlignment="1">
      <alignment horizontal="center" vertical="center" wrapText="1"/>
    </xf>
    <xf numFmtId="49" fontId="36" fillId="0" borderId="36" xfId="0" applyNumberFormat="1" applyFont="1" applyFill="1" applyBorder="1" applyAlignment="1">
      <alignment horizontal="center" vertical="center" wrapText="1"/>
    </xf>
    <xf numFmtId="167" fontId="36" fillId="0" borderId="46" xfId="0" applyNumberFormat="1" applyFont="1" applyFill="1" applyBorder="1" applyAlignment="1">
      <alignment horizontal="center" vertical="center" wrapText="1"/>
    </xf>
    <xf numFmtId="167" fontId="36" fillId="0" borderId="62" xfId="0" applyNumberFormat="1" applyFont="1" applyFill="1" applyBorder="1" applyAlignment="1">
      <alignment horizontal="center" vertical="center" wrapText="1"/>
    </xf>
    <xf numFmtId="167" fontId="36" fillId="0" borderId="37" xfId="0" applyNumberFormat="1" applyFont="1" applyFill="1" applyBorder="1" applyAlignment="1">
      <alignment horizontal="center" vertical="center" wrapText="1"/>
    </xf>
    <xf numFmtId="167" fontId="36" fillId="0" borderId="63" xfId="0" applyNumberFormat="1" applyFont="1" applyFill="1" applyBorder="1" applyAlignment="1">
      <alignment horizontal="center" vertical="center" wrapText="1"/>
    </xf>
    <xf numFmtId="167" fontId="36" fillId="0" borderId="26" xfId="0" applyNumberFormat="1" applyFont="1" applyFill="1" applyBorder="1" applyAlignment="1">
      <alignment horizontal="center" vertical="center" wrapText="1"/>
    </xf>
    <xf numFmtId="49" fontId="36" fillId="0" borderId="67" xfId="0" applyNumberFormat="1" applyFont="1" applyFill="1" applyBorder="1" applyAlignment="1">
      <alignment horizontal="center" vertical="center" wrapText="1"/>
    </xf>
    <xf numFmtId="167" fontId="36" fillId="0" borderId="65" xfId="0" applyNumberFormat="1" applyFont="1" applyFill="1" applyBorder="1" applyAlignment="1">
      <alignment horizontal="center" vertical="center" wrapText="1"/>
    </xf>
    <xf numFmtId="167" fontId="36" fillId="0" borderId="68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49" fontId="36" fillId="0" borderId="3" xfId="0" applyNumberFormat="1" applyFont="1" applyFill="1" applyBorder="1" applyAlignment="1">
      <alignment horizontal="center" vertical="center" wrapText="1"/>
    </xf>
    <xf numFmtId="167" fontId="36" fillId="0" borderId="7" xfId="0" applyNumberFormat="1" applyFont="1" applyFill="1" applyBorder="1" applyAlignment="1">
      <alignment horizontal="center" vertical="center" wrapText="1"/>
    </xf>
    <xf numFmtId="167" fontId="36" fillId="0" borderId="47" xfId="0" applyNumberFormat="1" applyFont="1" applyFill="1" applyBorder="1" applyAlignment="1">
      <alignment horizontal="center" vertical="center" wrapText="1"/>
    </xf>
    <xf numFmtId="49" fontId="36" fillId="0" borderId="23" xfId="0" applyNumberFormat="1" applyFont="1" applyFill="1" applyBorder="1" applyAlignment="1">
      <alignment horizontal="center" vertical="center" wrapText="1"/>
    </xf>
    <xf numFmtId="167" fontId="36" fillId="0" borderId="14" xfId="17" applyNumberFormat="1" applyFont="1" applyFill="1" applyBorder="1" applyAlignment="1">
      <alignment horizontal="center" wrapText="1"/>
    </xf>
    <xf numFmtId="167" fontId="37" fillId="0" borderId="14" xfId="17" applyNumberFormat="1" applyFont="1" applyFill="1" applyBorder="1" applyAlignment="1">
      <alignment horizontal="center" wrapText="1"/>
    </xf>
    <xf numFmtId="167" fontId="36" fillId="0" borderId="67" xfId="17" applyNumberFormat="1" applyFont="1" applyFill="1" applyBorder="1" applyAlignment="1">
      <alignment horizontal="center" wrapText="1"/>
    </xf>
    <xf numFmtId="49" fontId="36" fillId="0" borderId="14" xfId="0" applyNumberFormat="1" applyFont="1" applyFill="1" applyBorder="1" applyAlignment="1">
      <alignment horizontal="center" vertical="center" wrapText="1"/>
    </xf>
    <xf numFmtId="3" fontId="25" fillId="0" borderId="2" xfId="0" applyNumberFormat="1" applyFont="1" applyFill="1" applyBorder="1" applyAlignment="1">
      <alignment horizontal="center" vertical="center" wrapText="1"/>
    </xf>
    <xf numFmtId="167" fontId="8" fillId="0" borderId="55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vertical="center"/>
    </xf>
    <xf numFmtId="0" fontId="8" fillId="0" borderId="31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justify" wrapText="1"/>
    </xf>
    <xf numFmtId="3" fontId="25" fillId="0" borderId="31" xfId="0" applyNumberFormat="1" applyFont="1" applyFill="1" applyBorder="1" applyAlignment="1">
      <alignment horizontal="center" vertical="center" wrapText="1"/>
    </xf>
    <xf numFmtId="3" fontId="25" fillId="0" borderId="4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6" fontId="8" fillId="0" borderId="2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 wrapText="1"/>
    </xf>
    <xf numFmtId="166" fontId="25" fillId="0" borderId="14" xfId="0" applyNumberFormat="1" applyFont="1" applyFill="1" applyBorder="1" applyAlignment="1">
      <alignment horizontal="center" vertical="center"/>
    </xf>
    <xf numFmtId="166" fontId="24" fillId="0" borderId="12" xfId="0" applyNumberFormat="1" applyFont="1" applyFill="1" applyBorder="1" applyAlignment="1">
      <alignment horizontal="center" vertical="center"/>
    </xf>
    <xf numFmtId="3" fontId="75" fillId="0" borderId="2" xfId="0" applyNumberFormat="1" applyFont="1" applyFill="1" applyBorder="1" applyAlignment="1">
      <alignment horizontal="center" vertical="center"/>
    </xf>
    <xf numFmtId="166" fontId="75" fillId="0" borderId="2" xfId="0" applyNumberFormat="1" applyFont="1" applyFill="1" applyBorder="1" applyAlignment="1">
      <alignment horizontal="center" vertical="center"/>
    </xf>
    <xf numFmtId="168" fontId="8" fillId="0" borderId="3" xfId="0" applyNumberFormat="1" applyFont="1" applyFill="1" applyBorder="1" applyAlignment="1">
      <alignment horizontal="center" vertical="center"/>
    </xf>
    <xf numFmtId="4" fontId="8" fillId="0" borderId="39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0" borderId="39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/>
    </xf>
    <xf numFmtId="0" fontId="79" fillId="3" borderId="39" xfId="0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 horizontal="center"/>
    </xf>
    <xf numFmtId="0" fontId="79" fillId="3" borderId="67" xfId="0" applyFont="1" applyFill="1" applyBorder="1" applyAlignment="1">
      <alignment horizontal="center"/>
    </xf>
    <xf numFmtId="0" fontId="28" fillId="0" borderId="0" xfId="0" applyFont="1"/>
    <xf numFmtId="0" fontId="31" fillId="0" borderId="0" xfId="0" applyFont="1" applyFill="1" applyAlignment="1">
      <alignment vertical="center"/>
    </xf>
    <xf numFmtId="166" fontId="36" fillId="0" borderId="44" xfId="0" applyNumberFormat="1" applyFont="1" applyFill="1" applyBorder="1" applyAlignment="1">
      <alignment horizontal="center" vertical="center" wrapText="1"/>
    </xf>
    <xf numFmtId="166" fontId="36" fillId="0" borderId="11" xfId="0" applyNumberFormat="1" applyFont="1" applyFill="1" applyBorder="1" applyAlignment="1">
      <alignment horizontal="center" vertical="center" wrapText="1"/>
    </xf>
    <xf numFmtId="166" fontId="36" fillId="0" borderId="80" xfId="0" applyNumberFormat="1" applyFont="1" applyFill="1" applyBorder="1" applyAlignment="1">
      <alignment horizontal="center" vertical="center" wrapText="1"/>
    </xf>
    <xf numFmtId="166" fontId="36" fillId="0" borderId="46" xfId="0" applyNumberFormat="1" applyFont="1" applyFill="1" applyBorder="1" applyAlignment="1">
      <alignment horizontal="center" vertical="center" wrapText="1"/>
    </xf>
    <xf numFmtId="166" fontId="36" fillId="0" borderId="17" xfId="0" applyNumberFormat="1" applyFont="1" applyFill="1" applyBorder="1" applyAlignment="1">
      <alignment horizontal="center" vertical="center" wrapText="1"/>
    </xf>
    <xf numFmtId="166" fontId="36" fillId="0" borderId="24" xfId="0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center" vertical="center" wrapText="1"/>
    </xf>
    <xf numFmtId="0" fontId="35" fillId="0" borderId="57" xfId="0" applyFont="1" applyFill="1" applyBorder="1" applyAlignment="1">
      <alignment horizontal="center" vertical="top" wrapText="1"/>
    </xf>
    <xf numFmtId="0" fontId="35" fillId="0" borderId="66" xfId="0" applyFont="1" applyFill="1" applyBorder="1" applyAlignment="1">
      <alignment horizontal="center" vertical="top" wrapText="1"/>
    </xf>
    <xf numFmtId="0" fontId="35" fillId="0" borderId="5" xfId="0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 vertical="top" wrapText="1"/>
    </xf>
    <xf numFmtId="0" fontId="35" fillId="0" borderId="38" xfId="0" applyFont="1" applyFill="1" applyBorder="1" applyAlignment="1">
      <alignment horizontal="center" vertical="top" wrapText="1"/>
    </xf>
    <xf numFmtId="166" fontId="7" fillId="0" borderId="55" xfId="0" applyNumberFormat="1" applyFont="1" applyFill="1" applyBorder="1" applyAlignment="1">
      <alignment horizontal="center" vertical="center" wrapText="1"/>
    </xf>
    <xf numFmtId="166" fontId="7" fillId="0" borderId="52" xfId="0" applyNumberFormat="1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6" fillId="0" borderId="55" xfId="0" applyNumberFormat="1" applyFont="1" applyFill="1" applyBorder="1" applyAlignment="1">
      <alignment horizontal="center" vertical="center"/>
    </xf>
    <xf numFmtId="2" fontId="6" fillId="0" borderId="50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67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wrapText="1"/>
    </xf>
    <xf numFmtId="49" fontId="21" fillId="0" borderId="0" xfId="0" applyNumberFormat="1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3" fontId="24" fillId="0" borderId="55" xfId="0" applyNumberFormat="1" applyFont="1" applyFill="1" applyBorder="1" applyAlignment="1">
      <alignment horizontal="center" vertical="center"/>
    </xf>
    <xf numFmtId="3" fontId="24" fillId="0" borderId="50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6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2" fontId="54" fillId="0" borderId="55" xfId="0" applyNumberFormat="1" applyFont="1" applyFill="1" applyBorder="1" applyAlignment="1">
      <alignment horizontal="center" vertical="center" wrapText="1"/>
    </xf>
    <xf numFmtId="2" fontId="54" fillId="0" borderId="52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67" xfId="0" applyNumberFormat="1" applyFont="1" applyFill="1" applyBorder="1" applyAlignment="1">
      <alignment horizontal="center" vertical="center"/>
    </xf>
    <xf numFmtId="49" fontId="22" fillId="0" borderId="5" xfId="0" applyNumberFormat="1" applyFont="1" applyFill="1" applyBorder="1" applyAlignment="1">
      <alignment horizontal="center" vertical="center" wrapText="1"/>
    </xf>
    <xf numFmtId="49" fontId="22" fillId="0" borderId="31" xfId="0" applyNumberFormat="1" applyFont="1" applyFill="1" applyBorder="1" applyAlignment="1">
      <alignment horizontal="center" vertical="center" wrapText="1"/>
    </xf>
    <xf numFmtId="2" fontId="54" fillId="0" borderId="71" xfId="0" applyNumberFormat="1" applyFont="1" applyFill="1" applyBorder="1" applyAlignment="1">
      <alignment horizontal="center" vertical="center" wrapText="1"/>
    </xf>
    <xf numFmtId="2" fontId="54" fillId="0" borderId="72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2" fontId="12" fillId="0" borderId="38" xfId="0" applyNumberFormat="1" applyFont="1" applyFill="1" applyBorder="1" applyAlignment="1">
      <alignment horizontal="center" vertical="center" wrapText="1"/>
    </xf>
    <xf numFmtId="2" fontId="12" fillId="0" borderId="31" xfId="0" applyNumberFormat="1" applyFont="1" applyFill="1" applyBorder="1" applyAlignment="1">
      <alignment horizontal="center" vertical="center" wrapText="1"/>
    </xf>
    <xf numFmtId="2" fontId="12" fillId="0" borderId="4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7" fillId="0" borderId="55" xfId="0" applyNumberFormat="1" applyFont="1" applyFill="1" applyBorder="1" applyAlignment="1">
      <alignment horizontal="center" vertical="center"/>
    </xf>
    <xf numFmtId="0" fontId="0" fillId="0" borderId="50" xfId="0" applyFill="1" applyBorder="1"/>
    <xf numFmtId="0" fontId="0" fillId="0" borderId="52" xfId="0" applyFill="1" applyBorder="1"/>
    <xf numFmtId="0" fontId="18" fillId="0" borderId="0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49" fillId="0" borderId="70" xfId="0" applyFont="1" applyFill="1" applyBorder="1" applyAlignment="1">
      <alignment horizontal="center" vertical="center" wrapText="1"/>
    </xf>
    <xf numFmtId="0" fontId="49" fillId="0" borderId="65" xfId="0" applyFont="1" applyFill="1" applyBorder="1" applyAlignment="1">
      <alignment horizontal="center" vertical="center" wrapText="1"/>
    </xf>
    <xf numFmtId="49" fontId="37" fillId="0" borderId="5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49" fontId="37" fillId="0" borderId="38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vertical="justify"/>
    </xf>
    <xf numFmtId="0" fontId="49" fillId="0" borderId="34" xfId="0" applyFont="1" applyFill="1" applyBorder="1" applyAlignment="1">
      <alignment horizontal="center" vertical="center" wrapText="1"/>
    </xf>
    <xf numFmtId="0" fontId="49" fillId="0" borderId="68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48" fillId="0" borderId="64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44" xfId="0" applyFont="1" applyFill="1" applyBorder="1" applyAlignment="1">
      <alignment horizontal="center" vertical="center" wrapText="1"/>
    </xf>
    <xf numFmtId="0" fontId="49" fillId="0" borderId="60" xfId="0" applyFont="1" applyFill="1" applyBorder="1" applyAlignment="1">
      <alignment horizontal="center" vertical="center" wrapText="1"/>
    </xf>
    <xf numFmtId="0" fontId="49" fillId="0" borderId="58" xfId="0" applyFont="1" applyFill="1" applyBorder="1" applyAlignment="1">
      <alignment horizontal="center" vertical="center" wrapText="1"/>
    </xf>
    <xf numFmtId="0" fontId="36" fillId="0" borderId="57" xfId="0" applyFont="1" applyFill="1" applyBorder="1" applyAlignment="1">
      <alignment horizontal="center" vertical="top" wrapText="1"/>
    </xf>
    <xf numFmtId="0" fontId="36" fillId="0" borderId="29" xfId="0" applyFont="1" applyFill="1" applyBorder="1" applyAlignment="1">
      <alignment horizontal="center" vertical="top" wrapText="1"/>
    </xf>
    <xf numFmtId="0" fontId="36" fillId="0" borderId="66" xfId="0" applyFont="1" applyFill="1" applyBorder="1" applyAlignment="1">
      <alignment horizontal="center" vertical="top" wrapText="1"/>
    </xf>
    <xf numFmtId="0" fontId="48" fillId="0" borderId="73" xfId="0" applyFont="1" applyFill="1" applyBorder="1" applyAlignment="1">
      <alignment horizontal="center" vertical="center" wrapText="1"/>
    </xf>
    <xf numFmtId="0" fontId="49" fillId="0" borderId="42" xfId="0" applyFont="1" applyFill="1" applyBorder="1" applyAlignment="1">
      <alignment horizontal="center" vertical="center" wrapText="1"/>
    </xf>
    <xf numFmtId="0" fontId="49" fillId="0" borderId="35" xfId="0" applyFont="1" applyFill="1" applyBorder="1" applyAlignment="1">
      <alignment horizontal="center" vertical="center" wrapText="1"/>
    </xf>
    <xf numFmtId="0" fontId="49" fillId="0" borderId="69" xfId="0" applyFont="1" applyFill="1" applyBorder="1" applyAlignment="1">
      <alignment horizontal="center" vertical="center" wrapText="1"/>
    </xf>
    <xf numFmtId="49" fontId="28" fillId="0" borderId="0" xfId="0" applyNumberFormat="1" applyFont="1" applyFill="1" applyAlignment="1">
      <alignment horizontal="left" vertical="center" wrapText="1"/>
    </xf>
    <xf numFmtId="49" fontId="35" fillId="0" borderId="0" xfId="0" applyNumberFormat="1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textRotation="90"/>
    </xf>
    <xf numFmtId="0" fontId="7" fillId="3" borderId="3" xfId="0" applyFont="1" applyFill="1" applyBorder="1" applyAlignment="1">
      <alignment horizontal="center" vertical="center" textRotation="90"/>
    </xf>
    <xf numFmtId="0" fontId="7" fillId="3" borderId="2" xfId="0" applyFont="1" applyFill="1" applyBorder="1" applyAlignment="1">
      <alignment horizontal="center" vertical="center" textRotation="90"/>
    </xf>
    <xf numFmtId="0" fontId="8" fillId="3" borderId="3" xfId="0" applyNumberFormat="1" applyFont="1" applyFill="1" applyBorder="1" applyAlignment="1">
      <alignment horizontal="center" wrapText="1"/>
    </xf>
    <xf numFmtId="0" fontId="8" fillId="3" borderId="2" xfId="0" applyNumberFormat="1" applyFont="1" applyFill="1" applyBorder="1" applyAlignment="1">
      <alignment horizontal="center" wrapText="1"/>
    </xf>
    <xf numFmtId="0" fontId="7" fillId="3" borderId="57" xfId="0" applyFont="1" applyFill="1" applyBorder="1" applyAlignment="1">
      <alignment horizontal="center" vertical="center" textRotation="90"/>
    </xf>
    <xf numFmtId="0" fontId="7" fillId="3" borderId="66" xfId="0" applyFont="1" applyFill="1" applyBorder="1" applyAlignment="1">
      <alignment horizontal="center" vertical="center" textRotation="90"/>
    </xf>
    <xf numFmtId="0" fontId="7" fillId="3" borderId="4" xfId="0" applyFont="1" applyFill="1" applyBorder="1" applyAlignment="1">
      <alignment horizontal="center" vertical="center" textRotation="90"/>
    </xf>
    <xf numFmtId="0" fontId="1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35" fillId="3" borderId="55" xfId="0" applyFont="1" applyFill="1" applyBorder="1" applyAlignment="1">
      <alignment horizontal="center" vertical="center"/>
    </xf>
    <xf numFmtId="0" fontId="35" fillId="3" borderId="50" xfId="0" applyFont="1" applyFill="1" applyBorder="1" applyAlignment="1">
      <alignment horizontal="center" vertical="center"/>
    </xf>
    <xf numFmtId="0" fontId="35" fillId="3" borderId="52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left"/>
    </xf>
    <xf numFmtId="0" fontId="39" fillId="0" borderId="9" xfId="0" applyFont="1" applyFill="1" applyBorder="1" applyAlignment="1">
      <alignment horizontal="left"/>
    </xf>
    <xf numFmtId="0" fontId="39" fillId="0" borderId="77" xfId="0" applyFont="1" applyFill="1" applyBorder="1" applyAlignment="1">
      <alignment horizontal="left"/>
    </xf>
    <xf numFmtId="167" fontId="39" fillId="0" borderId="56" xfId="0" applyNumberFormat="1" applyFont="1" applyFill="1" applyBorder="1" applyAlignment="1">
      <alignment horizontal="center"/>
    </xf>
    <xf numFmtId="167" fontId="39" fillId="0" borderId="77" xfId="0" applyNumberFormat="1" applyFont="1" applyFill="1" applyBorder="1" applyAlignment="1">
      <alignment horizontal="center"/>
    </xf>
    <xf numFmtId="167" fontId="39" fillId="0" borderId="9" xfId="0" applyNumberFormat="1" applyFont="1" applyFill="1" applyBorder="1" applyAlignment="1">
      <alignment horizontal="center"/>
    </xf>
    <xf numFmtId="167" fontId="39" fillId="0" borderId="40" xfId="0" applyNumberFormat="1" applyFont="1" applyFill="1" applyBorder="1" applyAlignment="1">
      <alignment horizontal="center"/>
    </xf>
    <xf numFmtId="0" fontId="39" fillId="0" borderId="33" xfId="0" applyFont="1" applyFill="1" applyBorder="1" applyAlignment="1">
      <alignment horizontal="left"/>
    </xf>
    <xf numFmtId="0" fontId="39" fillId="0" borderId="21" xfId="0" applyFont="1" applyFill="1" applyBorder="1" applyAlignment="1">
      <alignment horizontal="left"/>
    </xf>
    <xf numFmtId="0" fontId="39" fillId="0" borderId="35" xfId="0" applyFont="1" applyFill="1" applyBorder="1" applyAlignment="1">
      <alignment horizontal="left"/>
    </xf>
    <xf numFmtId="167" fontId="39" fillId="0" borderId="25" xfId="0" applyNumberFormat="1" applyFont="1" applyFill="1" applyBorder="1" applyAlignment="1">
      <alignment horizontal="center"/>
    </xf>
    <xf numFmtId="167" fontId="39" fillId="0" borderId="35" xfId="0" applyNumberFormat="1" applyFont="1" applyFill="1" applyBorder="1" applyAlignment="1">
      <alignment horizontal="center"/>
    </xf>
    <xf numFmtId="167" fontId="39" fillId="0" borderId="21" xfId="0" applyNumberFormat="1" applyFont="1" applyFill="1" applyBorder="1" applyAlignment="1">
      <alignment horizontal="center"/>
    </xf>
    <xf numFmtId="167" fontId="39" fillId="0" borderId="48" xfId="0" applyNumberFormat="1" applyFont="1" applyFill="1" applyBorder="1" applyAlignment="1">
      <alignment horizontal="center"/>
    </xf>
    <xf numFmtId="168" fontId="52" fillId="0" borderId="36" xfId="0" applyNumberFormat="1" applyFont="1" applyFill="1" applyBorder="1" applyAlignment="1">
      <alignment vertical="center" wrapText="1"/>
    </xf>
    <xf numFmtId="168" fontId="52" fillId="0" borderId="63" xfId="0" applyNumberFormat="1" applyFont="1" applyFill="1" applyBorder="1" applyAlignment="1">
      <alignment vertical="center" wrapText="1"/>
    </xf>
    <xf numFmtId="168" fontId="52" fillId="0" borderId="4" xfId="0" applyNumberFormat="1" applyFont="1" applyFill="1" applyBorder="1" applyAlignment="1">
      <alignment vertical="center" wrapText="1"/>
    </xf>
    <xf numFmtId="168" fontId="52" fillId="0" borderId="6" xfId="0" applyNumberFormat="1" applyFont="1" applyFill="1" applyBorder="1" applyAlignment="1">
      <alignment vertical="center" wrapText="1"/>
    </xf>
    <xf numFmtId="168" fontId="52" fillId="0" borderId="31" xfId="0" applyNumberFormat="1" applyFont="1" applyFill="1" applyBorder="1" applyAlignment="1">
      <alignment vertical="center" wrapText="1"/>
    </xf>
    <xf numFmtId="168" fontId="52" fillId="0" borderId="77" xfId="0" applyNumberFormat="1" applyFont="1" applyFill="1" applyBorder="1" applyAlignment="1">
      <alignment vertical="center" wrapText="1"/>
    </xf>
    <xf numFmtId="167" fontId="39" fillId="0" borderId="62" xfId="0" applyNumberFormat="1" applyFont="1" applyFill="1" applyBorder="1" applyAlignment="1">
      <alignment horizontal="center" vertical="center"/>
    </xf>
    <xf numFmtId="167" fontId="39" fillId="0" borderId="7" xfId="0" applyNumberFormat="1" applyFont="1" applyFill="1" applyBorder="1" applyAlignment="1">
      <alignment horizontal="center" vertical="center"/>
    </xf>
    <xf numFmtId="167" fontId="39" fillId="0" borderId="79" xfId="0" applyNumberFormat="1" applyFont="1" applyFill="1" applyBorder="1" applyAlignment="1">
      <alignment horizontal="center" vertical="center"/>
    </xf>
    <xf numFmtId="172" fontId="39" fillId="0" borderId="37" xfId="1" applyNumberFormat="1" applyFont="1" applyFill="1" applyBorder="1" applyAlignment="1">
      <alignment horizontal="center" vertical="center"/>
    </xf>
    <xf numFmtId="172" fontId="39" fillId="0" borderId="47" xfId="1" applyNumberFormat="1" applyFont="1" applyFill="1" applyBorder="1" applyAlignment="1">
      <alignment horizontal="center" vertical="center"/>
    </xf>
    <xf numFmtId="172" fontId="39" fillId="0" borderId="30" xfId="1" applyNumberFormat="1" applyFont="1" applyFill="1" applyBorder="1" applyAlignment="1">
      <alignment horizontal="center" vertical="center"/>
    </xf>
    <xf numFmtId="172" fontId="39" fillId="0" borderId="18" xfId="1" applyNumberFormat="1" applyFont="1" applyFill="1" applyBorder="1" applyAlignment="1">
      <alignment horizontal="center" vertical="center"/>
    </xf>
    <xf numFmtId="172" fontId="39" fillId="0" borderId="68" xfId="1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 wrapText="1"/>
    </xf>
    <xf numFmtId="0" fontId="52" fillId="0" borderId="76" xfId="0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52" fillId="0" borderId="35" xfId="0" applyFont="1" applyFill="1" applyBorder="1" applyAlignment="1">
      <alignment horizontal="center" vertical="center" wrapText="1"/>
    </xf>
    <xf numFmtId="1" fontId="52" fillId="0" borderId="78" xfId="0" applyNumberFormat="1" applyFont="1" applyFill="1" applyBorder="1" applyAlignment="1">
      <alignment horizontal="center" vertical="center"/>
    </xf>
    <xf numFmtId="1" fontId="52" fillId="0" borderId="70" xfId="0" applyNumberFormat="1" applyFont="1" applyFill="1" applyBorder="1" applyAlignment="1">
      <alignment horizontal="center" vertical="center"/>
    </xf>
    <xf numFmtId="0" fontId="52" fillId="0" borderId="60" xfId="0" applyFont="1" applyFill="1" applyBorder="1" applyAlignment="1">
      <alignment horizontal="center"/>
    </xf>
    <xf numFmtId="0" fontId="56" fillId="0" borderId="58" xfId="0" applyFont="1" applyFill="1" applyBorder="1" applyAlignment="1">
      <alignment horizontal="center" wrapText="1"/>
    </xf>
    <xf numFmtId="0" fontId="56" fillId="0" borderId="18" xfId="0" applyFont="1" applyFill="1" applyBorder="1" applyAlignment="1">
      <alignment horizontal="center" wrapText="1"/>
    </xf>
    <xf numFmtId="49" fontId="52" fillId="0" borderId="5" xfId="0" applyNumberFormat="1" applyFont="1" applyFill="1" applyBorder="1" applyAlignment="1">
      <alignment vertical="center" wrapText="1"/>
    </xf>
    <xf numFmtId="0" fontId="2" fillId="0" borderId="76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/>
    </xf>
    <xf numFmtId="49" fontId="2" fillId="0" borderId="31" xfId="0" applyNumberFormat="1" applyFont="1" applyFill="1" applyBorder="1" applyAlignment="1">
      <alignment vertical="center" wrapText="1"/>
    </xf>
    <xf numFmtId="0" fontId="2" fillId="0" borderId="77" xfId="0" applyFont="1" applyFill="1" applyBorder="1" applyAlignment="1">
      <alignment vertical="center"/>
    </xf>
    <xf numFmtId="167" fontId="39" fillId="0" borderId="78" xfId="0" applyNumberFormat="1" applyFont="1" applyFill="1" applyBorder="1" applyAlignment="1">
      <alignment horizontal="center" vertical="center"/>
    </xf>
    <xf numFmtId="167" fontId="39" fillId="0" borderId="72" xfId="0" applyNumberFormat="1" applyFont="1" applyFill="1" applyBorder="1" applyAlignment="1">
      <alignment horizontal="center" vertical="center"/>
    </xf>
    <xf numFmtId="167" fontId="39" fillId="0" borderId="47" xfId="0" applyNumberFormat="1" applyFont="1" applyFill="1" applyBorder="1" applyAlignment="1">
      <alignment horizontal="center" vertical="center"/>
    </xf>
    <xf numFmtId="167" fontId="39" fillId="0" borderId="30" xfId="0" applyNumberFormat="1" applyFont="1" applyFill="1" applyBorder="1" applyAlignment="1">
      <alignment horizontal="center" vertical="center"/>
    </xf>
    <xf numFmtId="167" fontId="39" fillId="0" borderId="40" xfId="0" applyNumberFormat="1" applyFont="1" applyFill="1" applyBorder="1" applyAlignment="1">
      <alignment horizontal="center" vertical="center"/>
    </xf>
    <xf numFmtId="168" fontId="52" fillId="0" borderId="29" xfId="0" applyNumberFormat="1" applyFont="1" applyFill="1" applyBorder="1" applyAlignment="1">
      <alignment horizontal="left" vertical="top" wrapText="1"/>
    </xf>
    <xf numFmtId="168" fontId="52" fillId="0" borderId="19" xfId="0" applyNumberFormat="1" applyFont="1" applyFill="1" applyBorder="1" applyAlignment="1">
      <alignment horizontal="left" vertical="top" wrapText="1"/>
    </xf>
    <xf numFmtId="167" fontId="39" fillId="0" borderId="20" xfId="0" applyNumberFormat="1" applyFont="1" applyFill="1" applyBorder="1" applyAlignment="1">
      <alignment horizontal="center" vertical="center"/>
    </xf>
    <xf numFmtId="167" fontId="39" fillId="0" borderId="16" xfId="0" applyNumberFormat="1" applyFont="1" applyFill="1" applyBorder="1" applyAlignment="1">
      <alignment horizontal="center" vertical="center"/>
    </xf>
    <xf numFmtId="167" fontId="39" fillId="0" borderId="19" xfId="0" applyNumberFormat="1" applyFont="1" applyFill="1" applyBorder="1" applyAlignment="1">
      <alignment horizontal="center" vertical="center"/>
    </xf>
    <xf numFmtId="166" fontId="39" fillId="0" borderId="20" xfId="0" applyNumberFormat="1" applyFont="1" applyFill="1" applyBorder="1" applyAlignment="1">
      <alignment horizontal="center"/>
    </xf>
    <xf numFmtId="166" fontId="39" fillId="0" borderId="16" xfId="0" applyNumberFormat="1" applyFont="1" applyFill="1" applyBorder="1" applyAlignment="1">
      <alignment horizontal="center"/>
    </xf>
    <xf numFmtId="166" fontId="39" fillId="0" borderId="43" xfId="0" applyNumberFormat="1" applyFont="1" applyFill="1" applyBorder="1" applyAlignment="1">
      <alignment horizontal="center"/>
    </xf>
    <xf numFmtId="168" fontId="52" fillId="0" borderId="66" xfId="0" applyNumberFormat="1" applyFont="1" applyFill="1" applyBorder="1" applyAlignment="1">
      <alignment horizontal="left" vertical="top" wrapText="1"/>
    </xf>
    <xf numFmtId="168" fontId="52" fillId="0" borderId="69" xfId="0" applyNumberFormat="1" applyFont="1" applyFill="1" applyBorder="1" applyAlignment="1">
      <alignment horizontal="left" vertical="top" wrapText="1"/>
    </xf>
    <xf numFmtId="167" fontId="39" fillId="0" borderId="75" xfId="0" applyNumberFormat="1" applyFont="1" applyFill="1" applyBorder="1" applyAlignment="1">
      <alignment horizontal="center"/>
    </xf>
    <xf numFmtId="167" fontId="39" fillId="0" borderId="54" xfId="0" applyNumberFormat="1" applyFont="1" applyFill="1" applyBorder="1" applyAlignment="1">
      <alignment horizontal="center"/>
    </xf>
    <xf numFmtId="167" fontId="39" fillId="0" borderId="69" xfId="0" applyNumberFormat="1" applyFont="1" applyFill="1" applyBorder="1" applyAlignment="1">
      <alignment horizontal="center"/>
    </xf>
    <xf numFmtId="166" fontId="39" fillId="0" borderId="75" xfId="0" applyNumberFormat="1" applyFont="1" applyFill="1" applyBorder="1" applyAlignment="1">
      <alignment horizontal="center"/>
    </xf>
    <xf numFmtId="166" fontId="39" fillId="0" borderId="54" xfId="0" applyNumberFormat="1" applyFont="1" applyFill="1" applyBorder="1" applyAlignment="1">
      <alignment horizontal="center"/>
    </xf>
    <xf numFmtId="166" fontId="39" fillId="0" borderId="45" xfId="0" applyNumberFormat="1" applyFont="1" applyFill="1" applyBorder="1" applyAlignment="1">
      <alignment horizontal="center"/>
    </xf>
    <xf numFmtId="0" fontId="52" fillId="0" borderId="55" xfId="0" applyFont="1" applyFill="1" applyBorder="1" applyAlignment="1">
      <alignment horizontal="left" vertical="center" wrapText="1"/>
    </xf>
    <xf numFmtId="0" fontId="52" fillId="0" borderId="73" xfId="0" applyFont="1" applyFill="1" applyBorder="1" applyAlignment="1">
      <alignment horizontal="left" vertical="center" wrapText="1"/>
    </xf>
    <xf numFmtId="49" fontId="52" fillId="0" borderId="51" xfId="0" applyNumberFormat="1" applyFont="1" applyFill="1" applyBorder="1" applyAlignment="1">
      <alignment horizontal="center" vertical="center"/>
    </xf>
    <xf numFmtId="49" fontId="52" fillId="0" borderId="50" xfId="0" applyNumberFormat="1" applyFont="1" applyFill="1" applyBorder="1" applyAlignment="1">
      <alignment horizontal="center" vertical="center"/>
    </xf>
    <xf numFmtId="49" fontId="52" fillId="0" borderId="73" xfId="0" applyNumberFormat="1" applyFont="1" applyFill="1" applyBorder="1" applyAlignment="1">
      <alignment horizontal="center" vertical="center"/>
    </xf>
    <xf numFmtId="49" fontId="52" fillId="0" borderId="52" xfId="0" applyNumberFormat="1" applyFont="1" applyFill="1" applyBorder="1" applyAlignment="1">
      <alignment horizontal="center" vertical="center"/>
    </xf>
    <xf numFmtId="168" fontId="52" fillId="0" borderId="57" xfId="0" applyNumberFormat="1" applyFont="1" applyFill="1" applyBorder="1" applyAlignment="1">
      <alignment horizontal="left" vertical="top" wrapText="1"/>
    </xf>
    <xf numFmtId="168" fontId="52" fillId="0" borderId="61" xfId="0" applyNumberFormat="1" applyFont="1" applyFill="1" applyBorder="1" applyAlignment="1">
      <alignment horizontal="left" vertical="top" wrapText="1"/>
    </xf>
    <xf numFmtId="167" fontId="39" fillId="0" borderId="53" xfId="0" applyNumberFormat="1" applyFont="1" applyFill="1" applyBorder="1" applyAlignment="1">
      <alignment horizontal="center" vertical="center"/>
    </xf>
    <xf numFmtId="167" fontId="39" fillId="0" borderId="13" xfId="0" applyNumberFormat="1" applyFont="1" applyFill="1" applyBorder="1" applyAlignment="1">
      <alignment horizontal="center" vertical="center"/>
    </xf>
    <xf numFmtId="167" fontId="39" fillId="0" borderId="61" xfId="0" applyNumberFormat="1" applyFont="1" applyFill="1" applyBorder="1" applyAlignment="1">
      <alignment horizontal="center" vertical="center"/>
    </xf>
    <xf numFmtId="166" fontId="39" fillId="0" borderId="53" xfId="0" applyNumberFormat="1" applyFont="1" applyFill="1" applyBorder="1" applyAlignment="1">
      <alignment horizontal="center" vertical="center"/>
    </xf>
    <xf numFmtId="166" fontId="39" fillId="0" borderId="13" xfId="0" applyNumberFormat="1" applyFont="1" applyFill="1" applyBorder="1" applyAlignment="1">
      <alignment horizontal="center" vertical="center"/>
    </xf>
    <xf numFmtId="166" fontId="39" fillId="0" borderId="41" xfId="0" applyNumberFormat="1" applyFont="1" applyFill="1" applyBorder="1" applyAlignment="1">
      <alignment horizontal="center" vertical="center"/>
    </xf>
    <xf numFmtId="0" fontId="45" fillId="0" borderId="55" xfId="0" applyFont="1" applyFill="1" applyBorder="1" applyAlignment="1">
      <alignment horizontal="center" vertical="center"/>
    </xf>
    <xf numFmtId="0" fontId="45" fillId="0" borderId="50" xfId="0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/>
    </xf>
    <xf numFmtId="0" fontId="52" fillId="0" borderId="59" xfId="0" applyFont="1" applyFill="1" applyBorder="1" applyAlignment="1">
      <alignment horizontal="center"/>
    </xf>
    <xf numFmtId="0" fontId="52" fillId="0" borderId="29" xfId="0" applyFont="1" applyFill="1" applyBorder="1" applyAlignment="1">
      <alignment horizontal="left"/>
    </xf>
    <xf numFmtId="0" fontId="52" fillId="0" borderId="16" xfId="0" applyFont="1" applyFill="1" applyBorder="1" applyAlignment="1">
      <alignment horizontal="left"/>
    </xf>
    <xf numFmtId="0" fontId="52" fillId="0" borderId="19" xfId="0" applyFont="1" applyFill="1" applyBorder="1" applyAlignment="1">
      <alignment horizontal="left"/>
    </xf>
    <xf numFmtId="167" fontId="39" fillId="0" borderId="20" xfId="0" applyNumberFormat="1" applyFont="1" applyFill="1" applyBorder="1" applyAlignment="1">
      <alignment horizontal="center"/>
    </xf>
    <xf numFmtId="167" fontId="39" fillId="0" borderId="19" xfId="0" applyNumberFormat="1" applyFont="1" applyFill="1" applyBorder="1" applyAlignment="1">
      <alignment horizontal="center"/>
    </xf>
    <xf numFmtId="167" fontId="39" fillId="0" borderId="16" xfId="0" applyNumberFormat="1" applyFont="1" applyFill="1" applyBorder="1" applyAlignment="1">
      <alignment horizontal="center"/>
    </xf>
    <xf numFmtId="167" fontId="39" fillId="0" borderId="43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76" xfId="0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2" fillId="0" borderId="35" xfId="0" applyFont="1" applyFill="1" applyBorder="1" applyAlignment="1">
      <alignment horizontal="center" vertical="center"/>
    </xf>
    <xf numFmtId="0" fontId="52" fillId="0" borderId="60" xfId="0" applyFont="1" applyFill="1" applyBorder="1" applyAlignment="1">
      <alignment horizontal="center" wrapText="1"/>
    </xf>
    <xf numFmtId="0" fontId="52" fillId="0" borderId="58" xfId="0" applyFont="1" applyFill="1" applyBorder="1" applyAlignment="1">
      <alignment horizontal="center"/>
    </xf>
    <xf numFmtId="0" fontId="52" fillId="0" borderId="18" xfId="0" applyFont="1" applyFill="1" applyBorder="1" applyAlignment="1">
      <alignment horizontal="center"/>
    </xf>
    <xf numFmtId="0" fontId="52" fillId="0" borderId="59" xfId="0" applyFont="1" applyFill="1" applyBorder="1" applyAlignment="1">
      <alignment horizontal="center" wrapText="1"/>
    </xf>
    <xf numFmtId="0" fontId="52" fillId="0" borderId="66" xfId="0" applyFont="1" applyFill="1" applyBorder="1" applyAlignment="1">
      <alignment horizontal="left"/>
    </xf>
    <xf numFmtId="0" fontId="52" fillId="0" borderId="54" xfId="0" applyFont="1" applyFill="1" applyBorder="1" applyAlignment="1">
      <alignment horizontal="left"/>
    </xf>
    <xf numFmtId="0" fontId="52" fillId="0" borderId="69" xfId="0" applyFont="1" applyFill="1" applyBorder="1" applyAlignment="1">
      <alignment horizontal="left"/>
    </xf>
    <xf numFmtId="167" fontId="39" fillId="0" borderId="45" xfId="0" applyNumberFormat="1" applyFont="1" applyFill="1" applyBorder="1" applyAlignment="1">
      <alignment horizontal="center"/>
    </xf>
    <xf numFmtId="0" fontId="45" fillId="0" borderId="9" xfId="0" applyFont="1" applyFill="1" applyBorder="1" applyAlignment="1">
      <alignment horizontal="center"/>
    </xf>
    <xf numFmtId="172" fontId="39" fillId="0" borderId="26" xfId="1" applyNumberFormat="1" applyFont="1" applyFill="1" applyBorder="1" applyAlignment="1">
      <alignment horizontal="center" vertical="center"/>
    </xf>
    <xf numFmtId="172" fontId="39" fillId="0" borderId="8" xfId="1" applyNumberFormat="1" applyFont="1" applyFill="1" applyBorder="1" applyAlignment="1">
      <alignment horizontal="center" vertical="center"/>
    </xf>
    <xf numFmtId="172" fontId="39" fillId="0" borderId="56" xfId="1" applyNumberFormat="1" applyFont="1" applyFill="1" applyBorder="1" applyAlignment="1">
      <alignment horizontal="center" vertical="center"/>
    </xf>
    <xf numFmtId="172" fontId="39" fillId="3" borderId="18" xfId="1" applyNumberFormat="1" applyFont="1" applyFill="1" applyBorder="1" applyAlignment="1">
      <alignment horizontal="center" vertical="center"/>
    </xf>
    <xf numFmtId="172" fontId="39" fillId="3" borderId="68" xfId="1" applyNumberFormat="1" applyFont="1" applyFill="1" applyBorder="1" applyAlignment="1">
      <alignment horizontal="center" vertical="center"/>
    </xf>
    <xf numFmtId="1" fontId="52" fillId="0" borderId="74" xfId="0" applyNumberFormat="1" applyFont="1" applyFill="1" applyBorder="1" applyAlignment="1">
      <alignment horizontal="center" vertical="center"/>
    </xf>
    <xf numFmtId="1" fontId="52" fillId="0" borderId="25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/>
    </xf>
    <xf numFmtId="49" fontId="52" fillId="0" borderId="0" xfId="0" applyNumberFormat="1" applyFont="1" applyFill="1" applyBorder="1" applyAlignment="1">
      <alignment horizontal="center" vertical="center"/>
    </xf>
    <xf numFmtId="167" fontId="39" fillId="0" borderId="41" xfId="0" applyNumberFormat="1" applyFont="1" applyFill="1" applyBorder="1" applyAlignment="1">
      <alignment horizontal="center" vertical="center"/>
    </xf>
    <xf numFmtId="167" fontId="39" fillId="3" borderId="53" xfId="0" applyNumberFormat="1" applyFont="1" applyFill="1" applyBorder="1" applyAlignment="1">
      <alignment horizontal="center" vertical="center"/>
    </xf>
    <xf numFmtId="167" fontId="39" fillId="3" borderId="13" xfId="0" applyNumberFormat="1" applyFont="1" applyFill="1" applyBorder="1" applyAlignment="1">
      <alignment horizontal="center" vertical="center"/>
    </xf>
    <xf numFmtId="167" fontId="39" fillId="3" borderId="41" xfId="0" applyNumberFormat="1" applyFont="1" applyFill="1" applyBorder="1" applyAlignment="1">
      <alignment horizontal="center" vertical="center"/>
    </xf>
    <xf numFmtId="166" fontId="39" fillId="0" borderId="0" xfId="0" applyNumberFormat="1" applyFont="1" applyFill="1" applyBorder="1" applyAlignment="1">
      <alignment horizontal="center" vertical="center"/>
    </xf>
    <xf numFmtId="0" fontId="52" fillId="0" borderId="4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6" xfId="0" applyFont="1" applyFill="1" applyBorder="1" applyAlignment="1">
      <alignment horizontal="center" vertical="center"/>
    </xf>
    <xf numFmtId="0" fontId="52" fillId="0" borderId="62" xfId="0" applyFont="1" applyFill="1" applyBorder="1" applyAlignment="1">
      <alignment horizontal="center"/>
    </xf>
    <xf numFmtId="0" fontId="52" fillId="0" borderId="37" xfId="0" applyFont="1" applyFill="1" applyBorder="1" applyAlignment="1">
      <alignment horizontal="center"/>
    </xf>
    <xf numFmtId="0" fontId="52" fillId="0" borderId="62" xfId="0" applyFont="1" applyFill="1" applyBorder="1" applyAlignment="1">
      <alignment horizontal="center" wrapText="1"/>
    </xf>
    <xf numFmtId="167" fontId="39" fillId="0" borderId="43" xfId="0" applyNumberFormat="1" applyFont="1" applyFill="1" applyBorder="1" applyAlignment="1">
      <alignment horizontal="center" vertical="center"/>
    </xf>
    <xf numFmtId="167" fontId="39" fillId="3" borderId="20" xfId="0" applyNumberFormat="1" applyFont="1" applyFill="1" applyBorder="1" applyAlignment="1">
      <alignment horizontal="center" vertical="center"/>
    </xf>
    <xf numFmtId="167" fontId="39" fillId="3" borderId="16" xfId="0" applyNumberFormat="1" applyFont="1" applyFill="1" applyBorder="1" applyAlignment="1">
      <alignment horizontal="center" vertical="center"/>
    </xf>
    <xf numFmtId="167" fontId="39" fillId="3" borderId="43" xfId="0" applyNumberFormat="1" applyFont="1" applyFill="1" applyBorder="1" applyAlignment="1">
      <alignment horizontal="center" vertical="center"/>
    </xf>
    <xf numFmtId="166" fontId="39" fillId="0" borderId="0" xfId="0" applyNumberFormat="1" applyFont="1" applyFill="1" applyBorder="1" applyAlignment="1">
      <alignment horizontal="center"/>
    </xf>
    <xf numFmtId="167" fontId="39" fillId="3" borderId="75" xfId="0" applyNumberFormat="1" applyFont="1" applyFill="1" applyBorder="1" applyAlignment="1">
      <alignment horizontal="center"/>
    </xf>
    <xf numFmtId="167" fontId="39" fillId="3" borderId="54" xfId="0" applyNumberFormat="1" applyFont="1" applyFill="1" applyBorder="1" applyAlignment="1">
      <alignment horizontal="center"/>
    </xf>
    <xf numFmtId="167" fontId="39" fillId="3" borderId="45" xfId="0" applyNumberFormat="1" applyFont="1" applyFill="1" applyBorder="1" applyAlignment="1">
      <alignment horizontal="center"/>
    </xf>
    <xf numFmtId="0" fontId="52" fillId="0" borderId="57" xfId="0" applyFont="1" applyFill="1" applyBorder="1" applyAlignment="1">
      <alignment horizontal="left"/>
    </xf>
    <xf numFmtId="0" fontId="52" fillId="0" borderId="13" xfId="0" applyFont="1" applyFill="1" applyBorder="1" applyAlignment="1">
      <alignment horizontal="left"/>
    </xf>
    <xf numFmtId="0" fontId="52" fillId="0" borderId="61" xfId="0" applyFont="1" applyFill="1" applyBorder="1" applyAlignment="1">
      <alignment horizontal="left"/>
    </xf>
    <xf numFmtId="167" fontId="52" fillId="0" borderId="53" xfId="0" applyNumberFormat="1" applyFont="1" applyFill="1" applyBorder="1" applyAlignment="1">
      <alignment horizontal="center"/>
    </xf>
    <xf numFmtId="167" fontId="52" fillId="0" borderId="61" xfId="0" applyNumberFormat="1" applyFont="1" applyFill="1" applyBorder="1" applyAlignment="1">
      <alignment horizontal="center"/>
    </xf>
    <xf numFmtId="167" fontId="52" fillId="0" borderId="13" xfId="0" applyNumberFormat="1" applyFont="1" applyFill="1" applyBorder="1" applyAlignment="1">
      <alignment horizontal="center"/>
    </xf>
    <xf numFmtId="167" fontId="52" fillId="0" borderId="41" xfId="0" applyNumberFormat="1" applyFont="1" applyFill="1" applyBorder="1" applyAlignment="1">
      <alignment horizontal="center"/>
    </xf>
    <xf numFmtId="0" fontId="39" fillId="0" borderId="29" xfId="0" applyFont="1" applyFill="1" applyBorder="1" applyAlignment="1">
      <alignment horizontal="left"/>
    </xf>
    <xf numFmtId="0" fontId="39" fillId="0" borderId="16" xfId="0" applyFont="1" applyFill="1" applyBorder="1" applyAlignment="1">
      <alignment horizontal="left"/>
    </xf>
    <xf numFmtId="0" fontId="39" fillId="0" borderId="19" xfId="0" applyFont="1" applyFill="1" applyBorder="1" applyAlignment="1">
      <alignment horizontal="left"/>
    </xf>
    <xf numFmtId="167" fontId="39" fillId="3" borderId="20" xfId="0" applyNumberFormat="1" applyFont="1" applyFill="1" applyBorder="1" applyAlignment="1">
      <alignment horizontal="center"/>
    </xf>
    <xf numFmtId="167" fontId="39" fillId="3" borderId="19" xfId="0" applyNumberFormat="1" applyFont="1" applyFill="1" applyBorder="1" applyAlignment="1">
      <alignment horizontal="center"/>
    </xf>
    <xf numFmtId="167" fontId="39" fillId="3" borderId="16" xfId="0" applyNumberFormat="1" applyFont="1" applyFill="1" applyBorder="1" applyAlignment="1">
      <alignment horizontal="center"/>
    </xf>
    <xf numFmtId="167" fontId="39" fillId="3" borderId="43" xfId="0" applyNumberFormat="1" applyFont="1" applyFill="1" applyBorder="1" applyAlignment="1">
      <alignment horizontal="center"/>
    </xf>
    <xf numFmtId="0" fontId="39" fillId="0" borderId="29" xfId="0" applyFont="1" applyFill="1" applyBorder="1" applyAlignment="1">
      <alignment horizontal="left" wrapText="1"/>
    </xf>
    <xf numFmtId="0" fontId="68" fillId="0" borderId="0" xfId="0" applyFont="1" applyFill="1" applyAlignment="1">
      <alignment horizontal="center" vertical="center"/>
    </xf>
    <xf numFmtId="0" fontId="68" fillId="0" borderId="1" xfId="0" applyFont="1" applyFill="1" applyBorder="1" applyAlignment="1">
      <alignment horizontal="center" vertical="center" wrapText="1"/>
    </xf>
    <xf numFmtId="0" fontId="68" fillId="0" borderId="2" xfId="0" applyFont="1" applyFill="1" applyBorder="1" applyAlignment="1">
      <alignment horizontal="center" vertical="center" wrapText="1"/>
    </xf>
    <xf numFmtId="0" fontId="68" fillId="0" borderId="55" xfId="0" applyFont="1" applyFill="1" applyBorder="1" applyAlignment="1">
      <alignment horizontal="center" vertical="center" wrapText="1"/>
    </xf>
    <xf numFmtId="0" fontId="68" fillId="0" borderId="5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2" fontId="6" fillId="0" borderId="5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36" fillId="0" borderId="59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/>
    </xf>
    <xf numFmtId="49" fontId="36" fillId="0" borderId="24" xfId="0" applyNumberFormat="1" applyFont="1" applyFill="1" applyBorder="1" applyAlignment="1">
      <alignment horizontal="center" vertical="center" wrapText="1"/>
    </xf>
    <xf numFmtId="49" fontId="36" fillId="0" borderId="79" xfId="0" applyNumberFormat="1" applyFont="1" applyFill="1" applyBorder="1" applyAlignment="1">
      <alignment horizontal="center" vertical="center" wrapText="1"/>
    </xf>
    <xf numFmtId="2" fontId="36" fillId="0" borderId="79" xfId="0" applyNumberFormat="1" applyFont="1" applyFill="1" applyBorder="1" applyAlignment="1">
      <alignment horizontal="center" vertical="center" wrapText="1"/>
    </xf>
    <xf numFmtId="0" fontId="36" fillId="0" borderId="79" xfId="0" applyFont="1" applyFill="1" applyBorder="1" applyAlignment="1">
      <alignment horizontal="center" vertical="center"/>
    </xf>
    <xf numFmtId="0" fontId="36" fillId="0" borderId="79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/>
    </xf>
    <xf numFmtId="2" fontId="36" fillId="0" borderId="79" xfId="0" applyNumberFormat="1" applyFont="1" applyFill="1" applyBorder="1" applyAlignment="1">
      <alignment horizontal="center" vertical="center"/>
    </xf>
    <xf numFmtId="49" fontId="36" fillId="0" borderId="17" xfId="0" applyNumberFormat="1" applyFont="1" applyFill="1" applyBorder="1" applyAlignment="1">
      <alignment horizontal="center" vertical="center" wrapText="1"/>
    </xf>
    <xf numFmtId="49" fontId="36" fillId="0" borderId="59" xfId="0" applyNumberFormat="1" applyFont="1" applyFill="1" applyBorder="1" applyAlignment="1">
      <alignment horizontal="center" vertical="center" wrapText="1"/>
    </xf>
    <xf numFmtId="2" fontId="36" fillId="0" borderId="59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center"/>
    </xf>
    <xf numFmtId="49" fontId="36" fillId="0" borderId="80" xfId="0" applyNumberFormat="1" applyFont="1" applyFill="1" applyBorder="1" applyAlignment="1">
      <alignment horizontal="center" vertical="center" wrapText="1"/>
    </xf>
    <xf numFmtId="49" fontId="36" fillId="0" borderId="7" xfId="0" applyNumberFormat="1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/>
    </xf>
    <xf numFmtId="0" fontId="36" fillId="0" borderId="47" xfId="0" applyFont="1" applyFill="1" applyBorder="1" applyAlignment="1">
      <alignment horizontal="center" vertical="center"/>
    </xf>
    <xf numFmtId="2" fontId="36" fillId="0" borderId="7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top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/>
    </xf>
    <xf numFmtId="0" fontId="36" fillId="0" borderId="58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top" wrapText="1"/>
    </xf>
    <xf numFmtId="0" fontId="36" fillId="0" borderId="59" xfId="0" applyFont="1" applyFill="1" applyBorder="1" applyAlignment="1">
      <alignment horizontal="center" vertical="top" wrapText="1"/>
    </xf>
    <xf numFmtId="0" fontId="36" fillId="0" borderId="18" xfId="0" applyFont="1" applyFill="1" applyBorder="1" applyAlignment="1">
      <alignment horizontal="center" vertical="top" wrapText="1"/>
    </xf>
    <xf numFmtId="0" fontId="36" fillId="0" borderId="17" xfId="0" applyFont="1" applyFill="1" applyBorder="1" applyAlignment="1">
      <alignment horizontal="center"/>
    </xf>
    <xf numFmtId="0" fontId="36" fillId="0" borderId="59" xfId="0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/>
    </xf>
    <xf numFmtId="0" fontId="36" fillId="0" borderId="29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/>
    </xf>
    <xf numFmtId="0" fontId="36" fillId="0" borderId="43" xfId="0" applyFont="1" applyFill="1" applyBorder="1" applyAlignment="1">
      <alignment horizontal="center"/>
    </xf>
    <xf numFmtId="0" fontId="36" fillId="0" borderId="44" xfId="0" applyFont="1" applyFill="1" applyBorder="1" applyAlignment="1">
      <alignment horizontal="center" vertical="top" wrapText="1"/>
    </xf>
    <xf numFmtId="0" fontId="36" fillId="0" borderId="65" xfId="0" applyFont="1" applyFill="1" applyBorder="1" applyAlignment="1">
      <alignment horizontal="center" vertical="top" wrapText="1"/>
    </xf>
    <xf numFmtId="0" fontId="36" fillId="0" borderId="68" xfId="0" applyFont="1" applyFill="1" applyBorder="1" applyAlignment="1">
      <alignment horizontal="center" vertical="top" wrapText="1"/>
    </xf>
    <xf numFmtId="0" fontId="36" fillId="0" borderId="44" xfId="0" applyFont="1" applyFill="1" applyBorder="1" applyAlignment="1">
      <alignment horizontal="center"/>
    </xf>
    <xf numFmtId="0" fontId="36" fillId="0" borderId="65" xfId="0" applyFont="1" applyFill="1" applyBorder="1" applyAlignment="1">
      <alignment horizontal="center"/>
    </xf>
    <xf numFmtId="0" fontId="36" fillId="0" borderId="68" xfId="0" applyFont="1" applyFill="1" applyBorder="1" applyAlignment="1">
      <alignment horizontal="center"/>
    </xf>
    <xf numFmtId="0" fontId="36" fillId="0" borderId="66" xfId="0" applyFont="1" applyFill="1" applyBorder="1" applyAlignment="1">
      <alignment horizontal="center"/>
    </xf>
    <xf numFmtId="0" fontId="36" fillId="0" borderId="54" xfId="0" applyFont="1" applyFill="1" applyBorder="1" applyAlignment="1">
      <alignment horizontal="center"/>
    </xf>
    <xf numFmtId="0" fontId="36" fillId="0" borderId="45" xfId="0" applyFont="1" applyFill="1" applyBorder="1" applyAlignment="1">
      <alignment horizontal="center"/>
    </xf>
    <xf numFmtId="0" fontId="36" fillId="0" borderId="42" xfId="0" applyFont="1" applyFill="1" applyBorder="1" applyAlignment="1">
      <alignment horizontal="center" vertical="top" wrapText="1"/>
    </xf>
    <xf numFmtId="0" fontId="36" fillId="0" borderId="70" xfId="0" applyFont="1" applyFill="1" applyBorder="1" applyAlignment="1">
      <alignment horizontal="center" vertical="top" wrapText="1"/>
    </xf>
    <xf numFmtId="0" fontId="36" fillId="0" borderId="34" xfId="0" applyFont="1" applyFill="1" applyBorder="1" applyAlignment="1">
      <alignment horizontal="center" vertical="top" wrapText="1"/>
    </xf>
    <xf numFmtId="0" fontId="36" fillId="0" borderId="11" xfId="0" applyFont="1" applyFill="1" applyBorder="1" applyAlignment="1">
      <alignment horizontal="center"/>
    </xf>
    <xf numFmtId="0" fontId="36" fillId="0" borderId="60" xfId="0" applyFont="1" applyFill="1" applyBorder="1" applyAlignment="1">
      <alignment horizontal="center"/>
    </xf>
    <xf numFmtId="0" fontId="36" fillId="0" borderId="58" xfId="0" applyFont="1" applyFill="1" applyBorder="1" applyAlignment="1">
      <alignment horizontal="center"/>
    </xf>
    <xf numFmtId="0" fontId="36" fillId="0" borderId="57" xfId="0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0" fontId="36" fillId="0" borderId="41" xfId="0" applyFont="1" applyFill="1" applyBorder="1" applyAlignment="1">
      <alignment horizontal="center"/>
    </xf>
    <xf numFmtId="0" fontId="36" fillId="0" borderId="42" xfId="0" applyFont="1" applyFill="1" applyBorder="1" applyAlignment="1">
      <alignment horizontal="center"/>
    </xf>
    <xf numFmtId="0" fontId="36" fillId="0" borderId="70" xfId="0" applyFont="1" applyFill="1" applyBorder="1" applyAlignment="1">
      <alignment horizontal="center"/>
    </xf>
    <xf numFmtId="0" fontId="36" fillId="0" borderId="34" xfId="0" applyFont="1" applyFill="1" applyBorder="1" applyAlignment="1">
      <alignment horizontal="center"/>
    </xf>
    <xf numFmtId="0" fontId="36" fillId="0" borderId="27" xfId="0" applyFont="1" applyFill="1" applyBorder="1" applyAlignment="1">
      <alignment horizontal="center" vertical="top" wrapText="1"/>
    </xf>
    <xf numFmtId="0" fontId="36" fillId="0" borderId="64" xfId="0" applyFont="1" applyFill="1" applyBorder="1" applyAlignment="1">
      <alignment horizontal="center" vertical="top" wrapText="1"/>
    </xf>
    <xf numFmtId="0" fontId="36" fillId="0" borderId="28" xfId="0" applyFont="1" applyFill="1" applyBorder="1" applyAlignment="1">
      <alignment horizontal="center" vertical="top" wrapText="1"/>
    </xf>
    <xf numFmtId="0" fontId="49" fillId="0" borderId="27" xfId="0" applyFont="1" applyFill="1" applyBorder="1" applyAlignment="1">
      <alignment horizontal="center" vertical="top" wrapText="1"/>
    </xf>
    <xf numFmtId="0" fontId="49" fillId="0" borderId="64" xfId="0" applyFont="1" applyFill="1" applyBorder="1" applyAlignment="1">
      <alignment horizontal="center" vertical="top" wrapText="1"/>
    </xf>
    <xf numFmtId="0" fontId="49" fillId="0" borderId="28" xfId="0" applyFont="1" applyFill="1" applyBorder="1" applyAlignment="1">
      <alignment horizontal="center" vertical="top" wrapText="1"/>
    </xf>
    <xf numFmtId="0" fontId="49" fillId="0" borderId="73" xfId="0" applyFont="1" applyFill="1" applyBorder="1" applyAlignment="1">
      <alignment horizontal="center" vertical="top" wrapText="1"/>
    </xf>
    <xf numFmtId="0" fontId="49" fillId="0" borderId="51" xfId="0" applyFont="1" applyFill="1" applyBorder="1" applyAlignment="1">
      <alignment horizontal="center" vertical="top" wrapText="1"/>
    </xf>
    <xf numFmtId="0" fontId="49" fillId="0" borderId="55" xfId="0" applyFont="1" applyFill="1" applyBorder="1" applyAlignment="1">
      <alignment horizontal="center" vertical="top" wrapText="1"/>
    </xf>
    <xf numFmtId="0" fontId="49" fillId="0" borderId="50" xfId="0" applyFont="1" applyFill="1" applyBorder="1" applyAlignment="1">
      <alignment horizontal="center" vertical="top" wrapText="1"/>
    </xf>
    <xf numFmtId="0" fontId="49" fillId="0" borderId="52" xfId="0" applyFont="1" applyFill="1" applyBorder="1" applyAlignment="1">
      <alignment horizontal="center" vertical="top" wrapText="1"/>
    </xf>
    <xf numFmtId="167" fontId="36" fillId="0" borderId="29" xfId="0" applyNumberFormat="1" applyFont="1" applyFill="1" applyBorder="1" applyAlignment="1">
      <alignment horizontal="center" vertical="center"/>
    </xf>
    <xf numFmtId="167" fontId="36" fillId="0" borderId="43" xfId="0" applyNumberFormat="1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top" wrapText="1"/>
    </xf>
    <xf numFmtId="0" fontId="36" fillId="0" borderId="45" xfId="0" applyFont="1" applyFill="1" applyBorder="1" applyAlignment="1">
      <alignment horizontal="center" vertical="top" wrapText="1"/>
    </xf>
    <xf numFmtId="0" fontId="46" fillId="0" borderId="66" xfId="0" applyFont="1" applyFill="1" applyBorder="1" applyAlignment="1">
      <alignment horizontal="center" vertical="center" wrapText="1"/>
    </xf>
    <xf numFmtId="0" fontId="46" fillId="0" borderId="45" xfId="0" applyFont="1" applyFill="1" applyBorder="1" applyAlignment="1">
      <alignment horizontal="center" vertical="center" wrapText="1"/>
    </xf>
    <xf numFmtId="167" fontId="36" fillId="0" borderId="66" xfId="0" applyNumberFormat="1" applyFont="1" applyFill="1" applyBorder="1" applyAlignment="1">
      <alignment horizontal="center" vertical="center"/>
    </xf>
    <xf numFmtId="167" fontId="36" fillId="0" borderId="45" xfId="0" applyNumberFormat="1" applyFont="1" applyFill="1" applyBorder="1" applyAlignment="1">
      <alignment horizontal="center" vertical="center"/>
    </xf>
    <xf numFmtId="2" fontId="36" fillId="0" borderId="66" xfId="0" applyNumberFormat="1" applyFont="1" applyFill="1" applyBorder="1" applyAlignment="1">
      <alignment horizontal="center" vertical="center"/>
    </xf>
    <xf numFmtId="2" fontId="36" fillId="0" borderId="45" xfId="0" applyNumberFormat="1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top" wrapText="1"/>
    </xf>
    <xf numFmtId="0" fontId="36" fillId="0" borderId="43" xfId="0" applyFont="1" applyFill="1" applyBorder="1" applyAlignment="1">
      <alignment horizontal="center" vertical="top" wrapText="1"/>
    </xf>
    <xf numFmtId="0" fontId="46" fillId="0" borderId="29" xfId="0" applyFont="1" applyFill="1" applyBorder="1" applyAlignment="1">
      <alignment horizontal="center" vertical="center" wrapText="1"/>
    </xf>
    <xf numFmtId="0" fontId="46" fillId="0" borderId="43" xfId="0" applyFont="1" applyFill="1" applyBorder="1" applyAlignment="1">
      <alignment horizontal="center" vertical="center" wrapText="1"/>
    </xf>
    <xf numFmtId="2" fontId="36" fillId="0" borderId="29" xfId="0" applyNumberFormat="1" applyFont="1" applyFill="1" applyBorder="1" applyAlignment="1">
      <alignment horizontal="center" vertical="center"/>
    </xf>
    <xf numFmtId="2" fontId="36" fillId="0" borderId="43" xfId="0" applyNumberFormat="1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top" wrapText="1"/>
    </xf>
    <xf numFmtId="0" fontId="36" fillId="0" borderId="29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43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top" wrapText="1"/>
    </xf>
    <xf numFmtId="0" fontId="36" fillId="0" borderId="41" xfId="0" applyFont="1" applyFill="1" applyBorder="1" applyAlignment="1">
      <alignment horizontal="center" vertical="top" wrapText="1"/>
    </xf>
    <xf numFmtId="0" fontId="46" fillId="0" borderId="57" xfId="0" applyFont="1" applyFill="1" applyBorder="1" applyAlignment="1">
      <alignment horizontal="center" vertical="center" wrapText="1"/>
    </xf>
    <xf numFmtId="0" fontId="46" fillId="0" borderId="41" xfId="0" applyFont="1" applyFill="1" applyBorder="1" applyAlignment="1">
      <alignment horizontal="center" vertical="center" wrapText="1"/>
    </xf>
    <xf numFmtId="167" fontId="36" fillId="0" borderId="57" xfId="0" applyNumberFormat="1" applyFont="1" applyFill="1" applyBorder="1" applyAlignment="1">
      <alignment horizontal="center" vertical="center"/>
    </xf>
    <xf numFmtId="167" fontId="36" fillId="0" borderId="41" xfId="0" applyNumberFormat="1" applyFont="1" applyFill="1" applyBorder="1" applyAlignment="1">
      <alignment horizontal="center" vertical="center"/>
    </xf>
    <xf numFmtId="2" fontId="36" fillId="0" borderId="57" xfId="0" applyNumberFormat="1" applyFont="1" applyFill="1" applyBorder="1" applyAlignment="1">
      <alignment horizontal="center" vertical="center"/>
    </xf>
    <xf numFmtId="2" fontId="36" fillId="0" borderId="41" xfId="0" applyNumberFormat="1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/>
    </xf>
    <xf numFmtId="0" fontId="36" fillId="0" borderId="55" xfId="0" applyFont="1" applyFill="1" applyBorder="1" applyAlignment="1">
      <alignment horizontal="center" vertical="center" wrapText="1"/>
    </xf>
    <xf numFmtId="0" fontId="36" fillId="0" borderId="50" xfId="0" applyFont="1" applyFill="1" applyBorder="1" applyAlignment="1">
      <alignment horizontal="center" vertical="center" wrapText="1"/>
    </xf>
    <xf numFmtId="0" fontId="36" fillId="0" borderId="52" xfId="0" applyFont="1" applyFill="1" applyBorder="1" applyAlignment="1">
      <alignment horizontal="center" vertical="center" wrapText="1"/>
    </xf>
    <xf numFmtId="0" fontId="46" fillId="0" borderId="55" xfId="0" applyFont="1" applyFill="1" applyBorder="1" applyAlignment="1">
      <alignment horizontal="center" vertical="center"/>
    </xf>
    <xf numFmtId="0" fontId="46" fillId="0" borderId="52" xfId="0" applyFont="1" applyFill="1" applyBorder="1" applyAlignment="1">
      <alignment horizontal="center" vertical="center"/>
    </xf>
    <xf numFmtId="0" fontId="46" fillId="0" borderId="55" xfId="0" applyFont="1" applyFill="1" applyBorder="1" applyAlignment="1">
      <alignment horizontal="center" vertical="center" wrapText="1"/>
    </xf>
    <xf numFmtId="0" fontId="46" fillId="0" borderId="52" xfId="0" applyFont="1" applyFill="1" applyBorder="1" applyAlignment="1">
      <alignment horizontal="center" vertical="center" wrapText="1"/>
    </xf>
    <xf numFmtId="0" fontId="37" fillId="0" borderId="50" xfId="0" applyFont="1" applyFill="1" applyBorder="1" applyAlignment="1">
      <alignment horizontal="center" wrapText="1"/>
    </xf>
    <xf numFmtId="2" fontId="36" fillId="0" borderId="7" xfId="0" applyNumberFormat="1" applyFont="1" applyFill="1" applyBorder="1" applyAlignment="1">
      <alignment horizontal="center" vertical="center" wrapText="1"/>
    </xf>
  </cellXfs>
  <cellStyles count="19">
    <cellStyle name="Денежный" xfId="1" builtinId="4"/>
    <cellStyle name="Обычный" xfId="0" builtinId="0"/>
    <cellStyle name="Обычный 16" xfId="18"/>
    <cellStyle name="Обычный 17" xfId="2"/>
    <cellStyle name="Обычный 18" xfId="3"/>
    <cellStyle name="Обычный 19" xfId="4"/>
    <cellStyle name="Обычный 20" xfId="5"/>
    <cellStyle name="Обычный 21" xfId="6"/>
    <cellStyle name="Обычный 22" xfId="7"/>
    <cellStyle name="Обычный 23" xfId="8"/>
    <cellStyle name="Обычный 24" xfId="9"/>
    <cellStyle name="Обычный 25" xfId="10"/>
    <cellStyle name="Обычный 26" xfId="11"/>
    <cellStyle name="Обычный 27" xfId="12"/>
    <cellStyle name="Обычный 28" xfId="13"/>
    <cellStyle name="Обычный 29" xfId="14"/>
    <cellStyle name="Обычный 30" xfId="15"/>
    <cellStyle name="Обычный 31" xfId="16"/>
    <cellStyle name="Обычный 5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3127"/>
          <c:h val="0.65427698730641171"/>
        </c:manualLayout>
      </c:layout>
      <c:lineChart>
        <c:grouping val="standard"/>
        <c:ser>
          <c:idx val="0"/>
          <c:order val="0"/>
          <c:tx>
            <c:v>Прибыло</c:v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4.2232282542046293E-2"/>
                  <c:y val="3.6387264457439963E-2"/>
                </c:manualLayout>
              </c:layout>
              <c:showVal val="1"/>
            </c:dLbl>
            <c:dLbl>
              <c:idx val="1"/>
              <c:layout>
                <c:manualLayout>
                  <c:x val="-4.0723986736973104E-2"/>
                  <c:y val="4.1585445094217056E-2"/>
                </c:manualLayout>
              </c:layout>
              <c:showVal val="1"/>
            </c:dLbl>
            <c:dLbl>
              <c:idx val="2"/>
              <c:layout>
                <c:manualLayout>
                  <c:x val="-3.9215690931899971E-2"/>
                  <c:y val="-4.1585445094216966E-2"/>
                </c:manualLayout>
              </c:layout>
              <c:showVal val="1"/>
            </c:dLbl>
            <c:dLbl>
              <c:idx val="3"/>
              <c:layout>
                <c:manualLayout>
                  <c:x val="-3.9215690931899971E-2"/>
                  <c:y val="4.4184535412605593E-2"/>
                </c:manualLayout>
              </c:layout>
              <c:showVal val="1"/>
            </c:dLbl>
            <c:dLbl>
              <c:idx val="4"/>
              <c:layout>
                <c:manualLayout>
                  <c:x val="-3.4690803516680691E-2"/>
                  <c:y val="4.6783625730994163E-2"/>
                </c:manualLayout>
              </c:layout>
              <c:showVal val="1"/>
            </c:dLbl>
            <c:dLbl>
              <c:idx val="5"/>
              <c:layout>
                <c:manualLayout>
                  <c:x val="-4.0723986736973104E-2"/>
                  <c:y val="-3.378817413905133E-2"/>
                </c:manualLayout>
              </c:layout>
              <c:showVal val="1"/>
            </c:dLbl>
            <c:dLbl>
              <c:idx val="6"/>
              <c:layout>
                <c:manualLayout>
                  <c:x val="-4.5248874152192274E-2"/>
                  <c:y val="-3.8986354775828458E-2"/>
                </c:manualLayout>
              </c:layout>
              <c:showVal val="1"/>
            </c:dLbl>
            <c:dLbl>
              <c:idx val="7"/>
              <c:layout>
                <c:manualLayout>
                  <c:x val="-3.6199099321753817E-2"/>
                  <c:y val="3.1189083820662791E-2"/>
                </c:manualLayout>
              </c:layout>
              <c:showVal val="1"/>
            </c:dLbl>
            <c:dLbl>
              <c:idx val="8"/>
              <c:layout>
                <c:manualLayout>
                  <c:x val="-4.2232282542046293E-2"/>
                  <c:y val="-3.1189083820662742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Val val="1"/>
          </c:dLbls>
          <c:cat>
            <c:strRef>
              <c:f>[2]диаграмма!$AD$28:$AL$28</c:f>
              <c:strCache>
                <c:ptCount val="9"/>
                <c:pt idx="0">
                  <c:v>3 кв. 2010</c:v>
                </c:pt>
                <c:pt idx="1">
                  <c:v>4 кв. 2010</c:v>
                </c:pt>
                <c:pt idx="2">
                  <c:v>1 кв. 2011</c:v>
                </c:pt>
                <c:pt idx="3">
                  <c:v>2 кв. 2011</c:v>
                </c:pt>
                <c:pt idx="4">
                  <c:v>3 кв. 2011</c:v>
                </c:pt>
                <c:pt idx="5">
                  <c:v>4 кв. 2011</c:v>
                </c:pt>
                <c:pt idx="6">
                  <c:v>1 кв. 2012</c:v>
                </c:pt>
                <c:pt idx="7">
                  <c:v>2 кв. 2012</c:v>
                </c:pt>
                <c:pt idx="8">
                  <c:v>3 кв. 2012</c:v>
                </c:pt>
              </c:strCache>
            </c:strRef>
          </c:cat>
          <c:val>
            <c:numRef>
              <c:f>[2]диаграмма!$AD$29:$AL$29</c:f>
              <c:numCache>
                <c:formatCode>General</c:formatCode>
                <c:ptCount val="9"/>
                <c:pt idx="0">
                  <c:v>1392</c:v>
                </c:pt>
                <c:pt idx="1">
                  <c:v>1125</c:v>
                </c:pt>
                <c:pt idx="2">
                  <c:v>2202</c:v>
                </c:pt>
                <c:pt idx="3">
                  <c:v>2004</c:v>
                </c:pt>
                <c:pt idx="4">
                  <c:v>2503</c:v>
                </c:pt>
                <c:pt idx="5">
                  <c:v>2952</c:v>
                </c:pt>
                <c:pt idx="6">
                  <c:v>2754</c:v>
                </c:pt>
                <c:pt idx="7">
                  <c:v>2585</c:v>
                </c:pt>
                <c:pt idx="8">
                  <c:v>2679</c:v>
                </c:pt>
              </c:numCache>
            </c:numRef>
          </c:val>
        </c:ser>
        <c:ser>
          <c:idx val="1"/>
          <c:order val="1"/>
          <c:tx>
            <c:v>Выбыло</c:v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3.6199099321753817E-2"/>
                  <c:y val="-3.6387264457439963E-2"/>
                </c:manualLayout>
              </c:layout>
              <c:showVal val="1"/>
            </c:dLbl>
            <c:dLbl>
              <c:idx val="1"/>
              <c:layout>
                <c:manualLayout>
                  <c:x val="-3.0165916101461486E-2"/>
                  <c:y val="-3.8986354775828458E-2"/>
                </c:manualLayout>
              </c:layout>
              <c:showVal val="1"/>
            </c:dLbl>
            <c:dLbl>
              <c:idx val="2"/>
              <c:layout>
                <c:manualLayout>
                  <c:x val="-4.0723986736973104E-2"/>
                  <c:y val="3.8986354775828458E-2"/>
                </c:manualLayout>
              </c:layout>
              <c:showVal val="1"/>
            </c:dLbl>
            <c:dLbl>
              <c:idx val="3"/>
              <c:layout>
                <c:manualLayout>
                  <c:x val="-4.2232282542046293E-2"/>
                  <c:y val="-3.8986354775828458E-2"/>
                </c:manualLayout>
              </c:layout>
              <c:showVal val="1"/>
            </c:dLbl>
            <c:dLbl>
              <c:idx val="4"/>
              <c:layout>
                <c:manualLayout>
                  <c:x val="-4.0723986736972993E-2"/>
                  <c:y val="-3.1189083820662791E-2"/>
                </c:manualLayout>
              </c:layout>
              <c:showVal val="1"/>
            </c:dLbl>
            <c:dLbl>
              <c:idx val="5"/>
              <c:layout>
                <c:manualLayout>
                  <c:x val="-4.0723986736973104E-2"/>
                  <c:y val="4.4184535412605593E-2"/>
                </c:manualLayout>
              </c:layout>
              <c:showVal val="1"/>
            </c:dLbl>
            <c:dLbl>
              <c:idx val="6"/>
              <c:layout>
                <c:manualLayout>
                  <c:x val="-3.9215690931899971E-2"/>
                  <c:y val="4.6783625730994163E-2"/>
                </c:manualLayout>
              </c:layout>
              <c:showVal val="1"/>
            </c:dLbl>
            <c:dLbl>
              <c:idx val="7"/>
              <c:layout>
                <c:manualLayout>
                  <c:x val="-4.6757169957265393E-2"/>
                  <c:y val="-4.9382920702163852E-2"/>
                </c:manualLayout>
              </c:layout>
              <c:showVal val="1"/>
            </c:dLbl>
            <c:dLbl>
              <c:idx val="8"/>
              <c:layout>
                <c:manualLayout>
                  <c:x val="-4.0723986736973104E-2"/>
                  <c:y val="-3.6387264457439963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Val val="1"/>
          </c:dLbls>
          <c:cat>
            <c:strRef>
              <c:f>[2]диаграмма!$AD$28:$AL$28</c:f>
              <c:strCache>
                <c:ptCount val="9"/>
                <c:pt idx="0">
                  <c:v>3 кв. 2010</c:v>
                </c:pt>
                <c:pt idx="1">
                  <c:v>4 кв. 2010</c:v>
                </c:pt>
                <c:pt idx="2">
                  <c:v>1 кв. 2011</c:v>
                </c:pt>
                <c:pt idx="3">
                  <c:v>2 кв. 2011</c:v>
                </c:pt>
                <c:pt idx="4">
                  <c:v>3 кв. 2011</c:v>
                </c:pt>
                <c:pt idx="5">
                  <c:v>4 кв. 2011</c:v>
                </c:pt>
                <c:pt idx="6">
                  <c:v>1 кв. 2012</c:v>
                </c:pt>
                <c:pt idx="7">
                  <c:v>2 кв. 2012</c:v>
                </c:pt>
                <c:pt idx="8">
                  <c:v>3 кв. 2012</c:v>
                </c:pt>
              </c:strCache>
            </c:strRef>
          </c:cat>
          <c:val>
            <c:numRef>
              <c:f>[2]диаграмма!$AD$30:$AL$30</c:f>
              <c:numCache>
                <c:formatCode>General</c:formatCode>
                <c:ptCount val="9"/>
                <c:pt idx="0">
                  <c:v>2311</c:v>
                </c:pt>
                <c:pt idx="1">
                  <c:v>1681</c:v>
                </c:pt>
                <c:pt idx="2">
                  <c:v>1486</c:v>
                </c:pt>
                <c:pt idx="3">
                  <c:v>2039</c:v>
                </c:pt>
                <c:pt idx="4">
                  <c:v>2667</c:v>
                </c:pt>
                <c:pt idx="5">
                  <c:v>2687</c:v>
                </c:pt>
                <c:pt idx="6">
                  <c:v>2181</c:v>
                </c:pt>
                <c:pt idx="7">
                  <c:v>2695</c:v>
                </c:pt>
                <c:pt idx="8">
                  <c:v>3950</c:v>
                </c:pt>
              </c:numCache>
            </c:numRef>
          </c:val>
        </c:ser>
        <c:marker val="1"/>
        <c:axId val="81659008"/>
        <c:axId val="81660544"/>
      </c:lineChart>
      <c:catAx>
        <c:axId val="81659008"/>
        <c:scaling>
          <c:orientation val="minMax"/>
        </c:scaling>
        <c:axPos val="b"/>
        <c:numFmt formatCode="dd/mm/yyyy" sourceLinked="1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81660544"/>
        <c:crosses val="autoZero"/>
        <c:auto val="1"/>
        <c:lblAlgn val="ctr"/>
        <c:lblOffset val="100"/>
      </c:catAx>
      <c:valAx>
        <c:axId val="81660544"/>
        <c:scaling>
          <c:orientation val="minMax"/>
        </c:scaling>
        <c:axPos val="l"/>
        <c:majorGridlines/>
        <c:numFmt formatCode="General" sourceLinked="1"/>
        <c:tickLblPos val="nextTo"/>
        <c:crossAx val="816590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076067688878855"/>
          <c:y val="0.90339958967117462"/>
          <c:w val="0.25847853047062136"/>
          <c:h val="8.1005868418495955E-2"/>
        </c:manualLayout>
      </c:layout>
      <c:txPr>
        <a:bodyPr/>
        <a:lstStyle/>
        <a:p>
          <a:pPr>
            <a:defRPr sz="12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1144" l="0.70000000000000062" r="0.70000000000000062" t="0.75000000000001144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  <c:pt idx="0">
                  <c:v>Величина прожиточного минимума (на душу населения)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85192064"/>
        <c:axId val="84935808"/>
        <c:axId val="0"/>
      </c:bar3DChart>
      <c:catAx>
        <c:axId val="8519206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84935808"/>
        <c:crosses val="autoZero"/>
        <c:auto val="1"/>
        <c:lblAlgn val="ctr"/>
        <c:lblOffset val="100"/>
        <c:tickLblSkip val="1"/>
        <c:tickMarkSkip val="1"/>
      </c:catAx>
      <c:valAx>
        <c:axId val="84935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851920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84978688"/>
        <c:axId val="84980480"/>
        <c:axId val="0"/>
      </c:bar3DChart>
      <c:catAx>
        <c:axId val="8497868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84980480"/>
        <c:crosses val="autoZero"/>
        <c:auto val="1"/>
        <c:lblAlgn val="ctr"/>
        <c:lblOffset val="100"/>
        <c:tickLblSkip val="1"/>
        <c:tickMarkSkip val="1"/>
      </c:catAx>
      <c:valAx>
        <c:axId val="84980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849786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2400"/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53275044989238"/>
          <c:y val="0.16464895065207241"/>
          <c:w val="0.88353500283850561"/>
          <c:h val="0.64164648910415045"/>
        </c:manualLayout>
      </c:layout>
      <c:lineChart>
        <c:grouping val="standard"/>
        <c:ser>
          <c:idx val="0"/>
          <c:order val="0"/>
          <c:tx>
            <c:strRef>
              <c:f>диаграмма!$B$102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42432167121401E-2"/>
                  <c:y val="-2.332999048137069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389777137961991E-2"/>
                  <c:y val="-4.173171063366878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400440452606575E-2"/>
                  <c:y val="-2.560331810375563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0439415914020513E-2"/>
                  <c:y val="3.656744758757021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3079644982788684E-2"/>
                  <c:y val="2.930818832831087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503514984234151E-2"/>
                  <c:y val="-3.23696287734566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4585871178949198E-2"/>
                  <c:y val="2.9796053271118877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2658051229912589E-2"/>
                  <c:y val="3.074741583228017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8400432696058313E-2"/>
                  <c:y val="3.241502219629949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03675962442196E-2"/>
                  <c:y val="-3.010368506935004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0662082546677641E-2"/>
                  <c:y val="-3.4069723959749797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895685613975198E-2"/>
                  <c:y val="-3.5087197443568655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диаграмма!$B$103:$B$114</c:f>
              <c:numCache>
                <c:formatCode>0.0</c:formatCode>
                <c:ptCount val="12"/>
                <c:pt idx="0">
                  <c:v>7385.6125000000002</c:v>
                </c:pt>
                <c:pt idx="1">
                  <c:v>6847.6875</c:v>
                </c:pt>
                <c:pt idx="2">
                  <c:v>7462.4</c:v>
                </c:pt>
                <c:pt idx="3">
                  <c:v>7744.4</c:v>
                </c:pt>
                <c:pt idx="4">
                  <c:v>6837.2</c:v>
                </c:pt>
                <c:pt idx="5">
                  <c:v>6498.66</c:v>
                </c:pt>
                <c:pt idx="6">
                  <c:v>6734.63</c:v>
                </c:pt>
                <c:pt idx="7">
                  <c:v>7283.04</c:v>
                </c:pt>
                <c:pt idx="8">
                  <c:v>7708.931818181818</c:v>
                </c:pt>
                <c:pt idx="9">
                  <c:v>8291.85</c:v>
                </c:pt>
                <c:pt idx="10">
                  <c:v>8469.14</c:v>
                </c:pt>
                <c:pt idx="11">
                  <c:v>9146.67</c:v>
                </c:pt>
              </c:numCache>
            </c:numRef>
          </c:val>
        </c:ser>
        <c:ser>
          <c:idx val="1"/>
          <c:order val="1"/>
          <c:tx>
            <c:strRef>
              <c:f>диаграмма!$C$102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363080590685009E-2"/>
                  <c:y val="-3.878348517813435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9553418228753452E-2"/>
                  <c:y val="-4.007750883872722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0967198303463912E-2"/>
                  <c:y val="-3.202657075273000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6797606150226742E-2"/>
                  <c:y val="-3.920485450095186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7522003611866556E-2"/>
                  <c:y val="-3.404750332134409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529314606042682E-2"/>
                  <c:y val="-3.256057807588866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301397237744022E-2"/>
                  <c:y val="-3.644683165624151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972420996200337E-2"/>
                  <c:y val="-2.9775802284471589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7208031965331808E-2"/>
                  <c:y val="-3.17408893119390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8282145335935359E-2"/>
                  <c:y val="-2.628754738990968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002474189712938E-2"/>
                  <c:y val="-2.1606299212598424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диаграмма!$C$103:$C$114</c:f>
              <c:numCache>
                <c:formatCode>0.0</c:formatCode>
                <c:ptCount val="12"/>
                <c:pt idx="0">
                  <c:v>9554.92</c:v>
                </c:pt>
                <c:pt idx="1">
                  <c:v>9867.18</c:v>
                </c:pt>
                <c:pt idx="2">
                  <c:v>9530.11</c:v>
                </c:pt>
                <c:pt idx="3">
                  <c:v>9482.91</c:v>
                </c:pt>
                <c:pt idx="4">
                  <c:v>8926.49</c:v>
                </c:pt>
                <c:pt idx="5">
                  <c:v>9045.1200000000008</c:v>
                </c:pt>
                <c:pt idx="6">
                  <c:v>9618.7999999999993</c:v>
                </c:pt>
                <c:pt idx="7">
                  <c:v>9040.82</c:v>
                </c:pt>
                <c:pt idx="8">
                  <c:v>8314.33</c:v>
                </c:pt>
                <c:pt idx="9">
                  <c:v>7347.1049999999996</c:v>
                </c:pt>
                <c:pt idx="10">
                  <c:v>7551.3613636363634</c:v>
                </c:pt>
                <c:pt idx="11">
                  <c:v>7567.2</c:v>
                </c:pt>
              </c:numCache>
            </c:numRef>
          </c:val>
        </c:ser>
        <c:ser>
          <c:idx val="2"/>
          <c:order val="2"/>
          <c:tx>
            <c:strRef>
              <c:f>диаграмма!$D$102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873370024790516E-2"/>
                  <c:y val="-3.708797933097648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5391544847886834E-2"/>
                  <c:y val="-4.509040363443793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400612710489296E-2"/>
                  <c:y val="-2.921006875917708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4946272974982151E-2"/>
                  <c:y val="-2.7144829645109499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850942737907212E-2"/>
                  <c:y val="-3.942082782152121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5810770355009842E-2"/>
                  <c:y val="-2.888953695602864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5.1827465131705462E-2"/>
                  <c:y val="-2.943067301772469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5.4770702264449703E-2"/>
                  <c:y val="-2.4643789896633288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7.9904976317915904E-2"/>
                  <c:y val="-1.0398496484235759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64794829335041E-2"/>
                  <c:y val="-3.021935499234023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58659922634847E-2"/>
                  <c:y val="-4.387268138245309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020588355205427E-2"/>
                  <c:y val="-3.777402901660124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диаграмма!$D$103:$D$114</c:f>
              <c:numCache>
                <c:formatCode>0.0</c:formatCode>
                <c:ptCount val="12"/>
                <c:pt idx="0">
                  <c:v>8043</c:v>
                </c:pt>
                <c:pt idx="1">
                  <c:v>8222.0300000000007</c:v>
                </c:pt>
                <c:pt idx="2">
                  <c:v>8456.5499999999993</c:v>
                </c:pt>
                <c:pt idx="3">
                  <c:v>8258.8807894736838</c:v>
                </c:pt>
                <c:pt idx="4">
                  <c:v>7919.2859090909096</c:v>
                </c:pt>
                <c:pt idx="5">
                  <c:v>7419.7876315789472</c:v>
                </c:pt>
                <c:pt idx="6">
                  <c:v>7588.7</c:v>
                </c:pt>
                <c:pt idx="7">
                  <c:v>7491.9</c:v>
                </c:pt>
                <c:pt idx="8">
                  <c:v>8068</c:v>
                </c:pt>
              </c:numCache>
            </c:numRef>
          </c:val>
        </c:ser>
        <c:dLbls>
          <c:showVal val="1"/>
        </c:dLbls>
        <c:marker val="1"/>
        <c:axId val="83807616"/>
        <c:axId val="85103744"/>
      </c:lineChart>
      <c:catAx>
        <c:axId val="838076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5103744"/>
        <c:crosses val="autoZero"/>
        <c:auto val="1"/>
        <c:lblAlgn val="ctr"/>
        <c:lblOffset val="100"/>
        <c:tickLblSkip val="1"/>
        <c:tickMarkSkip val="1"/>
      </c:catAx>
      <c:valAx>
        <c:axId val="85103744"/>
        <c:scaling>
          <c:orientation val="minMax"/>
          <c:min val="3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3807616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905"/>
          <c:y val="0.9128326944743419"/>
          <c:w val="0.28514088927952297"/>
          <c:h val="6.053261327945513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2400"/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311322368581862"/>
          <c:y val="0.15639810426541237"/>
          <c:w val="0.8708717221828931"/>
          <c:h val="0.65639810426543344"/>
        </c:manualLayout>
      </c:layout>
      <c:lineChart>
        <c:grouping val="standard"/>
        <c:ser>
          <c:idx val="1"/>
          <c:order val="0"/>
          <c:tx>
            <c:strRef>
              <c:f>диаграмма!$E$102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30156308179856E-2"/>
                  <c:y val="2.525219462777824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060501402510412E-2"/>
                  <c:y val="2.911144300809587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5.0256708560395165E-3"/>
                  <c:y val="-6.2926226705268123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343754034483879E-2"/>
                  <c:y val="3.6039395545207763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023975974944056E-2"/>
                  <c:y val="2.694336612479043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302834893326456E-2"/>
                  <c:y val="1.918167514462219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9843769160927892E-2"/>
                  <c:y val="2.344410062822332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105547045165072E-2"/>
                  <c:y val="2.075254940699940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5747705373727255E-2"/>
                  <c:y val="-3.473385740575649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73226128937245E-2"/>
                  <c:y val="-2.88732235585354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676911608504677E-2"/>
                  <c:y val="-3.115978818372469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9267550489661014E-2"/>
                  <c:y val="-3.2496463188132034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диаграмма!$E$103:$E$114</c:f>
              <c:numCache>
                <c:formatCode>0.0</c:formatCode>
                <c:ptCount val="12"/>
                <c:pt idx="0">
                  <c:v>18434.625</c:v>
                </c:pt>
                <c:pt idx="1">
                  <c:v>18970.375</c:v>
                </c:pt>
                <c:pt idx="2">
                  <c:v>22453.8</c:v>
                </c:pt>
                <c:pt idx="3">
                  <c:v>26022.799999999999</c:v>
                </c:pt>
                <c:pt idx="4">
                  <c:v>22001.71</c:v>
                </c:pt>
                <c:pt idx="5">
                  <c:v>19383.2</c:v>
                </c:pt>
                <c:pt idx="6">
                  <c:v>19512.84</c:v>
                </c:pt>
                <c:pt idx="7">
                  <c:v>21408.93</c:v>
                </c:pt>
                <c:pt idx="8">
                  <c:v>22640.56818181818</c:v>
                </c:pt>
                <c:pt idx="9">
                  <c:v>23802.02</c:v>
                </c:pt>
                <c:pt idx="10">
                  <c:v>22905.46</c:v>
                </c:pt>
                <c:pt idx="11">
                  <c:v>24107.26</c:v>
                </c:pt>
              </c:numCache>
            </c:numRef>
          </c:val>
        </c:ser>
        <c:ser>
          <c:idx val="2"/>
          <c:order val="1"/>
          <c:tx>
            <c:strRef>
              <c:f>диаграмма!$F$102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46634313879542E-2"/>
                  <c:y val="-4.046200889591053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997941988528152E-2"/>
                  <c:y val="-3.058834139708242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536210672434261E-2"/>
                  <c:y val="-3.816844696312963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11805217550642E-2"/>
                  <c:y val="-2.171568265855703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2019279300356432E-2"/>
                  <c:y val="-3.4247155788834208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8097827457073859E-2"/>
                  <c:y val="-2.9495401320730839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745093566527692E-2"/>
                  <c:y val="-3.308255841569687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094866639972374E-2"/>
                  <c:y val="-3.4450278705786486E-2"/>
                </c:manualLayout>
              </c:layout>
              <c:showVal val="1"/>
            </c:dLbl>
            <c:dLbl>
              <c:idx val="8"/>
              <c:layout>
                <c:manualLayout>
                  <c:x val="-3.7186840952390658E-2"/>
                  <c:y val="2.81498574492948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311547345158512E-2"/>
                  <c:y val="2.6192788263804716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322642417123113E-2"/>
                  <c:y val="2.541375468528055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4760509828205903E-2"/>
                  <c:y val="2.68314804520326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диаграмма!$F$103:$F$114</c:f>
              <c:numCache>
                <c:formatCode>0.0</c:formatCode>
                <c:ptCount val="12"/>
                <c:pt idx="0">
                  <c:v>25642.38</c:v>
                </c:pt>
                <c:pt idx="1">
                  <c:v>28249.5</c:v>
                </c:pt>
                <c:pt idx="2">
                  <c:v>26807.39</c:v>
                </c:pt>
                <c:pt idx="3">
                  <c:v>26325.14</c:v>
                </c:pt>
                <c:pt idx="4">
                  <c:v>24206.5</c:v>
                </c:pt>
                <c:pt idx="5">
                  <c:v>22349.21</c:v>
                </c:pt>
                <c:pt idx="6">
                  <c:v>23726.31</c:v>
                </c:pt>
                <c:pt idx="7">
                  <c:v>22079.55</c:v>
                </c:pt>
                <c:pt idx="8">
                  <c:v>20388.3</c:v>
                </c:pt>
                <c:pt idx="9">
                  <c:v>18882.859285714287</c:v>
                </c:pt>
                <c:pt idx="10">
                  <c:v>17879.439999999999</c:v>
                </c:pt>
                <c:pt idx="11">
                  <c:v>18148.900000000001</c:v>
                </c:pt>
              </c:numCache>
            </c:numRef>
          </c:val>
        </c:ser>
        <c:ser>
          <c:idx val="3"/>
          <c:order val="2"/>
          <c:tx>
            <c:strRef>
              <c:f>диаграмма!$G$102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52283344913398E-2"/>
                  <c:y val="-2.9125126631830377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996972327055972E-2"/>
                  <c:y val="-2.798346336075837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5177865838980272E-2"/>
                  <c:y val="-2.90876635038785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8187839616698515E-2"/>
                  <c:y val="2.739004450514674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8164116784454002E-2"/>
                  <c:y val="2.974927102764885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6103874325209987E-2"/>
                  <c:y val="3.348773377116041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4470419747629164E-2"/>
                  <c:y val="3.050378244316705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3636402306811192E-2"/>
                  <c:y val="3.3828423622481167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4546169948734141E-2"/>
                  <c:y val="3.228125062580221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26331747289915E-2"/>
                  <c:y val="-3.627397281817285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387698380325495E-2"/>
                  <c:y val="-2.876297709003743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394868068017187E-2"/>
                  <c:y val="-3.7122969837586998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9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диаграмма!$G$103:$G$114</c:f>
              <c:numCache>
                <c:formatCode>0.0</c:formatCode>
                <c:ptCount val="12"/>
                <c:pt idx="0">
                  <c:v>19818.21</c:v>
                </c:pt>
                <c:pt idx="1">
                  <c:v>20461.55</c:v>
                </c:pt>
                <c:pt idx="2">
                  <c:v>18705.57</c:v>
                </c:pt>
                <c:pt idx="3">
                  <c:v>17894.079210526317</c:v>
                </c:pt>
                <c:pt idx="4">
                  <c:v>17017.385000000002</c:v>
                </c:pt>
                <c:pt idx="5">
                  <c:v>16535.790263157895</c:v>
                </c:pt>
                <c:pt idx="6">
                  <c:v>16155.1</c:v>
                </c:pt>
                <c:pt idx="7">
                  <c:v>16653.599999999999</c:v>
                </c:pt>
                <c:pt idx="8">
                  <c:v>17213</c:v>
                </c:pt>
              </c:numCache>
            </c:numRef>
          </c:val>
        </c:ser>
        <c:dLbls>
          <c:showVal val="1"/>
        </c:dLbls>
        <c:marker val="1"/>
        <c:axId val="85540864"/>
        <c:axId val="85542400"/>
      </c:lineChart>
      <c:catAx>
        <c:axId val="855408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5542400"/>
        <c:crosses val="autoZero"/>
        <c:auto val="1"/>
        <c:lblAlgn val="ctr"/>
        <c:lblOffset val="100"/>
        <c:tickLblSkip val="1"/>
        <c:tickMarkSkip val="1"/>
      </c:catAx>
      <c:valAx>
        <c:axId val="85542400"/>
        <c:scaling>
          <c:orientation val="minMax"/>
          <c:min val="5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5540864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6873"/>
          <c:y val="0.9344093454470882"/>
          <c:w val="0.31331349188617841"/>
          <c:h val="5.687203791469413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  <c:pt idx="0">
                  <c:v>Величина прожиточного минимума (на душу населения)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86380544"/>
        <c:axId val="86382080"/>
        <c:axId val="0"/>
      </c:bar3DChart>
      <c:catAx>
        <c:axId val="8638054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86382080"/>
        <c:crosses val="autoZero"/>
        <c:auto val="1"/>
        <c:lblAlgn val="ctr"/>
        <c:lblOffset val="100"/>
        <c:tickLblSkip val="1"/>
        <c:tickMarkSkip val="1"/>
      </c:catAx>
      <c:valAx>
        <c:axId val="86382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86380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86441984"/>
        <c:axId val="86443520"/>
        <c:axId val="0"/>
      </c:bar3DChart>
      <c:catAx>
        <c:axId val="8644198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86443520"/>
        <c:crosses val="autoZero"/>
        <c:auto val="1"/>
        <c:lblAlgn val="ctr"/>
        <c:lblOffset val="100"/>
        <c:tickLblSkip val="1"/>
        <c:tickMarkSkip val="1"/>
      </c:catAx>
      <c:valAx>
        <c:axId val="86443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86441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палладий </a:t>
            </a:r>
          </a:p>
        </c:rich>
      </c:tx>
      <c:layout>
        <c:manualLayout>
          <c:xMode val="edge"/>
          <c:yMode val="edge"/>
          <c:x val="0.40676057592486403"/>
          <c:y val="7.11629731850528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диаграмма!$K$102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525228783388689E-2"/>
                  <c:y val="-4.034467410520441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4317340448080005E-2"/>
                  <c:y val="-3.757791198859659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960327950526698E-2"/>
                  <c:y val="-4.280345282600410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94670632267786E-2"/>
                  <c:y val="-3.964985867285679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381014173614652E-2"/>
                  <c:y val="-3.457583107479823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462541832742434E-2"/>
                  <c:y val="-4.047102888660514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3193818120535151E-2"/>
                  <c:y val="-4.534153018085857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213920217829632E-2"/>
                  <c:y val="-4.117345277890846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6597956487457416E-2"/>
                  <c:y val="-3.904308399141984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460863263527879E-2"/>
                  <c:y val="3.912405974380137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4967618161760805E-2"/>
                  <c:y val="-3.8474895071185296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0199502639160401E-2"/>
                  <c:y val="-4.0841079217562665E-2"/>
                </c:manualLayout>
              </c:layout>
              <c:dLblPos val="r"/>
              <c:showVal val="1"/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диаграмма!$K$103:$K$114</c:f>
              <c:numCache>
                <c:formatCode>0.0</c:formatCode>
                <c:ptCount val="12"/>
                <c:pt idx="0">
                  <c:v>434.1</c:v>
                </c:pt>
                <c:pt idx="1">
                  <c:v>425.5</c:v>
                </c:pt>
                <c:pt idx="2">
                  <c:v>461.5</c:v>
                </c:pt>
                <c:pt idx="3">
                  <c:v>533.25</c:v>
                </c:pt>
                <c:pt idx="4">
                  <c:v>488.58</c:v>
                </c:pt>
                <c:pt idx="5">
                  <c:v>463</c:v>
                </c:pt>
                <c:pt idx="6">
                  <c:v>455.61</c:v>
                </c:pt>
                <c:pt idx="7">
                  <c:v>489.12</c:v>
                </c:pt>
                <c:pt idx="8">
                  <c:v>539.02</c:v>
                </c:pt>
                <c:pt idx="9">
                  <c:v>591.71</c:v>
                </c:pt>
                <c:pt idx="10">
                  <c:v>682.91</c:v>
                </c:pt>
                <c:pt idx="11">
                  <c:v>755.12</c:v>
                </c:pt>
              </c:numCache>
            </c:numRef>
          </c:val>
        </c:ser>
        <c:ser>
          <c:idx val="1"/>
          <c:order val="1"/>
          <c:tx>
            <c:strRef>
              <c:f>диаграмма!$L$102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67469261481086E-2"/>
                  <c:y val="-3.637468839280522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910699446363212E-2"/>
                  <c:y val="-3.758905294781629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9243920949685222E-2"/>
                  <c:y val="-4.338316693450257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0944759182389082E-2"/>
                  <c:y val="-4.081667035314815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766525569868603E-2"/>
                  <c:y val="-4.198701453270198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4653278100200052E-2"/>
                  <c:y val="-3.81115911083189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4243483402643396E-2"/>
                  <c:y val="-3.663364776199939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930333558560526E-2"/>
                  <c:y val="-3.892841363066470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693007487862861E-2"/>
                  <c:y val="-3.841500719785587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221814640749212E-2"/>
                  <c:y val="-4.146040041150900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2476061924432607E-2"/>
                  <c:y val="4.241145790592413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2016245864285212E-2"/>
                  <c:y val="3.9671868860584707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диаграмма!$L$103:$L$114</c:f>
              <c:numCache>
                <c:formatCode>0.0</c:formatCode>
                <c:ptCount val="12"/>
                <c:pt idx="0">
                  <c:v>793.35</c:v>
                </c:pt>
                <c:pt idx="1">
                  <c:v>821.35</c:v>
                </c:pt>
                <c:pt idx="2">
                  <c:v>762</c:v>
                </c:pt>
                <c:pt idx="3">
                  <c:v>771.31</c:v>
                </c:pt>
                <c:pt idx="4">
                  <c:v>736.15</c:v>
                </c:pt>
                <c:pt idx="5">
                  <c:v>770.57</c:v>
                </c:pt>
                <c:pt idx="6">
                  <c:v>788.74</c:v>
                </c:pt>
                <c:pt idx="7">
                  <c:v>763.7</c:v>
                </c:pt>
                <c:pt idx="8">
                  <c:v>708.17</c:v>
                </c:pt>
                <c:pt idx="9">
                  <c:v>616.21904761904761</c:v>
                </c:pt>
                <c:pt idx="10">
                  <c:v>628.23</c:v>
                </c:pt>
                <c:pt idx="11">
                  <c:v>643.20000000000005</c:v>
                </c:pt>
              </c:numCache>
            </c:numRef>
          </c:val>
        </c:ser>
        <c:ser>
          <c:idx val="2"/>
          <c:order val="2"/>
          <c:tx>
            <c:strRef>
              <c:f>диаграмма!$M$102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44962624978403E-2"/>
                  <c:y val="-3.832055202637744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1273646843808685E-2"/>
                  <c:y val="-3.611219652434679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931856393412383E-2"/>
                  <c:y val="-2.607412013972279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82393064774292E-2"/>
                  <c:y val="-3.391084209872818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0885427935996648E-2"/>
                  <c:y val="-3.634953105983817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2564444238163688E-2"/>
                  <c:y val="-3.748675507708628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1062133270657551E-2"/>
                  <c:y val="-3.875363037247463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7002401295582736E-2"/>
                  <c:y val="-3.56270673055575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5.8912045568771977E-2"/>
                  <c:y val="-1.879706689363450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054894733902938E-2"/>
                  <c:y val="-4.7813571100333775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1.1352655386161883E-2"/>
                  <c:y val="-1.298761395424229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787234042553196E-2"/>
                  <c:y val="-5.106723483992311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диаграмма!$M$103:$M$114</c:f>
              <c:numCache>
                <c:formatCode>0.0</c:formatCode>
                <c:ptCount val="12"/>
                <c:pt idx="0">
                  <c:v>659.14</c:v>
                </c:pt>
                <c:pt idx="1">
                  <c:v>703.05</c:v>
                </c:pt>
                <c:pt idx="2">
                  <c:v>684.36</c:v>
                </c:pt>
                <c:pt idx="3">
                  <c:v>655.58</c:v>
                </c:pt>
                <c:pt idx="4">
                  <c:v>618.04999999999995</c:v>
                </c:pt>
                <c:pt idx="5">
                  <c:v>613.11</c:v>
                </c:pt>
                <c:pt idx="6">
                  <c:v>579.5</c:v>
                </c:pt>
                <c:pt idx="7">
                  <c:v>600.20000000000005</c:v>
                </c:pt>
                <c:pt idx="8">
                  <c:v>657.9</c:v>
                </c:pt>
              </c:numCache>
            </c:numRef>
          </c:val>
        </c:ser>
        <c:dLbls>
          <c:showVal val="1"/>
        </c:dLbls>
        <c:marker val="1"/>
        <c:axId val="86536576"/>
        <c:axId val="86538112"/>
      </c:lineChart>
      <c:catAx>
        <c:axId val="865365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6538112"/>
        <c:crosses val="autoZero"/>
        <c:auto val="1"/>
        <c:lblAlgn val="ctr"/>
        <c:lblOffset val="100"/>
        <c:tickLblSkip val="1"/>
        <c:tickMarkSkip val="1"/>
      </c:catAx>
      <c:valAx>
        <c:axId val="86538112"/>
        <c:scaling>
          <c:orientation val="minMax"/>
          <c:min val="17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3054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6536576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</a:t>
            </a:r>
            <a:r>
              <a:rPr lang="ru-RU" baseline="0"/>
              <a:t> платину</a:t>
            </a: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2801"/>
        </c:manualLayout>
      </c:layout>
      <c:lineChart>
        <c:grouping val="standard"/>
        <c:ser>
          <c:idx val="0"/>
          <c:order val="0"/>
          <c:tx>
            <c:strRef>
              <c:f>диаграмма!$H$102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454610983878396E-2"/>
                  <c:y val="3.808975628816035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168074605926297E-2"/>
                  <c:y val="4.159528688632207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3.4624516050027091E-4"/>
                  <c:y val="-4.2201835343375202E-3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3188071798554338E-2"/>
                  <c:y val="-2.90167436351878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5919099647653586E-2"/>
                  <c:y val="-3.86968564187184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231880016380016E-2"/>
                  <c:y val="-3.790463276219005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9476809020032581E-2"/>
                  <c:y val="-3.823549182988172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3603037160121758E-2"/>
                  <c:y val="5.523331331461482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693269321187294E-2"/>
                  <c:y val="-3.430325806902245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1265550027228051E-2"/>
                  <c:y val="-3.52509444464182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3221536289271422E-2"/>
                  <c:y val="-4.5430888792490395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диаграмма!$H$103:$H$114</c:f>
              <c:numCache>
                <c:formatCode>0.0</c:formatCode>
                <c:ptCount val="12"/>
                <c:pt idx="0">
                  <c:v>1562.75</c:v>
                </c:pt>
                <c:pt idx="1">
                  <c:v>1520.35</c:v>
                </c:pt>
                <c:pt idx="2">
                  <c:v>1599.43</c:v>
                </c:pt>
                <c:pt idx="3">
                  <c:v>1715.55</c:v>
                </c:pt>
                <c:pt idx="4">
                  <c:v>1622.58</c:v>
                </c:pt>
                <c:pt idx="5">
                  <c:v>1553.95</c:v>
                </c:pt>
                <c:pt idx="6">
                  <c:v>1526.32</c:v>
                </c:pt>
                <c:pt idx="7">
                  <c:v>1540.95</c:v>
                </c:pt>
                <c:pt idx="8">
                  <c:v>1591.61</c:v>
                </c:pt>
                <c:pt idx="9">
                  <c:v>1688.69</c:v>
                </c:pt>
                <c:pt idx="10">
                  <c:v>1692.77</c:v>
                </c:pt>
                <c:pt idx="11">
                  <c:v>1709.48</c:v>
                </c:pt>
              </c:numCache>
            </c:numRef>
          </c:val>
        </c:ser>
        <c:ser>
          <c:idx val="1"/>
          <c:order val="1"/>
          <c:tx>
            <c:strRef>
              <c:f>диаграмма!$I$102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738027143401653E-2"/>
                  <c:y val="-4.37022814570833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442786904318766E-2"/>
                  <c:y val="-4.494300296092608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578209202993455E-2"/>
                  <c:y val="-4.072297432848752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7193257629659299E-2"/>
                  <c:y val="-4.207163606799810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0521470441726513E-2"/>
                  <c:y val="-4.754387928997022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81671061357548E-2"/>
                  <c:y val="-3.750817877623121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0285095593167652E-2"/>
                  <c:y val="-4.943505012693093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3910010053814076E-2"/>
                  <c:y val="-3.739311414007628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8790518248291597E-2"/>
                  <c:y val="-3.930369396271481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257201394304286E-2"/>
                  <c:y val="4.082039394286351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0761123809602425E-2"/>
                  <c:y val="-3.533994981445644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диаграмма!$I$103:$I$114</c:f>
              <c:numCache>
                <c:formatCode>0.0</c:formatCode>
                <c:ptCount val="12"/>
                <c:pt idx="0">
                  <c:v>1786.95</c:v>
                </c:pt>
                <c:pt idx="1">
                  <c:v>1825.9</c:v>
                </c:pt>
                <c:pt idx="2">
                  <c:v>1770.17</c:v>
                </c:pt>
                <c:pt idx="3">
                  <c:v>1794</c:v>
                </c:pt>
                <c:pt idx="4">
                  <c:v>1784.15</c:v>
                </c:pt>
                <c:pt idx="5">
                  <c:v>1768.5</c:v>
                </c:pt>
                <c:pt idx="6">
                  <c:v>1759.76</c:v>
                </c:pt>
                <c:pt idx="7">
                  <c:v>1804.36</c:v>
                </c:pt>
                <c:pt idx="8">
                  <c:v>1743.44</c:v>
                </c:pt>
                <c:pt idx="9">
                  <c:v>1535.1904761904761</c:v>
                </c:pt>
                <c:pt idx="10">
                  <c:v>1594.93</c:v>
                </c:pt>
                <c:pt idx="11">
                  <c:v>1462.2</c:v>
                </c:pt>
              </c:numCache>
            </c:numRef>
          </c:val>
        </c:ser>
        <c:ser>
          <c:idx val="2"/>
          <c:order val="2"/>
          <c:tx>
            <c:strRef>
              <c:f>диаграмма!$J$102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416178889621892E-2"/>
                  <c:y val="3.768700703031891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474179738474252E-2"/>
                  <c:y val="-3.041398728106216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8407272261699148E-2"/>
                  <c:y val="-2.244254754489350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8384560360495763E-2"/>
                  <c:y val="3.580668051986465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1575248481002303E-2"/>
                  <c:y val="5.288952419848882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9532179368353092E-2"/>
                  <c:y val="5.657756458264897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1611542989787885E-2"/>
                  <c:y val="5.139690198316389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9933311623427857E-2"/>
                  <c:y val="4.931263095505564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963084810581074E-2"/>
                  <c:y val="-2.491609570502807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438495559211092E-2"/>
                  <c:y val="-4.031888743809250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1.1252967716257101E-2"/>
                  <c:y val="-2.1597147712715689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692470837751853E-2"/>
                  <c:y val="-4.3922518908776333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диаграмма!$J$103:$J$114</c:f>
              <c:numCache>
                <c:formatCode>0.0</c:formatCode>
                <c:ptCount val="12"/>
                <c:pt idx="0">
                  <c:v>1506.24</c:v>
                </c:pt>
                <c:pt idx="1">
                  <c:v>1657.86</c:v>
                </c:pt>
                <c:pt idx="2">
                  <c:v>1655.41</c:v>
                </c:pt>
                <c:pt idx="3">
                  <c:v>1584.89</c:v>
                </c:pt>
                <c:pt idx="4">
                  <c:v>1468</c:v>
                </c:pt>
                <c:pt idx="5">
                  <c:v>1447.74</c:v>
                </c:pt>
                <c:pt idx="6">
                  <c:v>1425.8</c:v>
                </c:pt>
                <c:pt idx="7">
                  <c:v>1449.4</c:v>
                </c:pt>
                <c:pt idx="8">
                  <c:v>1623.7</c:v>
                </c:pt>
              </c:numCache>
            </c:numRef>
          </c:val>
        </c:ser>
        <c:dLbls>
          <c:showVal val="1"/>
        </c:dLbls>
        <c:marker val="1"/>
        <c:axId val="86631168"/>
        <c:axId val="86632704"/>
      </c:lineChart>
      <c:catAx>
        <c:axId val="866311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6632704"/>
        <c:crosses val="autoZero"/>
        <c:auto val="1"/>
        <c:lblAlgn val="ctr"/>
        <c:lblOffset val="100"/>
        <c:tickLblSkip val="1"/>
        <c:tickMarkSkip val="1"/>
      </c:catAx>
      <c:valAx>
        <c:axId val="86632704"/>
        <c:scaling>
          <c:orientation val="minMax"/>
          <c:min val="8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6631168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диаграмма!$Q$102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323269119582289E-2"/>
                  <c:y val="-4.370726836822274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1290320631338978E-2"/>
                  <c:y val="-4.416850234859523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88334391578026E-2"/>
                  <c:y val="-4.385423010728073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328480104814337E-2"/>
                  <c:y val="-4.413646347320693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491711389280052E-2"/>
                  <c:y val="-4.228692003035200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522227725442475E-2"/>
                  <c:y val="-4.332675371337847E-2"/>
                </c:manualLayout>
              </c:layout>
              <c:showVal val="1"/>
            </c:dLbl>
            <c:dLbl>
              <c:idx val="9"/>
              <c:layout>
                <c:manualLayout>
                  <c:x val="-2.8465288643404876E-2"/>
                  <c:y val="-4.018985655030434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9889162955723771E-2"/>
                  <c:y val="-4.384374465715345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904829601724681E-2"/>
                  <c:y val="4.5023940321478093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диаграмма!$Q$103:$Q$114</c:f>
              <c:numCache>
                <c:formatCode>0.0</c:formatCode>
                <c:ptCount val="12"/>
                <c:pt idx="0">
                  <c:v>17.805500000000002</c:v>
                </c:pt>
                <c:pt idx="1">
                  <c:v>15.873000000000001</c:v>
                </c:pt>
                <c:pt idx="2">
                  <c:v>17.11</c:v>
                </c:pt>
                <c:pt idx="3">
                  <c:v>18.100000000000001</c:v>
                </c:pt>
                <c:pt idx="4">
                  <c:v>18.420000000000002</c:v>
                </c:pt>
                <c:pt idx="5">
                  <c:v>18.46</c:v>
                </c:pt>
                <c:pt idx="6">
                  <c:v>17.96</c:v>
                </c:pt>
                <c:pt idx="7">
                  <c:v>18.36</c:v>
                </c:pt>
                <c:pt idx="8">
                  <c:v>20.55</c:v>
                </c:pt>
                <c:pt idx="9">
                  <c:v>23.39</c:v>
                </c:pt>
                <c:pt idx="10">
                  <c:v>26.54</c:v>
                </c:pt>
                <c:pt idx="11">
                  <c:v>29.35</c:v>
                </c:pt>
              </c:numCache>
            </c:numRef>
          </c:val>
        </c:ser>
        <c:ser>
          <c:idx val="1"/>
          <c:order val="1"/>
          <c:tx>
            <c:strRef>
              <c:f>диаграмма!$R$102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83231541166095E-2"/>
                  <c:y val="4.5500154514758105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8647245546252562E-2"/>
                  <c:y val="4.090723609651201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3507486754410329E-2"/>
                  <c:y val="-4.338325863906429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102381979239009E-2"/>
                  <c:y val="-4.081665345791316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081771163568481E-2"/>
                  <c:y val="-4.198694619711656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038960039086044E-2"/>
                  <c:y val="-4.042548791566433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1401106199493496E-2"/>
                  <c:y val="-4.254354884137232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629951135731124E-2"/>
                  <c:y val="-4.195519858423122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757247782106948E-2"/>
                  <c:y val="-4.272791800611012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9324492271979141E-2"/>
                  <c:y val="-4.399403610897763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6791307518132898E-2"/>
                  <c:y val="-4.386296798238713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173868661135052E-2"/>
                  <c:y val="-4.290354929574183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диаграмма!$R$103:$R$114</c:f>
              <c:numCache>
                <c:formatCode>0.0</c:formatCode>
                <c:ptCount val="12"/>
                <c:pt idx="0">
                  <c:v>28.4</c:v>
                </c:pt>
                <c:pt idx="1">
                  <c:v>30.78</c:v>
                </c:pt>
                <c:pt idx="2">
                  <c:v>35.81</c:v>
                </c:pt>
                <c:pt idx="3">
                  <c:v>41.97</c:v>
                </c:pt>
                <c:pt idx="4">
                  <c:v>36.75</c:v>
                </c:pt>
                <c:pt idx="5">
                  <c:v>35.799999999999997</c:v>
                </c:pt>
                <c:pt idx="6">
                  <c:v>37.92</c:v>
                </c:pt>
                <c:pt idx="7">
                  <c:v>40.299999999999997</c:v>
                </c:pt>
                <c:pt idx="8">
                  <c:v>37.93</c:v>
                </c:pt>
                <c:pt idx="9">
                  <c:v>31.974761904761902</c:v>
                </c:pt>
                <c:pt idx="10">
                  <c:v>33.08</c:v>
                </c:pt>
                <c:pt idx="11">
                  <c:v>30.4</c:v>
                </c:pt>
              </c:numCache>
            </c:numRef>
          </c:val>
        </c:ser>
        <c:ser>
          <c:idx val="2"/>
          <c:order val="2"/>
          <c:tx>
            <c:strRef>
              <c:f>диаграмма!$S$102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469947903926424E-2"/>
                  <c:y val="-4.754627360209289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5443975961993992E-2"/>
                  <c:y val="-4.156694566701879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3616462835762547E-2"/>
                  <c:y val="-2.461695194911554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4314737253587982E-2"/>
                  <c:y val="-2.899730574273239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0885427935996648E-2"/>
                  <c:y val="-3.634953105983817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2564497721232745E-2"/>
                  <c:y val="-4.430344512020749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964816036383575E-2"/>
                  <c:y val="-4.611998085875001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323284321474208E-2"/>
                  <c:y val="-3.612756624600007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3374546266823041E-2"/>
                  <c:y val="-2.9348456413315519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891774166527056E-2"/>
                  <c:y val="-4.92743220570493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66130563466806E-2"/>
                  <c:y val="-4.381586404134012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4042553191489362E-2"/>
                  <c:y val="-4.742683954936906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диаграмма!$S$103:$S$114</c:f>
              <c:numCache>
                <c:formatCode>0.0</c:formatCode>
                <c:ptCount val="12"/>
                <c:pt idx="0">
                  <c:v>30.77</c:v>
                </c:pt>
                <c:pt idx="1">
                  <c:v>34.14</c:v>
                </c:pt>
                <c:pt idx="2">
                  <c:v>32.950000000000003</c:v>
                </c:pt>
                <c:pt idx="3">
                  <c:v>31.55</c:v>
                </c:pt>
                <c:pt idx="4">
                  <c:v>28.67</c:v>
                </c:pt>
                <c:pt idx="5">
                  <c:v>28.05</c:v>
                </c:pt>
                <c:pt idx="6">
                  <c:v>27.4</c:v>
                </c:pt>
                <c:pt idx="7">
                  <c:v>28.7</c:v>
                </c:pt>
                <c:pt idx="8">
                  <c:v>33.6</c:v>
                </c:pt>
              </c:numCache>
            </c:numRef>
          </c:val>
        </c:ser>
        <c:dLbls>
          <c:showVal val="1"/>
        </c:dLbls>
        <c:marker val="1"/>
        <c:axId val="86831872"/>
        <c:axId val="86833408"/>
      </c:lineChart>
      <c:catAx>
        <c:axId val="868318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6833408"/>
        <c:crosses val="autoZero"/>
        <c:auto val="1"/>
        <c:lblAlgn val="ctr"/>
        <c:lblOffset val="100"/>
        <c:tickLblSkip val="1"/>
        <c:tickMarkSkip val="1"/>
      </c:catAx>
      <c:valAx>
        <c:axId val="86833408"/>
        <c:scaling>
          <c:orientation val="minMax"/>
          <c:max val="45"/>
          <c:min val="8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4917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6831872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87643"/>
          <c:y val="0.91028175345485163"/>
          <c:w val="0.28101813890443988"/>
          <c:h val="6.053276489610412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 золото</a:t>
            </a:r>
          </a:p>
        </c:rich>
      </c:tx>
      <c:layout>
        <c:manualLayout>
          <c:xMode val="edge"/>
          <c:yMode val="edge"/>
          <c:x val="0.40861835716625688"/>
          <c:y val="7.63025341435357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2823"/>
        </c:manualLayout>
      </c:layout>
      <c:lineChart>
        <c:grouping val="standard"/>
        <c:ser>
          <c:idx val="0"/>
          <c:order val="0"/>
          <c:tx>
            <c:strRef>
              <c:f>диаграмма!$N$102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5234418512404213E-2"/>
                  <c:y val="-4.098141268609086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743643513066212E-2"/>
                  <c:y val="-3.51064250503841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395186171805885E-2"/>
                  <c:y val="-4.412756993953403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5799520277013649E-2"/>
                  <c:y val="-4.212711103227190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8819234029433256E-2"/>
                  <c:y val="-3.8618851355647077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4807413073215852E-2"/>
                  <c:y val="-4.102405914200046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9777653761278751E-2"/>
                  <c:y val="-4.19560019392374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7729857039069802E-2"/>
                  <c:y val="-3.895426703954843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4838200299238349E-2"/>
                  <c:y val="-4.097304037572836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8432274293659051E-2"/>
                  <c:y val="-3.85735885527493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775055245178649E-2"/>
                  <c:y val="-3.8284421174341235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диаграмма!$N$103:$N$114</c:f>
              <c:numCache>
                <c:formatCode>0.0</c:formatCode>
                <c:ptCount val="12"/>
                <c:pt idx="0">
                  <c:v>1117.9625000000001</c:v>
                </c:pt>
                <c:pt idx="1">
                  <c:v>1095.4124999999999</c:v>
                </c:pt>
                <c:pt idx="2">
                  <c:v>1113.3399999999999</c:v>
                </c:pt>
                <c:pt idx="3">
                  <c:v>1148.69</c:v>
                </c:pt>
                <c:pt idx="4">
                  <c:v>1205.43</c:v>
                </c:pt>
                <c:pt idx="5">
                  <c:v>1234.075</c:v>
                </c:pt>
                <c:pt idx="6">
                  <c:v>1192.97</c:v>
                </c:pt>
                <c:pt idx="7">
                  <c:v>1215.81</c:v>
                </c:pt>
                <c:pt idx="8">
                  <c:v>1270.98</c:v>
                </c:pt>
                <c:pt idx="9">
                  <c:v>1342</c:v>
                </c:pt>
                <c:pt idx="10">
                  <c:v>1369.89</c:v>
                </c:pt>
                <c:pt idx="11">
                  <c:v>1391.01</c:v>
                </c:pt>
              </c:numCache>
            </c:numRef>
          </c:val>
        </c:ser>
        <c:ser>
          <c:idx val="1"/>
          <c:order val="1"/>
          <c:tx>
            <c:strRef>
              <c:f>диаграмма!$O$102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788695519867106E-2"/>
                  <c:y val="-3.659576684772961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429847345555491E-2"/>
                  <c:y val="-4.178044505632082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108927101983912E-2"/>
                  <c:y val="-3.707834624893025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1205512089355655E-2"/>
                  <c:y val="3.638120108068888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443608520303002E-2"/>
                  <c:y val="3.104109640536806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8376544395365204E-2"/>
                  <c:y val="4.8358329777983967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8785100365799095E-2"/>
                  <c:y val="-3.946707104925718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9523101406987386E-2"/>
                  <c:y val="-4.130453153914752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326499759000716E-2"/>
                  <c:y val="-3.586095999526964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9090518571780482E-2"/>
                  <c:y val="-3.92281985692246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792780663212625E-2"/>
                  <c:y val="-3.2371276382262427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диаграмма!$O$103:$O$114</c:f>
              <c:numCache>
                <c:formatCode>0.0</c:formatCode>
                <c:ptCount val="12"/>
                <c:pt idx="0">
                  <c:v>1356.4</c:v>
                </c:pt>
                <c:pt idx="1">
                  <c:v>1372.73</c:v>
                </c:pt>
                <c:pt idx="2">
                  <c:v>1424.01</c:v>
                </c:pt>
                <c:pt idx="3">
                  <c:v>1473.81</c:v>
                </c:pt>
                <c:pt idx="4">
                  <c:v>1510.44</c:v>
                </c:pt>
                <c:pt idx="5">
                  <c:v>1528.66</c:v>
                </c:pt>
                <c:pt idx="6">
                  <c:v>1572.81</c:v>
                </c:pt>
                <c:pt idx="7">
                  <c:v>1755.81</c:v>
                </c:pt>
                <c:pt idx="8">
                  <c:v>1769.76</c:v>
                </c:pt>
                <c:pt idx="9">
                  <c:v>1665.2142857142858</c:v>
                </c:pt>
                <c:pt idx="10">
                  <c:v>1738.98</c:v>
                </c:pt>
                <c:pt idx="11">
                  <c:v>1646.2</c:v>
                </c:pt>
              </c:numCache>
            </c:numRef>
          </c:val>
        </c:ser>
        <c:ser>
          <c:idx val="2"/>
          <c:order val="2"/>
          <c:tx>
            <c:strRef>
              <c:f>диаграмма!$P$102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48910048537835E-2"/>
                  <c:y val="-4.073128991400912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474179738474252E-2"/>
                  <c:y val="-3.041398728106218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810561439522676E-2"/>
                  <c:y val="-3.891642169730571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007609244811702E-2"/>
                  <c:y val="-3.087930231364887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747370059881041E-2"/>
                  <c:y val="-3.033946463870391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670431673304124E-2"/>
                  <c:y val="-3.362915129294296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3025470172538084E-2"/>
                  <c:y val="-3.512496334149454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8561802256160196E-2"/>
                  <c:y val="5.351073260623152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9728125182655456E-2"/>
                  <c:y val="4.863022710378651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852422741960972E-2"/>
                  <c:y val="-3.289107963064195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7.0111861680068393E-3"/>
                  <c:y val="-2.07092555034104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450689289501588E-2"/>
                  <c:y val="-4.059328649492591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диаграмма!$P$103:$P$114</c:f>
              <c:numCache>
                <c:formatCode>0.0</c:formatCode>
                <c:ptCount val="12"/>
                <c:pt idx="0">
                  <c:v>1656.12</c:v>
                </c:pt>
                <c:pt idx="1">
                  <c:v>1742.62</c:v>
                </c:pt>
                <c:pt idx="2">
                  <c:v>1673.77</c:v>
                </c:pt>
                <c:pt idx="3">
                  <c:v>1650.07</c:v>
                </c:pt>
                <c:pt idx="4">
                  <c:v>1585.5</c:v>
                </c:pt>
                <c:pt idx="5">
                  <c:v>1596.7</c:v>
                </c:pt>
                <c:pt idx="6">
                  <c:v>1593.9</c:v>
                </c:pt>
                <c:pt idx="7">
                  <c:v>1626</c:v>
                </c:pt>
                <c:pt idx="8">
                  <c:v>1744.5</c:v>
                </c:pt>
              </c:numCache>
            </c:numRef>
          </c:val>
        </c:ser>
        <c:dLbls>
          <c:showVal val="1"/>
        </c:dLbls>
        <c:marker val="1"/>
        <c:axId val="86767104"/>
        <c:axId val="86768640"/>
      </c:lineChart>
      <c:catAx>
        <c:axId val="867671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6768640"/>
        <c:crosses val="autoZero"/>
        <c:auto val="1"/>
        <c:lblAlgn val="ctr"/>
        <c:lblOffset val="100"/>
        <c:tickLblSkip val="1"/>
        <c:tickMarkSkip val="1"/>
      </c:catAx>
      <c:valAx>
        <c:axId val="86768640"/>
        <c:scaling>
          <c:orientation val="minMax"/>
          <c:max val="1800"/>
          <c:min val="76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1922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6767104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Распределение безработных 
по полу  на   01.02. 2002 г. </a:t>
            </a:r>
          </a:p>
        </c:rich>
      </c:tx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tx>
            <c:v>Распределение безработных по полу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spPr>
              <a:pattFill prst="solidDmnd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Мужчины (43,6 %)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Женщины (56,4 %)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Percent val="1"/>
            <c:showLeaderLines val="1"/>
          </c:dLbls>
          <c:cat>
            <c:strRef>
              <c:f>диаграмма!$A$14:$A$14</c:f>
              <c:strCache>
                <c:ptCount val="1"/>
                <c:pt idx="0">
                  <c:v>женщины </c:v>
                </c:pt>
              </c:strCache>
            </c:strRef>
          </c:cat>
          <c:val>
            <c:numRef>
              <c:f>диаграмма!$C$13:$C$14</c:f>
              <c:numCache>
                <c:formatCode>#,##0.0</c:formatCode>
                <c:ptCount val="2"/>
                <c:pt idx="0">
                  <c:v>39.799999999999997</c:v>
                </c:pt>
                <c:pt idx="1">
                  <c:v>60.2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[3]диаграмма!$A$4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[3]диаграмма!$A$5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87057920"/>
        <c:axId val="87059456"/>
        <c:axId val="0"/>
      </c:bar3DChart>
      <c:catAx>
        <c:axId val="8705792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87059456"/>
        <c:crosses val="autoZero"/>
        <c:auto val="1"/>
        <c:lblAlgn val="ctr"/>
        <c:lblOffset val="100"/>
        <c:tickLblSkip val="1"/>
        <c:tickMarkSkip val="1"/>
      </c:catAx>
      <c:valAx>
        <c:axId val="87059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87057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87110784"/>
        <c:axId val="87112320"/>
        <c:axId val="0"/>
      </c:bar3DChart>
      <c:catAx>
        <c:axId val="8711078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87112320"/>
        <c:crosses val="autoZero"/>
        <c:auto val="1"/>
        <c:lblAlgn val="ctr"/>
        <c:lblOffset val="100"/>
        <c:tickLblSkip val="1"/>
        <c:tickMarkSkip val="1"/>
      </c:catAx>
      <c:valAx>
        <c:axId val="87112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87110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>
                <a:latin typeface="Times New Roman" pitchFamily="18" charset="0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индекса потребительских цен по Красноярскому краю (2011-2012 гг.),%</a:t>
            </a:r>
          </a:p>
        </c:rich>
      </c:tx>
      <c:layout>
        <c:manualLayout>
          <c:xMode val="edge"/>
          <c:yMode val="edge"/>
          <c:x val="9.8966356478168246E-2"/>
          <c:y val="4.5845272206303722E-3"/>
        </c:manualLayout>
      </c:layout>
    </c:title>
    <c:plotArea>
      <c:layout>
        <c:manualLayout>
          <c:layoutTarget val="inner"/>
          <c:xMode val="edge"/>
          <c:yMode val="edge"/>
          <c:x val="6.1438547911349423E-2"/>
          <c:y val="0.11246536803433231"/>
          <c:w val="0.92286318425822156"/>
          <c:h val="0.68723564527843661"/>
        </c:manualLayout>
      </c:layout>
      <c:lineChart>
        <c:grouping val="standard"/>
        <c:ser>
          <c:idx val="0"/>
          <c:order val="0"/>
          <c:tx>
            <c:v>2011</c:v>
          </c:tx>
          <c:spPr>
            <a:ln w="38100">
              <a:prstDash val="lgDash"/>
            </a:ln>
          </c:spPr>
          <c:marker>
            <c:symbol val="diamond"/>
            <c:size val="7"/>
            <c:spPr>
              <a:ln>
                <a:prstDash val="dash"/>
              </a:ln>
            </c:spPr>
          </c:marker>
          <c:dLbls>
            <c:dLbl>
              <c:idx val="0"/>
              <c:layout>
                <c:manualLayout>
                  <c:x val="-4.7094779819189532E-2"/>
                  <c:y val="2.7889133858267905E-2"/>
                </c:manualLayout>
              </c:layout>
              <c:showVal val="1"/>
            </c:dLbl>
            <c:dLbl>
              <c:idx val="1"/>
              <c:layout>
                <c:manualLayout>
                  <c:x val="-2.4983801267265841E-2"/>
                  <c:y val="2.78889538807651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102,</a:t>
                    </a:r>
                    <a:r>
                      <a:rPr lang="ru-RU"/>
                      <a:t>9</a:t>
                    </a:r>
                    <a:endParaRPr lang="en-US"/>
                  </a:p>
                </c:rich>
              </c:tx>
              <c:showVal val="1"/>
            </c:dLbl>
            <c:dLbl>
              <c:idx val="2"/>
              <c:layout>
                <c:manualLayout>
                  <c:x val="-9.3040642646942534E-3"/>
                  <c:y val="1.87462767154106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103,</a:t>
                    </a:r>
                    <a:r>
                      <a:rPr lang="ru-RU"/>
                      <a:t>6</a:t>
                    </a:r>
                    <a:endParaRPr lang="en-US"/>
                  </a:p>
                </c:rich>
              </c:tx>
              <c:showVal val="1"/>
            </c:dLbl>
            <c:dLbl>
              <c:idx val="3"/>
              <c:layout>
                <c:manualLayout>
                  <c:x val="-6.8804263103475718E-2"/>
                  <c:y val="-1.48715410573679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104,</a:t>
                    </a:r>
                    <a:r>
                      <a:rPr lang="ru-RU"/>
                      <a:t>4</a:t>
                    </a:r>
                    <a:endParaRPr lang="en-US"/>
                  </a:p>
                </c:rich>
              </c:tx>
              <c:showVal val="1"/>
            </c:dLbl>
            <c:dLbl>
              <c:idx val="4"/>
              <c:layout>
                <c:manualLayout>
                  <c:x val="-3.6079429465256246E-2"/>
                  <c:y val="2.46533183352080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104,</a:t>
                    </a:r>
                    <a:r>
                      <a:rPr lang="ru-RU"/>
                      <a:t>7</a:t>
                    </a:r>
                    <a:endParaRPr lang="en-US"/>
                  </a:p>
                </c:rich>
              </c:tx>
              <c:showVal val="1"/>
            </c:dLbl>
            <c:dLbl>
              <c:idx val="5"/>
              <c:layout>
                <c:manualLayout>
                  <c:x val="-4.472250059651673E-2"/>
                  <c:y val="2.3317705286839182E-2"/>
                </c:manualLayout>
              </c:layout>
              <c:showVal val="1"/>
            </c:dLbl>
            <c:dLbl>
              <c:idx val="6"/>
              <c:layout>
                <c:manualLayout>
                  <c:x val="-3.9637954346615795E-2"/>
                  <c:y val="-2.6939032620922648E-2"/>
                </c:manualLayout>
              </c:layout>
              <c:showVal val="1"/>
            </c:dLbl>
            <c:dLbl>
              <c:idx val="7"/>
              <c:layout>
                <c:manualLayout>
                  <c:x val="-3.9637954346615795E-2"/>
                  <c:y val="2.2396580427446581E-2"/>
                </c:manualLayout>
              </c:layout>
              <c:showVal val="1"/>
            </c:dLbl>
            <c:dLbl>
              <c:idx val="8"/>
              <c:layout>
                <c:manualLayout>
                  <c:x val="-4.2712691216629087E-2"/>
                  <c:y val="2.4682294713160881E-2"/>
                </c:manualLayout>
              </c:layout>
              <c:showVal val="1"/>
            </c:dLbl>
            <c:dLbl>
              <c:idx val="9"/>
              <c:layout>
                <c:manualLayout>
                  <c:x val="-7.410811527346961E-2"/>
                  <c:y val="-1.6000000000000021E-2"/>
                </c:manualLayout>
              </c:layout>
              <c:showVal val="1"/>
            </c:dLbl>
            <c:dLbl>
              <c:idx val="10"/>
              <c:layout>
                <c:manualLayout>
                  <c:x val="-7.9515787799252363E-2"/>
                  <c:y val="-9.1428571428571435E-3"/>
                </c:manualLayout>
              </c:layout>
              <c:showVal val="1"/>
            </c:dLbl>
            <c:dLbl>
              <c:idx val="11"/>
              <c:layout>
                <c:manualLayout>
                  <c:x val="-4.9868024072749026E-2"/>
                  <c:y val="-1.82857142857143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106,1</a:t>
                    </a:r>
                  </a:p>
                </c:rich>
              </c:tx>
              <c:showVal val="1"/>
            </c:dLbl>
            <c:numFmt formatCode="#,##0.0" sourceLinked="0"/>
            <c:txPr>
              <a:bodyPr/>
              <a:lstStyle/>
              <a:p>
                <a:pPr>
                  <a:defRPr sz="1600" b="1">
                    <a:solidFill>
                      <a:srgbClr val="0070C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val>
            <c:numRef>
              <c:f>'индекс потр цен '!$P$38:$AA$38</c:f>
              <c:numCache>
                <c:formatCode>#,##0.0</c:formatCode>
                <c:ptCount val="12"/>
                <c:pt idx="0">
                  <c:v>101.9</c:v>
                </c:pt>
                <c:pt idx="1">
                  <c:v>102.9</c:v>
                </c:pt>
                <c:pt idx="2">
                  <c:v>103.6</c:v>
                </c:pt>
                <c:pt idx="3">
                  <c:v>104.4</c:v>
                </c:pt>
                <c:pt idx="4">
                  <c:v>104.7</c:v>
                </c:pt>
                <c:pt idx="5">
                  <c:v>104.7</c:v>
                </c:pt>
                <c:pt idx="6">
                  <c:v>105</c:v>
                </c:pt>
                <c:pt idx="7">
                  <c:v>104.7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</c:numCache>
            </c:numRef>
          </c:val>
        </c:ser>
        <c:ser>
          <c:idx val="1"/>
          <c:order val="1"/>
          <c:tx>
            <c:v>2012</c:v>
          </c:tx>
          <c:marker>
            <c:symbol val="circle"/>
            <c:size val="7"/>
          </c:marker>
          <c:dLbls>
            <c:dLbl>
              <c:idx val="0"/>
              <c:layout>
                <c:manualLayout>
                  <c:x val="1.6161616161616162E-2"/>
                  <c:y val="2.2857142857142993E-3"/>
                </c:manualLayout>
              </c:layout>
              <c:showVal val="1"/>
            </c:dLbl>
            <c:dLbl>
              <c:idx val="1"/>
              <c:layout>
                <c:manualLayout>
                  <c:x val="4.0404040404040404E-3"/>
                  <c:y val="6.8571428571428568E-3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2.0571428571428602E-2"/>
                </c:manualLayout>
              </c:layout>
              <c:showVal val="1"/>
            </c:dLbl>
            <c:dLbl>
              <c:idx val="3"/>
              <c:layout>
                <c:manualLayout>
                  <c:x val="-4.0404040404040404E-3"/>
                  <c:y val="1.1428571428571482E-2"/>
                </c:manualLayout>
              </c:layout>
              <c:showVal val="1"/>
            </c:dLbl>
            <c:dLbl>
              <c:idx val="4"/>
              <c:layout>
                <c:manualLayout>
                  <c:x val="-8.0808080808080322E-3"/>
                  <c:y val="3.4285714285714357E-2"/>
                </c:manualLayout>
              </c:layout>
              <c:showVal val="1"/>
            </c:dLbl>
            <c:dLbl>
              <c:idx val="5"/>
              <c:layout>
                <c:manualLayout>
                  <c:x val="-2.4242424242424229E-2"/>
                  <c:y val="4.3428571428571427E-2"/>
                </c:manualLayout>
              </c:layout>
              <c:showVal val="1"/>
            </c:dLbl>
            <c:dLbl>
              <c:idx val="6"/>
              <c:layout>
                <c:manualLayout>
                  <c:x val="-2.6936026936026935E-2"/>
                  <c:y val="3.4285534308211477E-2"/>
                </c:manualLayout>
              </c:layout>
              <c:showVal val="1"/>
            </c:dLbl>
            <c:dLbl>
              <c:idx val="7"/>
              <c:layout>
                <c:manualLayout>
                  <c:x val="-4.3097643097643169E-2"/>
                  <c:y val="-3.4285714285714357E-2"/>
                </c:manualLayout>
              </c:layout>
              <c:showVal val="1"/>
            </c:dLbl>
            <c:dLbl>
              <c:idx val="8"/>
              <c:layout>
                <c:manualLayout>
                  <c:x val="-4.1750841750841802E-2"/>
                  <c:y val="-2.7428571428571469E-2"/>
                </c:manualLayout>
              </c:layout>
              <c:showVal val="1"/>
            </c:dLbl>
            <c:txPr>
              <a:bodyPr/>
              <a:lstStyle/>
              <a:p>
                <a:pPr>
                  <a:defRPr sz="1600" b="1">
                    <a:solidFill>
                      <a:schemeClr val="accent2">
                        <a:lumMod val="75000"/>
                      </a:schemeClr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val>
            <c:numRef>
              <c:f>'индекс потр цен '!$P$39:$AA$39</c:f>
              <c:numCache>
                <c:formatCode>#,##0.0</c:formatCode>
                <c:ptCount val="12"/>
                <c:pt idx="0">
                  <c:v>100.3</c:v>
                </c:pt>
                <c:pt idx="1">
                  <c:v>100.8</c:v>
                </c:pt>
                <c:pt idx="2">
                  <c:v>101.5</c:v>
                </c:pt>
                <c:pt idx="3">
                  <c:v>101.8</c:v>
                </c:pt>
                <c:pt idx="4">
                  <c:v>102.3</c:v>
                </c:pt>
                <c:pt idx="5">
                  <c:v>103.1</c:v>
                </c:pt>
                <c:pt idx="6">
                  <c:v>104.5</c:v>
                </c:pt>
                <c:pt idx="7">
                  <c:v>105</c:v>
                </c:pt>
                <c:pt idx="8">
                  <c:v>105.8</c:v>
                </c:pt>
              </c:numCache>
            </c:numRef>
          </c:val>
        </c:ser>
        <c:marker val="1"/>
        <c:axId val="86999424"/>
        <c:axId val="87000960"/>
      </c:lineChart>
      <c:catAx>
        <c:axId val="86999424"/>
        <c:scaling>
          <c:orientation val="minMax"/>
        </c:scaling>
        <c:axPos val="b"/>
        <c:numFmt formatCode="General" sourceLinked="1"/>
        <c:majorTickMark val="none"/>
        <c:tickLblPos val="nextTo"/>
        <c:crossAx val="87000960"/>
        <c:crosses val="autoZero"/>
        <c:auto val="1"/>
        <c:lblAlgn val="ctr"/>
        <c:lblOffset val="100"/>
      </c:catAx>
      <c:valAx>
        <c:axId val="87000960"/>
        <c:scaling>
          <c:orientation val="minMax"/>
        </c:scaling>
        <c:axPos val="l"/>
        <c:majorGridlines/>
        <c:numFmt formatCode="#,##0.0" sourceLinked="1"/>
        <c:majorTickMark val="none"/>
        <c:tickLblPos val="nextTo"/>
        <c:spPr>
          <a:ln w="9525">
            <a:noFill/>
          </a:ln>
        </c:spPr>
        <c:crossAx val="86999424"/>
        <c:crosses val="autoZero"/>
        <c:crossBetween val="between"/>
      </c:valAx>
      <c:spPr>
        <a:ln w="6350">
          <a:prstDash val="lgDash"/>
        </a:ln>
      </c:spPr>
    </c:plotArea>
    <c:legend>
      <c:legendPos val="b"/>
      <c:txPr>
        <a:bodyPr/>
        <a:lstStyle/>
        <a:p>
          <a:pPr rtl="0">
            <a:defRPr sz="16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</c:chart>
  <c:spPr>
    <a:noFill/>
  </c:spPr>
  <c:printSettings>
    <c:headerFooter/>
    <c:pageMargins b="0.75000000000000833" l="0.70000000000000062" r="0.70000000000000062" t="0.75000000000000833" header="0.30000000000000032" footer="0.30000000000000032"/>
    <c:pageSetup paperSize="9" orientation="landscape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strRef>
              <c:f>[3]диаграмма!$A$4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[3]диаграмма!$A$5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Val val="1"/>
        </c:dLbls>
        <c:shape val="cylinder"/>
        <c:axId val="82993152"/>
        <c:axId val="82994688"/>
        <c:axId val="0"/>
      </c:bar3DChart>
      <c:catAx>
        <c:axId val="829931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82994688"/>
        <c:crosses val="autoZero"/>
        <c:auto val="1"/>
        <c:lblAlgn val="ctr"/>
        <c:lblOffset val="100"/>
        <c:tickLblSkip val="1"/>
        <c:tickMarkSkip val="1"/>
      </c:catAx>
      <c:valAx>
        <c:axId val="82994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82993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83639680"/>
        <c:axId val="83649664"/>
        <c:axId val="0"/>
      </c:bar3DChart>
      <c:catAx>
        <c:axId val="8363968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83649664"/>
        <c:crosses val="autoZero"/>
        <c:auto val="1"/>
        <c:lblAlgn val="ctr"/>
        <c:lblOffset val="100"/>
        <c:tickLblSkip val="1"/>
        <c:tickMarkSkip val="1"/>
      </c:catAx>
      <c:valAx>
        <c:axId val="83649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836396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Распределение безработных
по возрасту  на  01.02.2002 г. </a:t>
            </a:r>
          </a:p>
        </c:rich>
      </c:tx>
      <c:spPr>
        <a:noFill/>
        <a:ln w="25400">
          <a:noFill/>
        </a:ln>
      </c:spPr>
    </c:title>
    <c:view3D>
      <c:rotX val="20"/>
      <c:rotY val="40"/>
      <c:perspective val="0"/>
    </c:view3D>
    <c:plotArea>
      <c:layout/>
      <c:pie3DChart>
        <c:varyColors val="1"/>
        <c:ser>
          <c:idx val="0"/>
          <c:order val="0"/>
          <c:tx>
            <c:v>Распределение безработныз по возрасту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spPr>
              <a:pattFill prst="dashHorz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lgCheck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до 30 лет 
(56,1 %)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от 30
 до 40 лет (18,9%)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2"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старше 
40 лет
( 25,0 %)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Percent val="1"/>
            <c:showLeaderLines val="1"/>
          </c:dLbls>
          <c:cat>
            <c:strRef>
              <c:f>диаграмма!$A$17:$A$19</c:f>
              <c:strCache>
                <c:ptCount val="3"/>
                <c:pt idx="0">
                  <c:v> - до 30 лет </c:v>
                </c:pt>
                <c:pt idx="1">
                  <c:v> - от 30 лет до 40 лет </c:v>
                </c:pt>
                <c:pt idx="2">
                  <c:v> - старше 40 лет </c:v>
                </c:pt>
              </c:strCache>
            </c:strRef>
          </c:cat>
          <c:val>
            <c:numRef>
              <c:f>диаграмма!$C$17:$C$19</c:f>
              <c:numCache>
                <c:formatCode>#,##0.0</c:formatCode>
                <c:ptCount val="3"/>
                <c:pt idx="0">
                  <c:v>43</c:v>
                </c:pt>
                <c:pt idx="1">
                  <c:v>28.1</c:v>
                </c:pt>
                <c:pt idx="2">
                  <c:v>28.9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01.10.2012г.</a:t>
            </a:r>
          </a:p>
        </c:rich>
      </c:tx>
      <c:layout>
        <c:manualLayout>
          <c:xMode val="edge"/>
          <c:yMode val="edge"/>
          <c:x val="0.25995850058443498"/>
          <c:y val="3.6036036036036036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6675603217158173"/>
          <c:y val="0.39459511533350738"/>
          <c:w val="0.4410187667560323"/>
          <c:h val="0.35135181502299867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4968562727729762E-2"/>
                  <c:y val="-0.1318948980160297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Высшее образование- 22,4%
(11г.- 21,6%)</a:t>
                    </a:r>
                  </a:p>
                </c:rich>
              </c:tx>
              <c:spPr>
                <a:noFill/>
              </c:spPr>
              <c:dLblPos val="bestFit"/>
            </c:dLbl>
            <c:dLbl>
              <c:idx val="1"/>
              <c:layout>
                <c:manualLayout>
                  <c:x val="6.5441331796762744E-2"/>
                  <c:y val="-3.174369602491260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образование- 16,1%
(11г.- 17,2%)</a:t>
                    </a:r>
                  </a:p>
                </c:rich>
              </c:tx>
              <c:spPr/>
              <c:dLblPos val="bestFit"/>
            </c:dLbl>
            <c:dLbl>
              <c:idx val="2"/>
              <c:layout>
                <c:manualLayout>
                  <c:x val="0.11773876278181201"/>
                  <c:y val="3.236127765963860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Среднее общее образование- 33%
(11г.- 30,7%)</a:t>
                    </a:r>
                  </a:p>
                </c:rich>
              </c:tx>
              <c:spPr/>
              <c:dLblPos val="bestFit"/>
            </c:dLbl>
            <c:dLbl>
              <c:idx val="3"/>
              <c:layout>
                <c:manualLayout>
                  <c:x val="-3.0749842485258951E-2"/>
                  <c:y val="0.1196583408971843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Начальное профессиональное образование- 14,1%
(11г.- 16,5%)</a:t>
                    </a:r>
                  </a:p>
                </c:rich>
              </c:tx>
              <c:spPr/>
              <c:dLblPos val="bestFit"/>
            </c:dLbl>
            <c:dLbl>
              <c:idx val="4"/>
              <c:layout>
                <c:manualLayout>
                  <c:x val="-4.2947679562286505E-2"/>
                  <c:y val="-0.10866398100718989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Неполное среднее образование- 13,8%
(11г.-13,2%)</a:t>
                    </a:r>
                  </a:p>
                </c:rich>
              </c:tx>
              <c:spPr/>
              <c:dLblPos val="bestFit"/>
            </c:dLbl>
            <c:showVal val="1"/>
            <c:showCatName val="1"/>
            <c:showPercent val="1"/>
            <c:showLeaderLines val="1"/>
          </c:dLbls>
          <c:cat>
            <c:strRef>
              <c:f>диаграмма!$A$21:$A$25</c:f>
              <c:strCache>
                <c:ptCount val="5"/>
                <c:pt idx="0">
                  <c:v> - высшее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начальное профессиональное образование</c:v>
                </c:pt>
                <c:pt idx="4">
                  <c:v> - неполное среднее образование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22.4</c:v>
                </c:pt>
                <c:pt idx="1">
                  <c:v>16.100000000000001</c:v>
                </c:pt>
                <c:pt idx="2">
                  <c:v>33</c:v>
                </c:pt>
                <c:pt idx="3">
                  <c:v>14.1</c:v>
                </c:pt>
                <c:pt idx="4">
                  <c:v>13.8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spPr>
        <a:noFill/>
        <a:ln w="25400">
          <a:noFill/>
        </a:ln>
      </c:spPr>
    </c:title>
    <c:view3D>
      <c:hPercent val="17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2196"/>
          <c:y val="9.3243871127756547E-2"/>
          <c:w val="0.76275027147822716"/>
          <c:h val="0.841753609511821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5.3050473425202464E-2"/>
                  <c:y val="-0.15502239917821628"/>
                </c:manualLayout>
              </c:layout>
              <c:showVal val="1"/>
            </c:dLbl>
            <c:dLbl>
              <c:idx val="1"/>
              <c:layout>
                <c:manualLayout>
                  <c:x val="5.4080932162835924E-2"/>
                  <c:y val="-0.1759563962550746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диаграмма!$B$11:$C$11</c:f>
              <c:strCache>
                <c:ptCount val="2"/>
                <c:pt idx="0">
                  <c:v>на 01.10.2011г.</c:v>
                </c:pt>
                <c:pt idx="1">
                  <c:v>на 01.10.2012г.</c:v>
                </c:pt>
              </c:strCache>
            </c:strRef>
          </c:cat>
          <c:val>
            <c:numRef>
              <c:f>диаграмма!$B$13:$C$13</c:f>
              <c:numCache>
                <c:formatCode>#,##0.0</c:formatCode>
                <c:ptCount val="2"/>
                <c:pt idx="0">
                  <c:v>37.799999999999997</c:v>
                </c:pt>
                <c:pt idx="1">
                  <c:v>39.799999999999997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Val val="1"/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диаграмма!$B$11:$C$11</c:f>
              <c:strCache>
                <c:ptCount val="2"/>
                <c:pt idx="0">
                  <c:v>на 01.10.2011г.</c:v>
                </c:pt>
                <c:pt idx="1">
                  <c:v>на 01.10.2012г.</c:v>
                </c:pt>
              </c:strCache>
            </c:strRef>
          </c:cat>
          <c:val>
            <c:numRef>
              <c:f>диаграмма!$B$14:$C$14</c:f>
              <c:numCache>
                <c:formatCode>#,##0.0</c:formatCode>
                <c:ptCount val="2"/>
                <c:pt idx="0">
                  <c:v>62.2</c:v>
                </c:pt>
                <c:pt idx="1">
                  <c:v>60.2</c:v>
                </c:pt>
              </c:numCache>
            </c:numRef>
          </c:val>
        </c:ser>
        <c:dLbls>
          <c:showVal val="1"/>
        </c:dLbls>
        <c:shape val="box"/>
        <c:axId val="82471552"/>
        <c:axId val="82481536"/>
        <c:axId val="0"/>
      </c:bar3DChart>
      <c:catAx>
        <c:axId val="82471552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82481536"/>
        <c:crosses val="autoZero"/>
        <c:lblAlgn val="ctr"/>
        <c:lblOffset val="100"/>
        <c:tickLblSkip val="1"/>
        <c:tickMarkSkip val="1"/>
      </c:catAx>
      <c:valAx>
        <c:axId val="82481536"/>
        <c:scaling>
          <c:orientation val="minMax"/>
        </c:scaling>
        <c:delete val="1"/>
        <c:axPos val="b"/>
        <c:numFmt formatCode="#,##0.0" sourceLinked="1"/>
        <c:tickLblPos val="none"/>
        <c:crossAx val="82471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712"/>
          <c:y val="0.87534774516821767"/>
          <c:w val="0.83958372818277349"/>
          <c:h val="0.12457933667382368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spPr>
        <a:noFill/>
        <a:ln w="25400">
          <a:noFill/>
        </a:ln>
      </c:spPr>
    </c:title>
    <c:view3D>
      <c:hPercent val="19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2660611406977023E-2"/>
                  <c:y val="-0.15883859252597499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01.10.2011г.</c:v>
                </c:pt>
                <c:pt idx="1">
                  <c:v>на 01.10.2012г.</c:v>
                </c:pt>
              </c:strCache>
            </c:strRef>
          </c:cat>
          <c:val>
            <c:numRef>
              <c:f>диаграмма!$B$17:$C$17</c:f>
              <c:numCache>
                <c:formatCode>#,##0.0</c:formatCode>
                <c:ptCount val="2"/>
                <c:pt idx="0">
                  <c:v>44.2</c:v>
                </c:pt>
                <c:pt idx="1">
                  <c:v>43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1.9287962448677323E-2"/>
                  <c:y val="-0.15883859252597499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01.10.2011г.</c:v>
                </c:pt>
                <c:pt idx="1">
                  <c:v>на 01.10.2012г.</c:v>
                </c:pt>
              </c:strCache>
            </c:strRef>
          </c:cat>
          <c:val>
            <c:numRef>
              <c:f>диаграмма!$B$18:$C$18</c:f>
              <c:numCache>
                <c:formatCode>#,##0.0</c:formatCode>
                <c:ptCount val="2"/>
                <c:pt idx="0">
                  <c:v>24.9</c:v>
                </c:pt>
                <c:pt idx="1">
                  <c:v>28.1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01.10.2011г.</c:v>
                </c:pt>
                <c:pt idx="1">
                  <c:v>на 01.10.2012г.</c:v>
                </c:pt>
              </c:strCache>
            </c:strRef>
          </c:cat>
          <c:val>
            <c:numRef>
              <c:f>диаграмма!$B$19:$C$19</c:f>
              <c:numCache>
                <c:formatCode>#,##0.0</c:formatCode>
                <c:ptCount val="2"/>
                <c:pt idx="0">
                  <c:v>30.9</c:v>
                </c:pt>
                <c:pt idx="1">
                  <c:v>28.9</c:v>
                </c:pt>
              </c:numCache>
            </c:numRef>
          </c:val>
        </c:ser>
        <c:dLbls>
          <c:showVal val="1"/>
        </c:dLbls>
        <c:shape val="box"/>
        <c:axId val="82406784"/>
        <c:axId val="82424960"/>
        <c:axId val="0"/>
      </c:bar3DChart>
      <c:catAx>
        <c:axId val="82406784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82424960"/>
        <c:crosses val="autoZero"/>
        <c:auto val="1"/>
        <c:lblAlgn val="ctr"/>
        <c:lblOffset val="100"/>
        <c:tickLblSkip val="1"/>
        <c:tickMarkSkip val="1"/>
      </c:catAx>
      <c:valAx>
        <c:axId val="82424960"/>
        <c:scaling>
          <c:orientation val="minMax"/>
        </c:scaling>
        <c:delete val="1"/>
        <c:axPos val="b"/>
        <c:numFmt formatCode="#,##0.0" sourceLinked="1"/>
        <c:tickLblPos val="none"/>
        <c:crossAx val="82406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3697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4522349526277812"/>
          <c:y val="6.7002449524601534E-2"/>
          <c:w val="0.68000068109042577"/>
          <c:h val="0.8064443702293137"/>
        </c:manualLayout>
      </c:layout>
      <c:barChart>
        <c:barDir val="bar"/>
        <c:grouping val="clustered"/>
        <c:ser>
          <c:idx val="0"/>
          <c:order val="0"/>
          <c:tx>
            <c:v>2012 сентябрь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dLbl>
              <c:idx val="3"/>
              <c:numFmt formatCode="#,##0.0" sourceLinked="0"/>
              <c:spPr/>
              <c:txPr>
                <a:bodyPr/>
                <a:lstStyle/>
                <a:p>
                  <a:pPr>
                    <a:defRPr sz="2000" b="1"/>
                  </a:pPr>
                  <a:endParaRPr lang="ru-RU"/>
                </a:p>
              </c:txPr>
            </c:dLbl>
            <c:dLbl>
              <c:idx val="4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</c:dLbl>
            <c:dLbl>
              <c:idx val="6"/>
              <c:numFmt formatCode="#,##0.0" sourceLinked="0"/>
              <c:spPr/>
              <c:txPr>
                <a:bodyPr/>
                <a:lstStyle/>
                <a:p>
                  <a:pPr>
                    <a:defRPr sz="2000" b="1"/>
                  </a:pPr>
                  <a:endParaRPr lang="ru-RU"/>
                </a:p>
              </c:txPr>
            </c:dLbl>
            <c:numFmt formatCode="#,##0.0" sourceLinked="0"/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showVal val="1"/>
          </c:dLbls>
          <c:cat>
            <c:strRef>
              <c:f>диаграмма!$A$74:$A$82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г.Норильск</c:v>
                </c:pt>
                <c:pt idx="4">
                  <c:v>Камчатский край</c:v>
                </c:pt>
                <c:pt idx="5">
                  <c:v>Ненецкий авт.округ</c:v>
                </c:pt>
                <c:pt idx="6">
                  <c:v>Магаданская область</c:v>
                </c:pt>
                <c:pt idx="7">
                  <c:v>г.Дудинка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диаграмма!$B$74:$B$82</c:f>
              <c:numCache>
                <c:formatCode>0.0</c:formatCode>
                <c:ptCount val="9"/>
                <c:pt idx="0">
                  <c:v>2550.81</c:v>
                </c:pt>
                <c:pt idx="1">
                  <c:v>2929.82</c:v>
                </c:pt>
                <c:pt idx="2">
                  <c:v>4054.34</c:v>
                </c:pt>
                <c:pt idx="3">
                  <c:v>4369.24</c:v>
                </c:pt>
                <c:pt idx="4">
                  <c:v>4380.3100000000004</c:v>
                </c:pt>
                <c:pt idx="5">
                  <c:v>4569.01</c:v>
                </c:pt>
                <c:pt idx="6">
                  <c:v>4649.84</c:v>
                </c:pt>
                <c:pt idx="7">
                  <c:v>4743.83</c:v>
                </c:pt>
                <c:pt idx="8">
                  <c:v>6705.57</c:v>
                </c:pt>
              </c:numCache>
            </c:numRef>
          </c:val>
        </c:ser>
        <c:ser>
          <c:idx val="1"/>
          <c:order val="1"/>
          <c:tx>
            <c:v>2011 сентябрь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numFmt formatCode="#,##0.0" sourceLinked="0"/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showVal val="1"/>
          </c:dLbls>
          <c:cat>
            <c:strRef>
              <c:f>диаграмма!$A$74:$A$82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г.Норильск</c:v>
                </c:pt>
                <c:pt idx="4">
                  <c:v>Камчатский край</c:v>
                </c:pt>
                <c:pt idx="5">
                  <c:v>Ненецкий авт.округ</c:v>
                </c:pt>
                <c:pt idx="6">
                  <c:v>Магаданская область</c:v>
                </c:pt>
                <c:pt idx="7">
                  <c:v>г.Дудинка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диаграмма!$C$74:$C$82</c:f>
              <c:numCache>
                <c:formatCode>0.0</c:formatCode>
                <c:ptCount val="9"/>
                <c:pt idx="0">
                  <c:v>2409.14</c:v>
                </c:pt>
                <c:pt idx="1">
                  <c:v>2684.02</c:v>
                </c:pt>
                <c:pt idx="2">
                  <c:v>4038.32</c:v>
                </c:pt>
                <c:pt idx="3">
                  <c:v>3884.4</c:v>
                </c:pt>
                <c:pt idx="4">
                  <c:v>4385.6499999999996</c:v>
                </c:pt>
                <c:pt idx="5">
                  <c:v>4751.99</c:v>
                </c:pt>
                <c:pt idx="6">
                  <c:v>4490.07</c:v>
                </c:pt>
                <c:pt idx="7">
                  <c:v>4263.8599999999997</c:v>
                </c:pt>
                <c:pt idx="8">
                  <c:v>6474.93</c:v>
                </c:pt>
              </c:numCache>
            </c:numRef>
          </c:val>
        </c:ser>
        <c:gapWidth val="123"/>
        <c:axId val="82957056"/>
        <c:axId val="82958592"/>
      </c:barChart>
      <c:catAx>
        <c:axId val="82957056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82958592"/>
        <c:crosses val="autoZero"/>
        <c:auto val="1"/>
        <c:lblAlgn val="ctr"/>
        <c:lblOffset val="100"/>
        <c:tickLblSkip val="1"/>
        <c:tickMarkSkip val="1"/>
      </c:catAx>
      <c:valAx>
        <c:axId val="82958592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руб.</a:t>
                </a:r>
              </a:p>
            </c:rich>
          </c:tx>
          <c:layout>
            <c:manualLayout>
              <c:xMode val="edge"/>
              <c:yMode val="edge"/>
              <c:x val="0.51930203365630867"/>
              <c:y val="0.9168838309538516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829570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3135"/>
          <c:y val="0.95390293541478965"/>
          <c:w val="0.61343078323500755"/>
          <c:h val="3.8697065093387994E-2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  <c:pt idx="0">
                  <c:v>Величина прожиточного минимума (на душу населения)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82141184"/>
        <c:axId val="82142720"/>
        <c:axId val="0"/>
      </c:bar3DChart>
      <c:catAx>
        <c:axId val="8214118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82142720"/>
        <c:crosses val="autoZero"/>
        <c:auto val="1"/>
        <c:lblAlgn val="ctr"/>
        <c:lblOffset val="100"/>
        <c:tickLblSkip val="1"/>
        <c:tickMarkSkip val="1"/>
      </c:catAx>
      <c:valAx>
        <c:axId val="82142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82141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83119488"/>
        <c:axId val="83125376"/>
        <c:axId val="0"/>
      </c:bar3DChart>
      <c:catAx>
        <c:axId val="8311948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83125376"/>
        <c:crosses val="autoZero"/>
        <c:auto val="1"/>
        <c:lblAlgn val="ctr"/>
        <c:lblOffset val="100"/>
        <c:tickLblSkip val="1"/>
        <c:tickMarkSkip val="1"/>
      </c:catAx>
      <c:valAx>
        <c:axId val="83125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831194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27</xdr:row>
      <xdr:rowOff>161924</xdr:rowOff>
    </xdr:from>
    <xdr:to>
      <xdr:col>6</xdr:col>
      <xdr:colOff>1133475</xdr:colOff>
      <xdr:row>58</xdr:row>
      <xdr:rowOff>38099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0.24374</cdr:x>
      <cdr:y>0.02851</cdr:y>
    </cdr:from>
    <cdr:to>
      <cdr:x>0.62404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96409" y="112162"/>
          <a:ext cx="3270989" cy="318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333375</xdr:colOff>
      <xdr:row>0</xdr:row>
      <xdr:rowOff>0</xdr:rowOff>
    </xdr:to>
    <xdr:graphicFrame macro="">
      <xdr:nvGraphicFramePr>
        <xdr:cNvPr id="65165580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65165581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476250</xdr:colOff>
      <xdr:row>27</xdr:row>
      <xdr:rowOff>38100</xdr:rowOff>
    </xdr:from>
    <xdr:to>
      <xdr:col>7</xdr:col>
      <xdr:colOff>704850</xdr:colOff>
      <xdr:row>49</xdr:row>
      <xdr:rowOff>0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14</xdr:row>
      <xdr:rowOff>38100</xdr:rowOff>
    </xdr:from>
    <xdr:to>
      <xdr:col>2</xdr:col>
      <xdr:colOff>638175</xdr:colOff>
      <xdr:row>25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676275</xdr:colOff>
      <xdr:row>14</xdr:row>
      <xdr:rowOff>38100</xdr:rowOff>
    </xdr:from>
    <xdr:to>
      <xdr:col>7</xdr:col>
      <xdr:colOff>952500</xdr:colOff>
      <xdr:row>25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30691</xdr:colOff>
      <xdr:row>64</xdr:row>
      <xdr:rowOff>105834</xdr:rowOff>
    </xdr:from>
    <xdr:to>
      <xdr:col>10</xdr:col>
      <xdr:colOff>449791</xdr:colOff>
      <xdr:row>122</xdr:row>
      <xdr:rowOff>21165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55652309" name="Chart 2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55652310" name="Chart 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942138</xdr:colOff>
      <xdr:row>18</xdr:row>
      <xdr:rowOff>63500</xdr:rowOff>
    </xdr:from>
    <xdr:to>
      <xdr:col>14</xdr:col>
      <xdr:colOff>15039</xdr:colOff>
      <xdr:row>55</xdr:row>
      <xdr:rowOff>142875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938296</xdr:colOff>
      <xdr:row>56</xdr:row>
      <xdr:rowOff>158751</xdr:rowOff>
    </xdr:from>
    <xdr:to>
      <xdr:col>14</xdr:col>
      <xdr:colOff>50132</xdr:colOff>
      <xdr:row>95</xdr:row>
      <xdr:rowOff>0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600075</xdr:colOff>
      <xdr:row>21</xdr:row>
      <xdr:rowOff>76200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5</xdr:col>
      <xdr:colOff>1438275</xdr:colOff>
      <xdr:row>102</xdr:row>
      <xdr:rowOff>165100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3;&#1103;%20&#1088;&#1091;&#1082;&#1086;&#1074;&#1086;&#1076;&#1089;&#1090;&#1074;&#1072;%20&#1085;&#1072;%2001.06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+&#1044;&#1083;&#1103;%20&#1088;&#1091;&#1082;&#1086;&#1074;&#1086;&#1076;&#1089;&#1090;&#1074;&#1072;%20&#1085;&#1072;%2001.10.2012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/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демогр"/>
      <sheetName val="труд рес"/>
      <sheetName val="занятость"/>
      <sheetName val="уров жизни"/>
      <sheetName val="Ст.мин. набора прод."/>
      <sheetName val="налоги"/>
      <sheetName val="на 01.06.12"/>
      <sheetName val="стр-ра гор доходов"/>
      <sheetName val="бюджет"/>
      <sheetName val="исп гор бюдж"/>
      <sheetName val="ДКВ"/>
      <sheetName val="соц инфрастр"/>
      <sheetName val="эк. показ."/>
      <sheetName val="цены на металл"/>
      <sheetName val="цены на металл 2"/>
      <sheetName val="дин. цен "/>
      <sheetName val="индекс потр цен"/>
      <sheetName val="Средние цены 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">
          <cell r="D9">
            <v>16504</v>
          </cell>
        </row>
        <row r="20">
          <cell r="D20">
            <v>74346</v>
          </cell>
        </row>
        <row r="23">
          <cell r="D23">
            <v>46310</v>
          </cell>
        </row>
        <row r="25">
          <cell r="D25">
            <v>49542</v>
          </cell>
        </row>
        <row r="27">
          <cell r="D27">
            <v>56641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демогр"/>
      <sheetName val="труд рес"/>
      <sheetName val="занятость"/>
      <sheetName val="уров жизни"/>
      <sheetName val="Ст.мин. набора прод."/>
      <sheetName val="налоги"/>
      <sheetName val="на 01.10.12"/>
      <sheetName val="стр-ра гор доходов"/>
      <sheetName val="бюджет"/>
      <sheetName val="исп гор бюдж"/>
      <sheetName val="ДКВ"/>
      <sheetName val="соц инфрастр"/>
      <sheetName val="эк. показ."/>
      <sheetName val="цены на металл"/>
      <sheetName val="цены на металл 2"/>
      <sheetName val="дин. цен "/>
      <sheetName val="индекс потр цен"/>
      <sheetName val="Средние цены"/>
    </sheetNames>
    <sheetDataSet>
      <sheetData sheetId="0">
        <row r="28">
          <cell r="D28" t="str">
            <v>на 01.10.2011г.</v>
          </cell>
          <cell r="E28" t="str">
            <v>на 01.10.2012г.</v>
          </cell>
          <cell r="AD28" t="str">
            <v>3 кв. 2010</v>
          </cell>
          <cell r="AE28" t="str">
            <v>4 кв. 2010</v>
          </cell>
          <cell r="AF28" t="str">
            <v>1 кв. 2011</v>
          </cell>
          <cell r="AG28" t="str">
            <v>2 кв. 2011</v>
          </cell>
          <cell r="AH28" t="str">
            <v>3 кв. 2011</v>
          </cell>
          <cell r="AI28" t="str">
            <v>4 кв. 2011</v>
          </cell>
          <cell r="AJ28" t="str">
            <v>1 кв. 2012</v>
          </cell>
          <cell r="AK28" t="str">
            <v>2 кв. 2012</v>
          </cell>
          <cell r="AL28" t="str">
            <v>3 кв. 2012</v>
          </cell>
        </row>
        <row r="29">
          <cell r="AD29">
            <v>1392</v>
          </cell>
          <cell r="AE29">
            <v>1125</v>
          </cell>
          <cell r="AF29">
            <v>2202</v>
          </cell>
          <cell r="AG29">
            <v>2004</v>
          </cell>
          <cell r="AH29">
            <v>2503</v>
          </cell>
          <cell r="AI29">
            <v>2952</v>
          </cell>
          <cell r="AJ29">
            <v>2754</v>
          </cell>
          <cell r="AK29">
            <v>2585</v>
          </cell>
          <cell r="AL29">
            <v>2679</v>
          </cell>
        </row>
        <row r="30">
          <cell r="A30" t="str">
            <v>краевой бюджет</v>
          </cell>
          <cell r="D30">
            <v>74.477802602835524</v>
          </cell>
          <cell r="E30">
            <v>80.283156676518459</v>
          </cell>
          <cell r="AD30">
            <v>2311</v>
          </cell>
          <cell r="AE30">
            <v>1681</v>
          </cell>
          <cell r="AF30">
            <v>1486</v>
          </cell>
          <cell r="AG30">
            <v>2039</v>
          </cell>
          <cell r="AH30">
            <v>2667</v>
          </cell>
          <cell r="AI30">
            <v>2687</v>
          </cell>
          <cell r="AJ30">
            <v>2181</v>
          </cell>
          <cell r="AK30">
            <v>2695</v>
          </cell>
          <cell r="AL30">
            <v>3950</v>
          </cell>
        </row>
        <row r="31">
          <cell r="A31" t="str">
            <v>городской бюджет</v>
          </cell>
          <cell r="D31">
            <v>25.522197397164465</v>
          </cell>
          <cell r="E31">
            <v>19.71684332348153</v>
          </cell>
        </row>
        <row r="34">
          <cell r="B34" t="str">
            <v>на 01.10.2011г.</v>
          </cell>
        </row>
        <row r="36">
          <cell r="A36" t="str">
            <v xml:space="preserve">Налог на прибыль организ. </v>
          </cell>
          <cell r="B36">
            <v>41.290871460528336</v>
          </cell>
        </row>
        <row r="37">
          <cell r="A37" t="str">
            <v>Налоги на имущество</v>
          </cell>
          <cell r="B37">
            <v>0.13607818133135346</v>
          </cell>
        </row>
        <row r="38">
          <cell r="A38" t="str">
            <v>Налог на доходы физ. лиц</v>
          </cell>
          <cell r="B38">
            <v>26.875155720654686</v>
          </cell>
        </row>
        <row r="39">
          <cell r="A39" t="str">
            <v>Доходы от использ. имуществ.</v>
          </cell>
          <cell r="B39">
            <v>4.8525283090312339</v>
          </cell>
        </row>
        <row r="40">
          <cell r="A40" t="str">
            <v>Доходы от предпр. и иной принос. доход деят.</v>
          </cell>
          <cell r="B40">
            <v>2.9576541637921236</v>
          </cell>
        </row>
        <row r="41">
          <cell r="A41" t="str">
            <v>Прочие</v>
          </cell>
          <cell r="B41">
            <v>23.887712164662261</v>
          </cell>
        </row>
        <row r="43">
          <cell r="B43" t="str">
            <v>на 01.10.2012г.</v>
          </cell>
        </row>
        <row r="45">
          <cell r="A45" t="str">
            <v>Налог на прибыль организ.</v>
          </cell>
          <cell r="B45">
            <v>12.615058254681353</v>
          </cell>
          <cell r="D45" t="str">
            <v>Налог на прибыль организаций</v>
          </cell>
        </row>
        <row r="46">
          <cell r="A46" t="str">
            <v>Налоги на имущество</v>
          </cell>
          <cell r="B46">
            <v>0.20711884201831413</v>
          </cell>
          <cell r="D46" t="str">
            <v>Налог на доходы физ. лиц</v>
          </cell>
        </row>
        <row r="47">
          <cell r="A47" t="str">
            <v>Налог на доходы физ. лиц</v>
          </cell>
          <cell r="B47">
            <v>18.864752766611783</v>
          </cell>
          <cell r="D47" t="str">
            <v>Прочие</v>
          </cell>
        </row>
        <row r="48">
          <cell r="A48" t="str">
            <v>Доходы от использ. имуществ.</v>
          </cell>
          <cell r="B48">
            <v>4.1501375894975379</v>
          </cell>
          <cell r="D48" t="str">
            <v>Доходы от предпр. и иной приносящей доход деят-ти</v>
          </cell>
        </row>
        <row r="49">
          <cell r="A49" t="str">
            <v xml:space="preserve">Доходы от пред. и иной принос. доход деят-ти  </v>
          </cell>
          <cell r="B49">
            <v>0</v>
          </cell>
          <cell r="D49" t="str">
            <v>Доходы от использования имущества</v>
          </cell>
        </row>
        <row r="50">
          <cell r="A50" t="str">
            <v>Прочие</v>
          </cell>
          <cell r="B50">
            <v>64.162932547191019</v>
          </cell>
          <cell r="D50" t="str">
            <v>Налоги на имущество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8">
          <cell r="F118">
            <v>5744.3849000000009</v>
          </cell>
        </row>
      </sheetData>
      <sheetData sheetId="8">
        <row r="56">
          <cell r="E56">
            <v>1819.4684999999999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rgb="FFFF0000"/>
  </sheetPr>
  <dimension ref="A1:AS130"/>
  <sheetViews>
    <sheetView topLeftCell="A64" workbookViewId="0">
      <selection activeCell="G76" sqref="G76"/>
    </sheetView>
  </sheetViews>
  <sheetFormatPr defaultRowHeight="12.75"/>
  <cols>
    <col min="1" max="1" width="57.7109375" style="2" customWidth="1"/>
    <col min="2" max="2" width="16.28515625" style="2" customWidth="1"/>
    <col min="3" max="3" width="16.5703125" style="2" customWidth="1"/>
    <col min="4" max="4" width="15.42578125" style="2" customWidth="1"/>
    <col min="5" max="5" width="16.42578125" style="2" customWidth="1"/>
    <col min="6" max="6" width="13.7109375" style="2" customWidth="1"/>
    <col min="7" max="13" width="13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4.85546875" style="2" customWidth="1"/>
    <col min="34" max="34" width="15.5703125" style="2" customWidth="1"/>
    <col min="35" max="35" width="14.5703125" style="2" customWidth="1"/>
    <col min="36" max="36" width="15.140625" style="2" customWidth="1"/>
    <col min="37" max="37" width="14" style="2" customWidth="1"/>
    <col min="38" max="45" width="14.42578125" style="2" bestFit="1" customWidth="1"/>
    <col min="46" max="16384" width="9.140625" style="2"/>
  </cols>
  <sheetData>
    <row r="1" spans="1:45" ht="27.75" customHeight="1">
      <c r="A1" s="186" t="s">
        <v>79</v>
      </c>
      <c r="B1" s="189" t="s">
        <v>611</v>
      </c>
      <c r="C1" s="189" t="s">
        <v>612</v>
      </c>
      <c r="D1" s="187"/>
      <c r="F1" s="188"/>
    </row>
    <row r="2" spans="1:45" ht="16.5">
      <c r="A2" s="125"/>
      <c r="B2" s="6"/>
      <c r="C2" s="124"/>
      <c r="D2" s="126"/>
      <c r="E2" s="3"/>
    </row>
    <row r="3" spans="1:45" ht="15.75">
      <c r="A3" s="205"/>
      <c r="B3" s="87" t="s">
        <v>244</v>
      </c>
      <c r="C3" s="87" t="s">
        <v>253</v>
      </c>
      <c r="D3" s="87" t="s">
        <v>254</v>
      </c>
      <c r="E3" s="87" t="s">
        <v>255</v>
      </c>
      <c r="F3" s="87" t="s">
        <v>256</v>
      </c>
      <c r="G3" s="87" t="s">
        <v>258</v>
      </c>
      <c r="H3" s="87" t="s">
        <v>259</v>
      </c>
      <c r="I3" s="87" t="s">
        <v>260</v>
      </c>
      <c r="J3" s="87" t="s">
        <v>261</v>
      </c>
      <c r="K3" s="87" t="s">
        <v>262</v>
      </c>
      <c r="L3" s="87" t="s">
        <v>270</v>
      </c>
      <c r="M3" s="87" t="s">
        <v>268</v>
      </c>
      <c r="N3" s="87" t="s">
        <v>273</v>
      </c>
      <c r="O3" s="87" t="s">
        <v>274</v>
      </c>
      <c r="P3" s="87" t="s">
        <v>276</v>
      </c>
      <c r="Q3" s="87" t="s">
        <v>279</v>
      </c>
      <c r="R3" s="87" t="s">
        <v>280</v>
      </c>
      <c r="S3" s="87" t="s">
        <v>282</v>
      </c>
      <c r="T3" s="87" t="s">
        <v>285</v>
      </c>
      <c r="U3" s="252" t="s">
        <v>286</v>
      </c>
      <c r="V3" s="87" t="s">
        <v>287</v>
      </c>
      <c r="W3" s="87" t="s">
        <v>288</v>
      </c>
      <c r="X3" s="87" t="s">
        <v>289</v>
      </c>
      <c r="Y3" s="87" t="s">
        <v>294</v>
      </c>
      <c r="Z3" s="87" t="s">
        <v>310</v>
      </c>
      <c r="AA3" s="87" t="s">
        <v>312</v>
      </c>
      <c r="AB3" s="87" t="s">
        <v>313</v>
      </c>
      <c r="AC3" s="87" t="s">
        <v>319</v>
      </c>
      <c r="AD3" s="87" t="s">
        <v>320</v>
      </c>
      <c r="AE3" s="87" t="s">
        <v>322</v>
      </c>
      <c r="AF3" s="87" t="s">
        <v>324</v>
      </c>
      <c r="AG3" s="252" t="s">
        <v>327</v>
      </c>
      <c r="AH3" s="87" t="s">
        <v>422</v>
      </c>
      <c r="AI3" s="87" t="s">
        <v>466</v>
      </c>
      <c r="AJ3" s="87" t="s">
        <v>493</v>
      </c>
      <c r="AK3" s="87" t="s">
        <v>494</v>
      </c>
      <c r="AL3" s="87" t="s">
        <v>514</v>
      </c>
      <c r="AM3" s="87" t="s">
        <v>546</v>
      </c>
      <c r="AN3" s="87" t="s">
        <v>599</v>
      </c>
      <c r="AO3" s="87" t="s">
        <v>600</v>
      </c>
      <c r="AP3" s="87" t="s">
        <v>598</v>
      </c>
      <c r="AQ3" s="87" t="s">
        <v>666</v>
      </c>
      <c r="AR3" s="87" t="s">
        <v>667</v>
      </c>
      <c r="AS3" s="252" t="s">
        <v>661</v>
      </c>
    </row>
    <row r="4" spans="1:45" ht="15.75">
      <c r="A4" s="205" t="s">
        <v>682</v>
      </c>
      <c r="B4" s="86">
        <v>9751</v>
      </c>
      <c r="C4" s="86">
        <v>9751</v>
      </c>
      <c r="D4" s="86">
        <v>10194</v>
      </c>
      <c r="E4" s="86">
        <v>10194</v>
      </c>
      <c r="F4" s="86">
        <v>10194</v>
      </c>
      <c r="G4" s="86">
        <v>9925</v>
      </c>
      <c r="H4" s="86">
        <v>9925</v>
      </c>
      <c r="I4" s="86">
        <v>9925</v>
      </c>
      <c r="J4" s="86">
        <v>9837</v>
      </c>
      <c r="K4" s="86">
        <v>9837</v>
      </c>
      <c r="L4" s="86">
        <v>9837</v>
      </c>
      <c r="M4" s="86">
        <v>10105</v>
      </c>
      <c r="N4" s="86">
        <v>10105</v>
      </c>
      <c r="O4" s="86">
        <v>10105</v>
      </c>
      <c r="P4" s="86">
        <v>10199</v>
      </c>
      <c r="Q4" s="86">
        <v>10199</v>
      </c>
      <c r="R4" s="86">
        <v>10199</v>
      </c>
      <c r="S4" s="86">
        <v>10073</v>
      </c>
      <c r="T4" s="86">
        <v>10073</v>
      </c>
      <c r="U4" s="253">
        <v>10073</v>
      </c>
      <c r="V4" s="86">
        <v>10189</v>
      </c>
      <c r="W4" s="86">
        <v>10189</v>
      </c>
      <c r="X4" s="86">
        <v>10189</v>
      </c>
      <c r="Y4" s="86">
        <v>10812</v>
      </c>
      <c r="Z4" s="86">
        <v>10812</v>
      </c>
      <c r="AA4" s="86">
        <v>10812</v>
      </c>
      <c r="AB4" s="86">
        <v>10812</v>
      </c>
      <c r="AC4" s="86">
        <v>10922</v>
      </c>
      <c r="AD4" s="86">
        <v>10922</v>
      </c>
      <c r="AE4" s="86">
        <v>10922</v>
      </c>
      <c r="AF4" s="86">
        <v>10489</v>
      </c>
      <c r="AG4" s="253">
        <v>10489</v>
      </c>
      <c r="AH4" s="86">
        <v>10489</v>
      </c>
      <c r="AI4" s="86">
        <v>10557</v>
      </c>
      <c r="AJ4" s="86">
        <v>10695</v>
      </c>
      <c r="AK4" s="86">
        <v>10846</v>
      </c>
      <c r="AL4" s="86">
        <v>10846</v>
      </c>
      <c r="AM4" s="86">
        <v>10846</v>
      </c>
      <c r="AN4" s="86">
        <v>10846</v>
      </c>
      <c r="AO4" s="86">
        <v>11197</v>
      </c>
      <c r="AP4" s="86" t="e">
        <f>#REF!</f>
        <v>#REF!</v>
      </c>
      <c r="AQ4" s="86">
        <v>11197</v>
      </c>
      <c r="AR4" s="86">
        <v>11488</v>
      </c>
      <c r="AS4" s="253">
        <v>11488</v>
      </c>
    </row>
    <row r="5" spans="1:45" ht="15.75">
      <c r="A5" s="205" t="s">
        <v>162</v>
      </c>
      <c r="B5" s="86">
        <v>8911.33</v>
      </c>
      <c r="C5" s="86">
        <v>9783.83</v>
      </c>
      <c r="D5" s="86">
        <v>9778.3799999999992</v>
      </c>
      <c r="E5" s="86">
        <v>9775.48</v>
      </c>
      <c r="F5" s="86">
        <v>9847.43</v>
      </c>
      <c r="G5" s="86">
        <v>10432.86</v>
      </c>
      <c r="H5" s="86">
        <v>10421</v>
      </c>
      <c r="I5" s="86">
        <v>10406.89</v>
      </c>
      <c r="J5" s="86">
        <v>10400.6</v>
      </c>
      <c r="K5" s="86">
        <v>11591.43</v>
      </c>
      <c r="L5" s="86">
        <v>11597.1</v>
      </c>
      <c r="M5" s="86">
        <v>12868.82</v>
      </c>
      <c r="N5" s="86">
        <v>12858.4</v>
      </c>
      <c r="O5" s="86">
        <v>13664.63</v>
      </c>
      <c r="P5" s="86">
        <v>13638.78</v>
      </c>
      <c r="Q5" s="86">
        <v>13631.32</v>
      </c>
      <c r="R5" s="86">
        <v>13617.57</v>
      </c>
      <c r="S5" s="86">
        <v>13746.05</v>
      </c>
      <c r="T5" s="86">
        <v>13729.05</v>
      </c>
      <c r="U5" s="253">
        <v>13712.44</v>
      </c>
      <c r="V5" s="86">
        <v>13708</v>
      </c>
      <c r="W5" s="86">
        <v>14073.5</v>
      </c>
      <c r="X5" s="86">
        <v>13676.31</v>
      </c>
      <c r="Y5" s="86">
        <v>14849.44</v>
      </c>
      <c r="Z5" s="86">
        <v>14847.03</v>
      </c>
      <c r="AA5" s="86">
        <v>14862.49</v>
      </c>
      <c r="AB5" s="86">
        <v>14862.49</v>
      </c>
      <c r="AC5" s="86">
        <v>14845.9</v>
      </c>
      <c r="AD5" s="86">
        <v>14825.71</v>
      </c>
      <c r="AE5" s="86">
        <v>15062.5</v>
      </c>
      <c r="AF5" s="86">
        <v>15041.36</v>
      </c>
      <c r="AG5" s="253">
        <v>15017.2</v>
      </c>
      <c r="AH5" s="86">
        <v>15007.15</v>
      </c>
      <c r="AI5" s="86">
        <v>14987.56</v>
      </c>
      <c r="AJ5" s="86">
        <v>14933.2</v>
      </c>
      <c r="AK5" s="86">
        <v>15976.2</v>
      </c>
      <c r="AL5" s="86">
        <v>15958.12</v>
      </c>
      <c r="AM5" s="86">
        <v>16540.61</v>
      </c>
      <c r="AN5" s="86">
        <f>'[1]уров жизни'!$D$9</f>
        <v>16504</v>
      </c>
      <c r="AO5" s="86">
        <f>'[1]уров жизни'!$D$9</f>
        <v>16504</v>
      </c>
      <c r="AP5" s="86" t="e">
        <f>#REF!</f>
        <v>#REF!</v>
      </c>
      <c r="AQ5" s="86">
        <v>16667.759999999998</v>
      </c>
      <c r="AR5" s="86">
        <v>16641.599999999999</v>
      </c>
      <c r="AS5" s="253">
        <v>16619.400000000001</v>
      </c>
    </row>
    <row r="6" spans="1:45" ht="15.75">
      <c r="A6" s="205" t="s">
        <v>145</v>
      </c>
      <c r="B6" s="86">
        <v>41818</v>
      </c>
      <c r="C6" s="86">
        <v>40336</v>
      </c>
      <c r="D6" s="86">
        <v>42649</v>
      </c>
      <c r="E6" s="86">
        <v>53691</v>
      </c>
      <c r="F6" s="86">
        <v>38074</v>
      </c>
      <c r="G6" s="86">
        <v>35040</v>
      </c>
      <c r="H6" s="86">
        <v>35395</v>
      </c>
      <c r="I6" s="86">
        <v>36419</v>
      </c>
      <c r="J6" s="86">
        <v>37445</v>
      </c>
      <c r="K6" s="86">
        <v>37954</v>
      </c>
      <c r="L6" s="86">
        <v>42321</v>
      </c>
      <c r="M6" s="86">
        <v>38545</v>
      </c>
      <c r="N6" s="86">
        <v>38787</v>
      </c>
      <c r="O6" s="86">
        <v>40312</v>
      </c>
      <c r="P6" s="86">
        <v>45932</v>
      </c>
      <c r="Q6" s="86">
        <v>54884</v>
      </c>
      <c r="R6" s="86">
        <v>38564</v>
      </c>
      <c r="S6" s="86">
        <v>36522</v>
      </c>
      <c r="T6" s="86">
        <v>33561</v>
      </c>
      <c r="U6" s="253">
        <v>36909</v>
      </c>
      <c r="V6" s="86">
        <v>37937</v>
      </c>
      <c r="W6" s="86">
        <v>38697</v>
      </c>
      <c r="X6" s="86">
        <v>41439</v>
      </c>
      <c r="Y6" s="86">
        <v>40059</v>
      </c>
      <c r="Z6" s="86">
        <v>39443</v>
      </c>
      <c r="AA6" s="86">
        <v>41777</v>
      </c>
      <c r="AB6" s="86">
        <v>45780</v>
      </c>
      <c r="AC6" s="86">
        <v>58967</v>
      </c>
      <c r="AD6" s="86">
        <v>42131</v>
      </c>
      <c r="AE6" s="86">
        <v>40161</v>
      </c>
      <c r="AF6" s="86">
        <v>36052</v>
      </c>
      <c r="AG6" s="253">
        <v>40738</v>
      </c>
      <c r="AH6" s="86">
        <v>45206</v>
      </c>
      <c r="AI6" s="86">
        <v>47317</v>
      </c>
      <c r="AJ6" s="86">
        <v>44241</v>
      </c>
      <c r="AK6" s="86">
        <v>46350</v>
      </c>
      <c r="AL6" s="86">
        <v>45164</v>
      </c>
      <c r="AM6" s="86">
        <v>44422</v>
      </c>
      <c r="AN6" s="86">
        <f>'[1]уров жизни'!$D$23</f>
        <v>46310</v>
      </c>
      <c r="AO6" s="86">
        <f>'[1]уров жизни'!$D$23</f>
        <v>46310</v>
      </c>
      <c r="AP6" s="86" t="e">
        <f>#REF!</f>
        <v>#REF!</v>
      </c>
      <c r="AQ6" s="86">
        <v>44130</v>
      </c>
      <c r="AR6" s="86">
        <v>44703</v>
      </c>
      <c r="AS6" s="253">
        <v>46630</v>
      </c>
    </row>
    <row r="7" spans="1:45" ht="15.75">
      <c r="A7" s="205" t="s">
        <v>163</v>
      </c>
      <c r="B7" s="86">
        <v>44021</v>
      </c>
      <c r="C7" s="86">
        <v>42792</v>
      </c>
      <c r="D7" s="86">
        <v>49521</v>
      </c>
      <c r="E7" s="86">
        <v>43549</v>
      </c>
      <c r="F7" s="86">
        <v>45592</v>
      </c>
      <c r="G7" s="86">
        <v>42605</v>
      </c>
      <c r="H7" s="86">
        <v>42280</v>
      </c>
      <c r="I7" s="86">
        <v>42854</v>
      </c>
      <c r="J7" s="86">
        <v>39554</v>
      </c>
      <c r="K7" s="86">
        <v>46889</v>
      </c>
      <c r="L7" s="86">
        <v>48821</v>
      </c>
      <c r="M7" s="86">
        <v>42540</v>
      </c>
      <c r="N7" s="86">
        <v>40713</v>
      </c>
      <c r="O7" s="86">
        <v>42421</v>
      </c>
      <c r="P7" s="86">
        <v>42234</v>
      </c>
      <c r="Q7" s="86">
        <v>40866</v>
      </c>
      <c r="R7" s="86">
        <v>48936</v>
      </c>
      <c r="S7" s="86">
        <v>42361</v>
      </c>
      <c r="T7" s="86">
        <v>39097</v>
      </c>
      <c r="U7" s="253">
        <v>45538</v>
      </c>
      <c r="V7" s="86">
        <v>41452</v>
      </c>
      <c r="W7" s="86">
        <v>42200</v>
      </c>
      <c r="X7" s="86">
        <v>53725</v>
      </c>
      <c r="Y7" s="86">
        <v>43366</v>
      </c>
      <c r="Z7" s="86">
        <v>45356</v>
      </c>
      <c r="AA7" s="86">
        <v>45218</v>
      </c>
      <c r="AB7" s="86">
        <v>46995</v>
      </c>
      <c r="AC7" s="86">
        <v>47483</v>
      </c>
      <c r="AD7" s="86">
        <v>50884</v>
      </c>
      <c r="AE7" s="86">
        <v>46543</v>
      </c>
      <c r="AF7" s="86">
        <v>42473</v>
      </c>
      <c r="AG7" s="253">
        <v>44847</v>
      </c>
      <c r="AH7" s="86">
        <v>45453</v>
      </c>
      <c r="AI7" s="86">
        <v>50711</v>
      </c>
      <c r="AJ7" s="86">
        <v>46714</v>
      </c>
      <c r="AK7" s="86">
        <v>46313</v>
      </c>
      <c r="AL7" s="86">
        <v>44544</v>
      </c>
      <c r="AM7" s="86">
        <v>45651</v>
      </c>
      <c r="AN7" s="86">
        <f>'[1]уров жизни'!$D$25</f>
        <v>49542</v>
      </c>
      <c r="AO7" s="86">
        <f>'[1]уров жизни'!$D$25</f>
        <v>49542</v>
      </c>
      <c r="AP7" s="86" t="e">
        <f>#REF!</f>
        <v>#REF!</v>
      </c>
      <c r="AQ7" s="86">
        <v>46159</v>
      </c>
      <c r="AR7" s="86">
        <v>43617</v>
      </c>
      <c r="AS7" s="253">
        <v>43731</v>
      </c>
    </row>
    <row r="8" spans="1:45" ht="15.75">
      <c r="A8" s="205" t="s">
        <v>164</v>
      </c>
      <c r="B8" s="86">
        <v>39796</v>
      </c>
      <c r="C8" s="86">
        <v>40111</v>
      </c>
      <c r="D8" s="86">
        <v>46509</v>
      </c>
      <c r="E8" s="86">
        <v>50443</v>
      </c>
      <c r="F8" s="86">
        <v>49391</v>
      </c>
      <c r="G8" s="86">
        <v>37419</v>
      </c>
      <c r="H8" s="86">
        <v>38329</v>
      </c>
      <c r="I8" s="86">
        <v>40043</v>
      </c>
      <c r="J8" s="86">
        <v>36297</v>
      </c>
      <c r="K8" s="86">
        <v>41655</v>
      </c>
      <c r="L8" s="86">
        <v>43707</v>
      </c>
      <c r="M8" s="86">
        <v>41282</v>
      </c>
      <c r="N8" s="86">
        <v>39519</v>
      </c>
      <c r="O8" s="86">
        <v>40632</v>
      </c>
      <c r="P8" s="86">
        <v>46357</v>
      </c>
      <c r="Q8" s="86">
        <v>48667</v>
      </c>
      <c r="R8" s="86">
        <v>50021</v>
      </c>
      <c r="S8" s="86">
        <v>37182</v>
      </c>
      <c r="T8" s="86">
        <v>33259</v>
      </c>
      <c r="U8" s="253">
        <v>39497</v>
      </c>
      <c r="V8" s="86">
        <v>37774</v>
      </c>
      <c r="W8" s="86">
        <v>44218</v>
      </c>
      <c r="X8" s="86">
        <v>48219</v>
      </c>
      <c r="Y8" s="86">
        <v>39717</v>
      </c>
      <c r="Z8" s="86">
        <v>38082</v>
      </c>
      <c r="AA8" s="86">
        <v>40820</v>
      </c>
      <c r="AB8" s="86">
        <v>40258</v>
      </c>
      <c r="AC8" s="86">
        <v>47790</v>
      </c>
      <c r="AD8" s="86">
        <v>51132</v>
      </c>
      <c r="AE8" s="86">
        <v>37845</v>
      </c>
      <c r="AF8" s="86">
        <v>35716</v>
      </c>
      <c r="AG8" s="253">
        <v>42303</v>
      </c>
      <c r="AH8" s="86">
        <v>45476</v>
      </c>
      <c r="AI8" s="86">
        <v>46595</v>
      </c>
      <c r="AJ8" s="86">
        <v>42888</v>
      </c>
      <c r="AK8" s="86">
        <v>47739</v>
      </c>
      <c r="AL8" s="86">
        <v>44458</v>
      </c>
      <c r="AM8" s="86">
        <v>47419</v>
      </c>
      <c r="AN8" s="86">
        <f>'[1]уров жизни'!$D$27</f>
        <v>56641</v>
      </c>
      <c r="AO8" s="86">
        <f>'[1]уров жизни'!$D$27</f>
        <v>56641</v>
      </c>
      <c r="AP8" s="86" t="e">
        <f>#REF!</f>
        <v>#REF!</v>
      </c>
      <c r="AQ8" s="86">
        <v>40750</v>
      </c>
      <c r="AR8" s="86">
        <v>39417</v>
      </c>
      <c r="AS8" s="253">
        <v>45815</v>
      </c>
    </row>
    <row r="9" spans="1:45" ht="15.75">
      <c r="A9" s="205" t="s">
        <v>159</v>
      </c>
      <c r="B9" s="86">
        <v>52039</v>
      </c>
      <c r="C9" s="86">
        <v>53758</v>
      </c>
      <c r="D9" s="86">
        <v>53294</v>
      </c>
      <c r="E9" s="86">
        <v>55376</v>
      </c>
      <c r="F9" s="86">
        <v>55080</v>
      </c>
      <c r="G9" s="86">
        <v>68070</v>
      </c>
      <c r="H9" s="86">
        <v>56871</v>
      </c>
      <c r="I9" s="86">
        <v>54821</v>
      </c>
      <c r="J9" s="86">
        <v>54572</v>
      </c>
      <c r="K9" s="86">
        <v>54239</v>
      </c>
      <c r="L9" s="86">
        <v>79274</v>
      </c>
      <c r="M9" s="86">
        <v>60861</v>
      </c>
      <c r="N9" s="86">
        <v>57658</v>
      </c>
      <c r="O9" s="86">
        <v>59432</v>
      </c>
      <c r="P9" s="86">
        <v>58621</v>
      </c>
      <c r="Q9" s="86">
        <v>60010</v>
      </c>
      <c r="R9" s="86">
        <v>60808</v>
      </c>
      <c r="S9" s="86">
        <v>74069</v>
      </c>
      <c r="T9" s="86">
        <v>60792</v>
      </c>
      <c r="U9" s="253">
        <v>62189</v>
      </c>
      <c r="V9" s="86">
        <v>60152</v>
      </c>
      <c r="W9" s="86">
        <v>59265</v>
      </c>
      <c r="X9" s="86">
        <v>87404</v>
      </c>
      <c r="Y9" s="86">
        <v>65542</v>
      </c>
      <c r="Z9" s="86">
        <v>63152</v>
      </c>
      <c r="AA9" s="86">
        <v>75317</v>
      </c>
      <c r="AB9" s="86">
        <v>66246</v>
      </c>
      <c r="AC9" s="86">
        <v>67961</v>
      </c>
      <c r="AD9" s="86">
        <v>67205</v>
      </c>
      <c r="AE9" s="86">
        <v>79343</v>
      </c>
      <c r="AF9" s="86">
        <v>67518</v>
      </c>
      <c r="AG9" s="253">
        <v>65692</v>
      </c>
      <c r="AH9" s="86">
        <v>67430</v>
      </c>
      <c r="AI9" s="86">
        <v>65259</v>
      </c>
      <c r="AJ9" s="86">
        <v>69758</v>
      </c>
      <c r="AK9" s="86">
        <v>67430</v>
      </c>
      <c r="AL9" s="86">
        <v>68886</v>
      </c>
      <c r="AM9" s="86">
        <v>81941</v>
      </c>
      <c r="AN9" s="86">
        <f>'[1]уров жизни'!$D$20</f>
        <v>74346</v>
      </c>
      <c r="AO9" s="86">
        <f>'[1]уров жизни'!$D$20</f>
        <v>74346</v>
      </c>
      <c r="AP9" s="86" t="e">
        <f>#REF!</f>
        <v>#REF!</v>
      </c>
      <c r="AQ9" s="86">
        <v>87332</v>
      </c>
      <c r="AR9" s="86">
        <v>66823</v>
      </c>
      <c r="AS9" s="253">
        <v>66458</v>
      </c>
    </row>
    <row r="10" spans="1:45" ht="17.25" thickBot="1">
      <c r="A10" s="127"/>
      <c r="B10" s="128"/>
      <c r="C10" s="129"/>
      <c r="D10" s="23"/>
      <c r="E10" s="23"/>
      <c r="F10" s="3"/>
      <c r="G10" s="23"/>
      <c r="H10" s="23"/>
      <c r="I10" s="23"/>
      <c r="J10" s="23"/>
      <c r="K10" s="23"/>
      <c r="L10" s="23"/>
      <c r="M10" s="23"/>
      <c r="N10" s="130"/>
    </row>
    <row r="11" spans="1:45" ht="17.25" thickBot="1">
      <c r="A11" s="374" t="s">
        <v>49</v>
      </c>
      <c r="B11" s="375" t="str">
        <f>B1</f>
        <v>на 01.10.2011г.</v>
      </c>
      <c r="C11" s="376" t="str">
        <f>C1</f>
        <v>на 01.10.2012г.</v>
      </c>
      <c r="D11" s="126"/>
    </row>
    <row r="12" spans="1:45" ht="15.75" customHeight="1" thickBot="1">
      <c r="A12" s="377"/>
      <c r="B12" s="378"/>
      <c r="C12" s="379"/>
      <c r="E12" s="766"/>
      <c r="F12" s="767"/>
      <c r="H12" s="766"/>
      <c r="I12" s="767"/>
      <c r="J12" s="131"/>
      <c r="K12" s="766"/>
      <c r="L12" s="767"/>
      <c r="M12" s="131"/>
      <c r="N12" s="766"/>
      <c r="O12" s="767"/>
      <c r="P12" s="131"/>
    </row>
    <row r="13" spans="1:45" ht="17.25" thickBot="1">
      <c r="A13" s="380" t="s">
        <v>149</v>
      </c>
      <c r="B13" s="182">
        <v>37.799999999999997</v>
      </c>
      <c r="C13" s="381">
        <v>39.799999999999997</v>
      </c>
      <c r="D13" s="126"/>
      <c r="E13" s="117"/>
      <c r="F13" s="118"/>
      <c r="G13" s="3"/>
      <c r="H13" s="132"/>
      <c r="I13" s="133"/>
      <c r="J13" s="3"/>
      <c r="K13" s="134"/>
      <c r="L13" s="135"/>
      <c r="M13" s="131"/>
      <c r="N13" s="134"/>
      <c r="O13" s="135"/>
      <c r="P13" s="3"/>
    </row>
    <row r="14" spans="1:45" ht="17.25" thickBot="1">
      <c r="A14" s="382" t="s">
        <v>150</v>
      </c>
      <c r="B14" s="383">
        <v>62.2</v>
      </c>
      <c r="C14" s="384">
        <v>60.2</v>
      </c>
      <c r="E14" s="117"/>
      <c r="F14" s="118"/>
      <c r="G14" s="3"/>
      <c r="H14" s="132"/>
      <c r="I14" s="133"/>
      <c r="J14" s="3"/>
      <c r="K14" s="134"/>
      <c r="L14" s="135"/>
      <c r="M14" s="131"/>
      <c r="N14" s="134"/>
      <c r="O14" s="135"/>
      <c r="P14" s="3"/>
    </row>
    <row r="15" spans="1:45" ht="17.25" thickBot="1">
      <c r="A15" s="385"/>
      <c r="B15" s="386"/>
      <c r="C15" s="387"/>
      <c r="E15" s="117"/>
      <c r="F15" s="118"/>
      <c r="G15" s="3"/>
      <c r="H15" s="132"/>
      <c r="I15" s="133"/>
      <c r="J15" s="3"/>
      <c r="K15" s="134"/>
      <c r="L15" s="135"/>
      <c r="M15" s="131"/>
      <c r="N15" s="134"/>
      <c r="O15" s="135"/>
      <c r="P15" s="3"/>
    </row>
    <row r="16" spans="1:45" ht="16.5">
      <c r="A16" s="385" t="s">
        <v>50</v>
      </c>
      <c r="B16" s="386" t="str">
        <f>B1</f>
        <v>на 01.10.2011г.</v>
      </c>
      <c r="C16" s="387" t="str">
        <f>C1</f>
        <v>на 01.10.2012г.</v>
      </c>
      <c r="D16" s="126"/>
      <c r="E16" s="117"/>
      <c r="F16" s="118"/>
      <c r="G16" s="3"/>
      <c r="H16" s="132"/>
      <c r="I16" s="133"/>
      <c r="J16" s="3"/>
      <c r="K16" s="134"/>
      <c r="L16" s="135"/>
      <c r="M16" s="131"/>
      <c r="N16" s="134"/>
      <c r="O16" s="135"/>
      <c r="P16" s="3"/>
    </row>
    <row r="17" spans="1:37" ht="16.5">
      <c r="A17" s="388" t="s">
        <v>151</v>
      </c>
      <c r="B17" s="180">
        <v>44.2</v>
      </c>
      <c r="C17" s="381">
        <v>43</v>
      </c>
      <c r="D17" s="126"/>
      <c r="E17" s="119"/>
      <c r="F17" s="120"/>
      <c r="G17" s="3"/>
      <c r="H17" s="136"/>
      <c r="I17" s="137"/>
      <c r="J17" s="3"/>
      <c r="K17" s="138"/>
      <c r="L17" s="139"/>
      <c r="M17" s="131"/>
      <c r="N17" s="138"/>
      <c r="O17" s="139"/>
      <c r="P17" s="3"/>
    </row>
    <row r="18" spans="1:37" ht="16.5">
      <c r="A18" s="388" t="s">
        <v>152</v>
      </c>
      <c r="B18" s="180">
        <v>24.9</v>
      </c>
      <c r="C18" s="381">
        <v>28.1</v>
      </c>
      <c r="D18" s="126"/>
      <c r="E18" s="119"/>
      <c r="F18" s="120"/>
      <c r="G18" s="3"/>
      <c r="H18" s="136"/>
      <c r="I18" s="137"/>
      <c r="J18" s="3"/>
      <c r="K18" s="138"/>
      <c r="L18" s="139"/>
      <c r="M18" s="131"/>
      <c r="N18" s="138"/>
      <c r="O18" s="139"/>
      <c r="P18" s="3"/>
    </row>
    <row r="19" spans="1:37" ht="17.25" thickBot="1">
      <c r="A19" s="96" t="s">
        <v>153</v>
      </c>
      <c r="B19" s="389">
        <v>30.9</v>
      </c>
      <c r="C19" s="384">
        <v>28.9</v>
      </c>
      <c r="D19" s="126"/>
      <c r="E19" s="119"/>
      <c r="F19" s="120"/>
      <c r="G19" s="3"/>
      <c r="H19" s="136"/>
      <c r="I19" s="137"/>
      <c r="J19" s="3"/>
      <c r="K19" s="138"/>
      <c r="L19" s="139"/>
      <c r="M19" s="131"/>
      <c r="N19" s="138"/>
      <c r="O19" s="139"/>
      <c r="P19" s="3"/>
    </row>
    <row r="20" spans="1:37" ht="17.25" thickBot="1">
      <c r="A20" s="390"/>
      <c r="B20" s="391"/>
      <c r="C20" s="392"/>
      <c r="D20" s="126"/>
      <c r="E20" s="121"/>
      <c r="F20" s="122"/>
      <c r="G20" s="3"/>
      <c r="H20" s="140"/>
      <c r="I20" s="141"/>
      <c r="J20" s="3"/>
      <c r="K20" s="142"/>
      <c r="L20" s="143"/>
      <c r="M20" s="131"/>
      <c r="N20" s="142"/>
      <c r="O20" s="143"/>
      <c r="P20" s="3"/>
    </row>
    <row r="21" spans="1:37" ht="15.75">
      <c r="A21" s="393" t="s">
        <v>321</v>
      </c>
      <c r="B21" s="86">
        <v>21.6</v>
      </c>
      <c r="C21" s="394">
        <v>22.4</v>
      </c>
      <c r="D21" s="9"/>
    </row>
    <row r="22" spans="1:37" ht="16.5">
      <c r="A22" s="393" t="s">
        <v>326</v>
      </c>
      <c r="B22" s="86">
        <v>17.2</v>
      </c>
      <c r="C22" s="394">
        <v>16.100000000000001</v>
      </c>
      <c r="D22" s="1"/>
      <c r="E22" s="123"/>
    </row>
    <row r="23" spans="1:37" ht="16.5">
      <c r="A23" s="393" t="s">
        <v>209</v>
      </c>
      <c r="B23" s="86">
        <v>30.7</v>
      </c>
      <c r="C23" s="394">
        <v>33</v>
      </c>
      <c r="D23" s="1"/>
      <c r="E23" s="123"/>
    </row>
    <row r="24" spans="1:37" ht="16.5">
      <c r="A24" s="393" t="s">
        <v>210</v>
      </c>
      <c r="B24" s="86">
        <v>16.5</v>
      </c>
      <c r="C24" s="394">
        <v>14.1</v>
      </c>
      <c r="D24" s="1"/>
      <c r="E24" s="123"/>
    </row>
    <row r="25" spans="1:37" ht="17.25" thickBot="1">
      <c r="A25" s="395" t="s">
        <v>211</v>
      </c>
      <c r="B25" s="396">
        <v>13.2</v>
      </c>
      <c r="C25" s="397">
        <v>13.8</v>
      </c>
      <c r="D25" s="1"/>
      <c r="E25" s="124"/>
    </row>
    <row r="26" spans="1:37" ht="16.5">
      <c r="C26" s="125"/>
      <c r="D26" s="9"/>
    </row>
    <row r="27" spans="1:37" ht="17.25" thickBot="1">
      <c r="C27" s="4"/>
      <c r="D27" s="1"/>
      <c r="E27" s="124"/>
    </row>
    <row r="28" spans="1:37" ht="16.5">
      <c r="A28" s="398"/>
      <c r="B28" s="375" t="str">
        <f>B1</f>
        <v>на 01.10.2011г.</v>
      </c>
      <c r="C28" s="399" t="str">
        <f>C1</f>
        <v>на 01.10.2012г.</v>
      </c>
      <c r="D28" s="375" t="str">
        <f>B1</f>
        <v>на 01.10.2011г.</v>
      </c>
      <c r="E28" s="376" t="str">
        <f>C1</f>
        <v>на 01.10.2012г.</v>
      </c>
      <c r="G28" s="194"/>
      <c r="H28" s="85" t="s">
        <v>436</v>
      </c>
      <c r="I28" s="85" t="s">
        <v>437</v>
      </c>
      <c r="J28" s="85" t="s">
        <v>438</v>
      </c>
      <c r="K28" s="85" t="s">
        <v>439</v>
      </c>
      <c r="L28" s="85" t="s">
        <v>440</v>
      </c>
      <c r="M28" s="85" t="s">
        <v>441</v>
      </c>
      <c r="N28" s="85" t="s">
        <v>442</v>
      </c>
      <c r="O28" s="85" t="s">
        <v>443</v>
      </c>
      <c r="P28" s="85" t="s">
        <v>444</v>
      </c>
      <c r="Q28" s="85" t="s">
        <v>445</v>
      </c>
      <c r="R28" s="85" t="s">
        <v>446</v>
      </c>
      <c r="S28" s="85" t="s">
        <v>447</v>
      </c>
      <c r="T28" s="85" t="s">
        <v>448</v>
      </c>
      <c r="U28" s="85" t="s">
        <v>449</v>
      </c>
      <c r="V28" s="85" t="s">
        <v>450</v>
      </c>
      <c r="W28" s="85" t="s">
        <v>451</v>
      </c>
      <c r="X28" s="85" t="s">
        <v>452</v>
      </c>
      <c r="Y28" s="85" t="s">
        <v>453</v>
      </c>
      <c r="Z28" s="85" t="s">
        <v>454</v>
      </c>
      <c r="AA28" s="85" t="s">
        <v>455</v>
      </c>
      <c r="AB28" s="85" t="s">
        <v>456</v>
      </c>
      <c r="AC28" s="85" t="s">
        <v>457</v>
      </c>
      <c r="AD28" s="85" t="s">
        <v>458</v>
      </c>
      <c r="AE28" s="85" t="s">
        <v>459</v>
      </c>
      <c r="AF28" s="85" t="s">
        <v>460</v>
      </c>
      <c r="AG28" s="85" t="s">
        <v>461</v>
      </c>
      <c r="AH28" s="250" t="s">
        <v>462</v>
      </c>
      <c r="AI28" s="250" t="s">
        <v>487</v>
      </c>
      <c r="AJ28" s="250" t="s">
        <v>545</v>
      </c>
      <c r="AK28" s="250" t="s">
        <v>564</v>
      </c>
    </row>
    <row r="29" spans="1:37" ht="16.5">
      <c r="A29" s="400" t="s">
        <v>72</v>
      </c>
      <c r="B29" s="401" t="e">
        <f>#REF!</f>
        <v>#REF!</v>
      </c>
      <c r="C29" s="402" t="e">
        <f>#REF!</f>
        <v>#REF!</v>
      </c>
      <c r="D29" s="402" t="e">
        <f>B29/B32*100</f>
        <v>#REF!</v>
      </c>
      <c r="E29" s="394" t="e">
        <f>C29/C32*100</f>
        <v>#REF!</v>
      </c>
      <c r="G29" s="195" t="s">
        <v>89</v>
      </c>
      <c r="H29" s="196">
        <v>697</v>
      </c>
      <c r="I29" s="196">
        <v>675</v>
      </c>
      <c r="J29" s="196">
        <v>619</v>
      </c>
      <c r="K29" s="196">
        <v>826</v>
      </c>
      <c r="L29" s="196">
        <v>655</v>
      </c>
      <c r="M29" s="196">
        <v>815</v>
      </c>
      <c r="N29" s="196">
        <v>681</v>
      </c>
      <c r="O29" s="196">
        <v>1011</v>
      </c>
      <c r="P29" s="196">
        <v>862</v>
      </c>
      <c r="Q29" s="196">
        <v>865</v>
      </c>
      <c r="R29" s="196">
        <v>903</v>
      </c>
      <c r="S29" s="196">
        <v>829</v>
      </c>
      <c r="T29" s="196">
        <v>957</v>
      </c>
      <c r="U29" s="196">
        <v>1049</v>
      </c>
      <c r="V29" s="196">
        <v>1015</v>
      </c>
      <c r="W29" s="196">
        <v>1149</v>
      </c>
      <c r="X29" s="196">
        <v>601</v>
      </c>
      <c r="Y29" s="196">
        <v>1069</v>
      </c>
      <c r="Z29" s="196">
        <v>939</v>
      </c>
      <c r="AA29" s="196">
        <v>552</v>
      </c>
      <c r="AB29" s="196">
        <v>855</v>
      </c>
      <c r="AC29" s="196">
        <v>976</v>
      </c>
      <c r="AD29" s="196">
        <v>1392</v>
      </c>
      <c r="AE29" s="196">
        <v>1125</v>
      </c>
      <c r="AF29" s="196">
        <v>2202</v>
      </c>
      <c r="AG29" s="196">
        <v>2004</v>
      </c>
      <c r="AH29" s="251">
        <v>2503</v>
      </c>
      <c r="AI29" s="251">
        <v>2952</v>
      </c>
      <c r="AJ29" s="251">
        <v>2754</v>
      </c>
      <c r="AK29" s="251">
        <v>2585</v>
      </c>
    </row>
    <row r="30" spans="1:37" ht="16.5">
      <c r="A30" s="400" t="s">
        <v>73</v>
      </c>
      <c r="B30" s="401" t="e">
        <f>#REF!</f>
        <v>#REF!</v>
      </c>
      <c r="C30" s="402" t="e">
        <f>#REF!</f>
        <v>#REF!</v>
      </c>
      <c r="D30" s="402" t="e">
        <f>B30/B32*100</f>
        <v>#REF!</v>
      </c>
      <c r="E30" s="394" t="e">
        <f>C30/C32*100</f>
        <v>#REF!</v>
      </c>
      <c r="G30" s="195" t="s">
        <v>90</v>
      </c>
      <c r="H30" s="196">
        <v>1383</v>
      </c>
      <c r="I30" s="196">
        <v>1752</v>
      </c>
      <c r="J30" s="196">
        <v>2669</v>
      </c>
      <c r="K30" s="196">
        <v>2226</v>
      </c>
      <c r="L30" s="196">
        <v>1365</v>
      </c>
      <c r="M30" s="196">
        <v>1856</v>
      </c>
      <c r="N30" s="196">
        <v>2686</v>
      </c>
      <c r="O30" s="196">
        <v>2182</v>
      </c>
      <c r="P30" s="196">
        <v>1672</v>
      </c>
      <c r="Q30" s="196">
        <v>1752</v>
      </c>
      <c r="R30" s="196">
        <v>2555</v>
      </c>
      <c r="S30" s="196">
        <v>1755</v>
      </c>
      <c r="T30" s="196">
        <v>1600</v>
      </c>
      <c r="U30" s="196">
        <v>1821</v>
      </c>
      <c r="V30" s="196">
        <v>2705</v>
      </c>
      <c r="W30" s="196">
        <v>1746</v>
      </c>
      <c r="X30" s="196">
        <v>1356</v>
      </c>
      <c r="Y30" s="196">
        <v>1657</v>
      </c>
      <c r="Z30" s="196">
        <v>2159</v>
      </c>
      <c r="AA30" s="196">
        <v>1580</v>
      </c>
      <c r="AB30" s="196">
        <v>1256</v>
      </c>
      <c r="AC30" s="196">
        <v>1748</v>
      </c>
      <c r="AD30" s="196">
        <v>2311</v>
      </c>
      <c r="AE30" s="196">
        <v>1681</v>
      </c>
      <c r="AF30" s="196">
        <v>1486</v>
      </c>
      <c r="AG30" s="196">
        <v>2039</v>
      </c>
      <c r="AH30" s="251">
        <v>2667</v>
      </c>
      <c r="AI30" s="251">
        <v>2687</v>
      </c>
      <c r="AJ30" s="251">
        <v>2181</v>
      </c>
      <c r="AK30" s="251">
        <v>2695</v>
      </c>
    </row>
    <row r="31" spans="1:37" ht="17.25" thickBot="1">
      <c r="A31" s="400" t="s">
        <v>74</v>
      </c>
      <c r="B31" s="401" t="e">
        <f>#REF!</f>
        <v>#REF!</v>
      </c>
      <c r="C31" s="402" t="e">
        <f>#REF!</f>
        <v>#REF!</v>
      </c>
      <c r="D31" s="402" t="e">
        <f>B31/B32*100</f>
        <v>#REF!</v>
      </c>
      <c r="E31" s="394" t="e">
        <f>C31/C32*100</f>
        <v>#REF!</v>
      </c>
      <c r="G31" s="197" t="s">
        <v>463</v>
      </c>
      <c r="H31" s="198">
        <f t="shared" ref="H31:Y31" si="0">H30-H29</f>
        <v>686</v>
      </c>
      <c r="I31" s="198">
        <f t="shared" si="0"/>
        <v>1077</v>
      </c>
      <c r="J31" s="198">
        <f t="shared" si="0"/>
        <v>2050</v>
      </c>
      <c r="K31" s="198">
        <f t="shared" si="0"/>
        <v>1400</v>
      </c>
      <c r="L31" s="198">
        <f t="shared" si="0"/>
        <v>710</v>
      </c>
      <c r="M31" s="198">
        <f t="shared" si="0"/>
        <v>1041</v>
      </c>
      <c r="N31" s="198">
        <f t="shared" si="0"/>
        <v>2005</v>
      </c>
      <c r="O31" s="198">
        <f t="shared" si="0"/>
        <v>1171</v>
      </c>
      <c r="P31" s="198">
        <f t="shared" si="0"/>
        <v>810</v>
      </c>
      <c r="Q31" s="198">
        <f t="shared" si="0"/>
        <v>887</v>
      </c>
      <c r="R31" s="198">
        <f t="shared" si="0"/>
        <v>1652</v>
      </c>
      <c r="S31" s="198">
        <f t="shared" si="0"/>
        <v>926</v>
      </c>
      <c r="T31" s="198">
        <f t="shared" si="0"/>
        <v>643</v>
      </c>
      <c r="U31" s="198">
        <f t="shared" si="0"/>
        <v>772</v>
      </c>
      <c r="V31" s="198">
        <f t="shared" si="0"/>
        <v>1690</v>
      </c>
      <c r="W31" s="198">
        <f t="shared" si="0"/>
        <v>597</v>
      </c>
      <c r="X31" s="198">
        <f t="shared" si="0"/>
        <v>755</v>
      </c>
      <c r="Y31" s="198">
        <f t="shared" si="0"/>
        <v>588</v>
      </c>
      <c r="Z31" s="198">
        <f>Z29-Z30</f>
        <v>-1220</v>
      </c>
      <c r="AA31" s="198">
        <f t="shared" ref="AA31:AH31" si="1">AA29-AA30</f>
        <v>-1028</v>
      </c>
      <c r="AB31" s="198">
        <f t="shared" si="1"/>
        <v>-401</v>
      </c>
      <c r="AC31" s="198">
        <f t="shared" si="1"/>
        <v>-772</v>
      </c>
      <c r="AD31" s="198">
        <f t="shared" si="1"/>
        <v>-919</v>
      </c>
      <c r="AE31" s="198">
        <f t="shared" si="1"/>
        <v>-556</v>
      </c>
      <c r="AF31" s="198">
        <f t="shared" si="1"/>
        <v>716</v>
      </c>
      <c r="AG31" s="198">
        <f t="shared" si="1"/>
        <v>-35</v>
      </c>
      <c r="AH31" s="199">
        <f t="shared" si="1"/>
        <v>-164</v>
      </c>
      <c r="AI31" s="199">
        <f t="shared" ref="AI31:AJ31" si="2">AI29-AI30</f>
        <v>265</v>
      </c>
      <c r="AJ31" s="199">
        <f t="shared" si="2"/>
        <v>573</v>
      </c>
      <c r="AK31" s="199">
        <f t="shared" ref="AK31" si="3">AK29-AK30</f>
        <v>-110</v>
      </c>
    </row>
    <row r="32" spans="1:37" ht="16.5" thickBot="1">
      <c r="A32" s="403" t="s">
        <v>57</v>
      </c>
      <c r="B32" s="404" t="e">
        <f>SUM(B29:B31)</f>
        <v>#REF!</v>
      </c>
      <c r="C32" s="404" t="e">
        <f>SUM(C29:C31)</f>
        <v>#REF!</v>
      </c>
      <c r="D32" s="404" t="e">
        <f>SUM(D29:D31)</f>
        <v>#REF!</v>
      </c>
      <c r="E32" s="397" t="e">
        <f>SUM(E29:E31)</f>
        <v>#REF!</v>
      </c>
    </row>
    <row r="33" spans="1:6" ht="13.5" thickBot="1">
      <c r="A33" s="4"/>
      <c r="B33" s="4"/>
    </row>
    <row r="34" spans="1:6" ht="15.75" customHeight="1" thickBot="1">
      <c r="A34" s="405"/>
      <c r="B34" s="764" t="str">
        <f>B1</f>
        <v>на 01.10.2011г.</v>
      </c>
      <c r="C34" s="765"/>
    </row>
    <row r="35" spans="1:6" ht="15.75" customHeight="1" thickBot="1">
      <c r="A35" s="406"/>
      <c r="B35" s="407" t="s">
        <v>59</v>
      </c>
      <c r="C35" s="260" t="s">
        <v>54</v>
      </c>
    </row>
    <row r="36" spans="1:6" ht="16.5">
      <c r="A36" s="408" t="s">
        <v>190</v>
      </c>
      <c r="B36" s="409" t="e">
        <f>C36/C42*100</f>
        <v>#REF!</v>
      </c>
      <c r="C36" s="373" t="e">
        <f>#REF!</f>
        <v>#REF!</v>
      </c>
    </row>
    <row r="37" spans="1:6" ht="16.5">
      <c r="A37" s="70" t="s">
        <v>188</v>
      </c>
      <c r="B37" s="410" t="e">
        <f>C37/C42*100</f>
        <v>#REF!</v>
      </c>
      <c r="C37" s="371" t="e">
        <f>#REF!</f>
        <v>#REF!</v>
      </c>
    </row>
    <row r="38" spans="1:6" ht="16.5">
      <c r="A38" s="217" t="s">
        <v>185</v>
      </c>
      <c r="B38" s="410" t="e">
        <f>C38/C42*100</f>
        <v>#REF!</v>
      </c>
      <c r="C38" s="371" t="e">
        <f>#REF!</f>
        <v>#REF!</v>
      </c>
    </row>
    <row r="39" spans="1:6" ht="16.5">
      <c r="A39" s="70" t="s">
        <v>191</v>
      </c>
      <c r="B39" s="410" t="e">
        <f>C39/C42*100</f>
        <v>#REF!</v>
      </c>
      <c r="C39" s="371" t="e">
        <f>#REF!</f>
        <v>#REF!</v>
      </c>
    </row>
    <row r="40" spans="1:6" ht="16.5">
      <c r="A40" s="70" t="s">
        <v>192</v>
      </c>
      <c r="B40" s="410" t="e">
        <f>C40/C42*100</f>
        <v>#REF!</v>
      </c>
      <c r="C40" s="371" t="e">
        <f>#REF!</f>
        <v>#REF!</v>
      </c>
    </row>
    <row r="41" spans="1:6" ht="17.25" thickBot="1">
      <c r="A41" s="71" t="s">
        <v>56</v>
      </c>
      <c r="B41" s="410" t="e">
        <f>C41/C42*100</f>
        <v>#REF!</v>
      </c>
      <c r="C41" s="372" t="e">
        <f>C42-C36-C38-C37-C39-C40</f>
        <v>#REF!</v>
      </c>
    </row>
    <row r="42" spans="1:6" ht="17.25" thickBot="1">
      <c r="A42" s="411" t="s">
        <v>57</v>
      </c>
      <c r="B42" s="412" t="e">
        <f>SUM(C36:C41)/C42*100</f>
        <v>#REF!</v>
      </c>
      <c r="C42" s="413" t="e">
        <f>#REF!</f>
        <v>#REF!</v>
      </c>
    </row>
    <row r="43" spans="1:6" ht="17.25" thickBot="1">
      <c r="A43" s="8"/>
      <c r="B43" s="764" t="str">
        <f>C1</f>
        <v>на 01.10.2012г.</v>
      </c>
      <c r="C43" s="765"/>
      <c r="D43" s="5"/>
      <c r="E43" s="414"/>
    </row>
    <row r="44" spans="1:6" ht="17.25" thickBot="1">
      <c r="A44" s="8"/>
      <c r="B44" s="415" t="s">
        <v>58</v>
      </c>
      <c r="C44" s="415" t="s">
        <v>55</v>
      </c>
      <c r="D44" s="5"/>
      <c r="E44" s="414"/>
    </row>
    <row r="45" spans="1:6" ht="16.5">
      <c r="A45" s="416" t="s">
        <v>193</v>
      </c>
      <c r="B45" s="417" t="e">
        <f>C45/C51*100</f>
        <v>#REF!</v>
      </c>
      <c r="C45" s="261" t="e">
        <f>#REF!</f>
        <v>#REF!</v>
      </c>
      <c r="D45" s="416" t="s">
        <v>81</v>
      </c>
      <c r="E45" s="414"/>
    </row>
    <row r="46" spans="1:6" ht="16.5">
      <c r="A46" s="70" t="s">
        <v>188</v>
      </c>
      <c r="B46" s="418" t="e">
        <f>C46/C51*100</f>
        <v>#REF!</v>
      </c>
      <c r="C46" s="262" t="e">
        <f>#REF!</f>
        <v>#REF!</v>
      </c>
      <c r="D46" s="72" t="s">
        <v>185</v>
      </c>
      <c r="E46" s="414"/>
    </row>
    <row r="47" spans="1:6" ht="16.5">
      <c r="A47" s="72" t="s">
        <v>185</v>
      </c>
      <c r="B47" s="418" t="e">
        <f>C47/C51*100</f>
        <v>#REF!</v>
      </c>
      <c r="C47" s="262" t="e">
        <f>#REF!</f>
        <v>#REF!</v>
      </c>
      <c r="D47" s="419" t="s">
        <v>56</v>
      </c>
      <c r="F47" s="241"/>
    </row>
    <row r="48" spans="1:6" ht="16.5">
      <c r="A48" s="70" t="s">
        <v>191</v>
      </c>
      <c r="B48" s="418" t="e">
        <f>C48/C51*100</f>
        <v>#REF!</v>
      </c>
      <c r="C48" s="262" t="e">
        <f>#REF!</f>
        <v>#REF!</v>
      </c>
      <c r="D48" s="419" t="s">
        <v>186</v>
      </c>
    </row>
    <row r="49" spans="1:7" ht="16.5">
      <c r="A49" s="419" t="s">
        <v>194</v>
      </c>
      <c r="B49" s="418" t="e">
        <f>C49/C51*100</f>
        <v>#REF!</v>
      </c>
      <c r="C49" s="262" t="e">
        <f>#REF!</f>
        <v>#REF!</v>
      </c>
      <c r="D49" s="70" t="s">
        <v>187</v>
      </c>
    </row>
    <row r="50" spans="1:7" ht="17.25" thickBot="1">
      <c r="A50" s="419" t="s">
        <v>56</v>
      </c>
      <c r="B50" s="420" t="e">
        <f>C50/C51*100</f>
        <v>#REF!</v>
      </c>
      <c r="C50" s="372" t="e">
        <f>C51-C45-C46-C47-C48-C49</f>
        <v>#REF!</v>
      </c>
      <c r="D50" s="70" t="s">
        <v>188</v>
      </c>
    </row>
    <row r="51" spans="1:7" ht="17.25" thickBot="1">
      <c r="A51" s="421" t="s">
        <v>57</v>
      </c>
      <c r="B51" s="422" t="e">
        <f>SUM(C45:C50)/C51*100</f>
        <v>#REF!</v>
      </c>
      <c r="C51" s="370" t="e">
        <f>#REF!</f>
        <v>#REF!</v>
      </c>
    </row>
    <row r="52" spans="1:7" ht="15.75">
      <c r="D52" s="99"/>
    </row>
    <row r="53" spans="1:7" ht="15.75">
      <c r="D53" s="99" t="s">
        <v>148</v>
      </c>
    </row>
    <row r="54" spans="1:7" ht="18.75">
      <c r="A54" s="423" t="s">
        <v>295</v>
      </c>
      <c r="B54" s="424" t="e">
        <f>#REF!</f>
        <v>#REF!</v>
      </c>
      <c r="C54" s="425"/>
      <c r="D54" s="426" t="e">
        <f>#REF!</f>
        <v>#REF!</v>
      </c>
      <c r="E54" s="425"/>
    </row>
    <row r="55" spans="1:7" ht="15.75">
      <c r="A55" s="427" t="s">
        <v>296</v>
      </c>
      <c r="B55" s="424" t="e">
        <f>#REF!</f>
        <v>#REF!</v>
      </c>
      <c r="C55" s="428" t="e">
        <f>B55/$B$54*100</f>
        <v>#REF!</v>
      </c>
      <c r="D55" s="426" t="e">
        <f>#REF!</f>
        <v>#REF!</v>
      </c>
      <c r="E55" s="428" t="e">
        <f>D55/$D$54*100</f>
        <v>#REF!</v>
      </c>
      <c r="F55" s="26" t="e">
        <f>C55</f>
        <v>#REF!</v>
      </c>
      <c r="G55" s="26" t="e">
        <f>F55/$F$69*100</f>
        <v>#REF!</v>
      </c>
    </row>
    <row r="56" spans="1:7" ht="31.5">
      <c r="A56" s="427" t="s">
        <v>297</v>
      </c>
      <c r="B56" s="424" t="e">
        <f>#REF!</f>
        <v>#REF!</v>
      </c>
      <c r="C56" s="428" t="e">
        <f t="shared" ref="C56:C66" si="4">B56/$B$54*100</f>
        <v>#REF!</v>
      </c>
      <c r="D56" s="426"/>
      <c r="E56" s="428" t="e">
        <f t="shared" ref="E56:E66" si="5">D56/$D$54*100</f>
        <v>#REF!</v>
      </c>
      <c r="F56" s="26" t="e">
        <f t="shared" ref="F56:F66" si="6">C56</f>
        <v>#REF!</v>
      </c>
      <c r="G56" s="26" t="e">
        <f>F56/$F$69*100</f>
        <v>#REF!</v>
      </c>
    </row>
    <row r="57" spans="1:7" ht="31.5">
      <c r="A57" s="427" t="s">
        <v>298</v>
      </c>
      <c r="B57" s="424" t="e">
        <f>#REF!</f>
        <v>#REF!</v>
      </c>
      <c r="C57" s="428" t="e">
        <f t="shared" si="4"/>
        <v>#REF!</v>
      </c>
      <c r="D57" s="426" t="e">
        <f>#REF!</f>
        <v>#REF!</v>
      </c>
      <c r="E57" s="428" t="e">
        <f t="shared" si="5"/>
        <v>#REF!</v>
      </c>
      <c r="F57" s="26" t="e">
        <f t="shared" si="6"/>
        <v>#REF!</v>
      </c>
      <c r="G57" s="26" t="e">
        <f>F57/$F$69*100</f>
        <v>#REF!</v>
      </c>
    </row>
    <row r="58" spans="1:7" ht="15.75">
      <c r="A58" s="427" t="s">
        <v>299</v>
      </c>
      <c r="B58" s="424" t="e">
        <f>#REF!</f>
        <v>#REF!</v>
      </c>
      <c r="C58" s="428" t="e">
        <f t="shared" si="4"/>
        <v>#REF!</v>
      </c>
      <c r="D58" s="426" t="e">
        <f>#REF!</f>
        <v>#REF!</v>
      </c>
      <c r="E58" s="428" t="e">
        <f t="shared" si="5"/>
        <v>#REF!</v>
      </c>
      <c r="F58" s="26" t="e">
        <f t="shared" si="6"/>
        <v>#REF!</v>
      </c>
      <c r="G58" s="26" t="e">
        <f>F58/$F$69*100</f>
        <v>#REF!</v>
      </c>
    </row>
    <row r="59" spans="1:7" ht="15.75">
      <c r="A59" s="427" t="s">
        <v>300</v>
      </c>
      <c r="B59" s="424" t="e">
        <f>#REF!</f>
        <v>#REF!</v>
      </c>
      <c r="C59" s="428" t="e">
        <f t="shared" si="4"/>
        <v>#REF!</v>
      </c>
      <c r="D59" s="426">
        <v>0</v>
      </c>
      <c r="E59" s="428" t="e">
        <f t="shared" si="5"/>
        <v>#REF!</v>
      </c>
      <c r="F59" s="26" t="e">
        <f t="shared" si="6"/>
        <v>#REF!</v>
      </c>
      <c r="G59" s="26" t="e">
        <f>F59/$F$69*100</f>
        <v>#REF!</v>
      </c>
    </row>
    <row r="60" spans="1:7" ht="15.75">
      <c r="A60" s="427" t="s">
        <v>301</v>
      </c>
      <c r="B60" s="424" t="e">
        <f>#REF!</f>
        <v>#REF!</v>
      </c>
      <c r="C60" s="428" t="e">
        <f t="shared" si="4"/>
        <v>#REF!</v>
      </c>
      <c r="D60" s="426">
        <v>0</v>
      </c>
      <c r="E60" s="428" t="e">
        <f t="shared" si="5"/>
        <v>#REF!</v>
      </c>
      <c r="F60" s="26" t="e">
        <f t="shared" si="6"/>
        <v>#REF!</v>
      </c>
      <c r="G60" s="26" t="e">
        <f t="shared" ref="G60:G63" si="7">F60/$F$69*100</f>
        <v>#REF!</v>
      </c>
    </row>
    <row r="61" spans="1:7" ht="15.75">
      <c r="A61" s="427" t="s">
        <v>308</v>
      </c>
      <c r="B61" s="424" t="e">
        <f>#REF!</f>
        <v>#REF!</v>
      </c>
      <c r="C61" s="428" t="e">
        <f t="shared" si="4"/>
        <v>#REF!</v>
      </c>
      <c r="D61" s="426" t="e">
        <f>#REF!</f>
        <v>#REF!</v>
      </c>
      <c r="E61" s="428" t="e">
        <f t="shared" si="5"/>
        <v>#REF!</v>
      </c>
      <c r="F61" s="26" t="e">
        <f t="shared" si="6"/>
        <v>#REF!</v>
      </c>
      <c r="G61" s="26" t="e">
        <f>F61/$F$69*100</f>
        <v>#REF!</v>
      </c>
    </row>
    <row r="62" spans="1:7" ht="15.75">
      <c r="A62" s="429" t="s">
        <v>302</v>
      </c>
      <c r="B62" s="424" t="e">
        <f>#REF!</f>
        <v>#REF!</v>
      </c>
      <c r="C62" s="428" t="e">
        <f t="shared" si="4"/>
        <v>#REF!</v>
      </c>
      <c r="D62" s="426" t="e">
        <f>#REF!</f>
        <v>#REF!</v>
      </c>
      <c r="E62" s="428" t="e">
        <f>D62/$D$54*100</f>
        <v>#REF!</v>
      </c>
      <c r="F62" s="26" t="e">
        <f t="shared" si="6"/>
        <v>#REF!</v>
      </c>
      <c r="G62" s="26" t="e">
        <f>F62/$F$69*100</f>
        <v>#REF!</v>
      </c>
    </row>
    <row r="63" spans="1:7" ht="15.75">
      <c r="A63" s="429" t="s">
        <v>303</v>
      </c>
      <c r="B63" s="424" t="e">
        <f>#REF!</f>
        <v>#REF!</v>
      </c>
      <c r="C63" s="428" t="e">
        <f t="shared" si="4"/>
        <v>#REF!</v>
      </c>
      <c r="D63" s="426" t="e">
        <f>#REF!</f>
        <v>#REF!</v>
      </c>
      <c r="E63" s="428" t="e">
        <f t="shared" si="5"/>
        <v>#REF!</v>
      </c>
      <c r="F63" s="26" t="e">
        <f t="shared" si="6"/>
        <v>#REF!</v>
      </c>
      <c r="G63" s="26" t="e">
        <f t="shared" si="7"/>
        <v>#REF!</v>
      </c>
    </row>
    <row r="64" spans="1:7" ht="15.75">
      <c r="A64" s="427" t="s">
        <v>304</v>
      </c>
      <c r="B64" s="424" t="e">
        <f>#REF!</f>
        <v>#REF!</v>
      </c>
      <c r="C64" s="428" t="e">
        <f t="shared" si="4"/>
        <v>#REF!</v>
      </c>
      <c r="D64" s="426" t="e">
        <f>#REF!</f>
        <v>#REF!</v>
      </c>
      <c r="E64" s="428" t="e">
        <f t="shared" si="5"/>
        <v>#REF!</v>
      </c>
      <c r="F64" s="26" t="e">
        <f t="shared" si="6"/>
        <v>#REF!</v>
      </c>
      <c r="G64" s="26" t="e">
        <f>F64/$F$69*100</f>
        <v>#REF!</v>
      </c>
    </row>
    <row r="65" spans="1:10" ht="15.75">
      <c r="A65" s="427" t="s">
        <v>305</v>
      </c>
      <c r="B65" s="424" t="e">
        <f>#REF!</f>
        <v>#REF!</v>
      </c>
      <c r="C65" s="428" t="e">
        <f t="shared" si="4"/>
        <v>#REF!</v>
      </c>
      <c r="D65" s="426" t="e">
        <f>#REF!</f>
        <v>#REF!</v>
      </c>
      <c r="E65" s="428" t="e">
        <f t="shared" si="5"/>
        <v>#REF!</v>
      </c>
      <c r="F65" s="26" t="e">
        <f t="shared" si="6"/>
        <v>#REF!</v>
      </c>
      <c r="G65" s="26" t="e">
        <f>F65/$F$69*100</f>
        <v>#REF!</v>
      </c>
    </row>
    <row r="66" spans="1:10" ht="15.75">
      <c r="A66" s="430" t="s">
        <v>306</v>
      </c>
      <c r="B66" s="424" t="e">
        <f>#REF!</f>
        <v>#REF!</v>
      </c>
      <c r="C66" s="428" t="e">
        <f t="shared" si="4"/>
        <v>#REF!</v>
      </c>
      <c r="D66" s="426" t="e">
        <f>#REF!</f>
        <v>#REF!</v>
      </c>
      <c r="E66" s="428" t="e">
        <f t="shared" si="5"/>
        <v>#REF!</v>
      </c>
      <c r="F66" s="26" t="e">
        <f t="shared" si="6"/>
        <v>#REF!</v>
      </c>
      <c r="G66" s="26" t="e">
        <f>F66/$F$69*100</f>
        <v>#REF!</v>
      </c>
    </row>
    <row r="67" spans="1:10" ht="15.75">
      <c r="A67" s="431" t="s">
        <v>2</v>
      </c>
      <c r="B67" s="425"/>
      <c r="C67" s="425"/>
      <c r="D67" s="426" t="e">
        <f>#REF!</f>
        <v>#REF!</v>
      </c>
      <c r="E67" s="428" t="e">
        <f>D67/$D$54*100</f>
        <v>#REF!</v>
      </c>
    </row>
    <row r="68" spans="1:10" ht="15.75">
      <c r="A68" s="431" t="s">
        <v>3</v>
      </c>
      <c r="B68" s="425"/>
      <c r="C68" s="425"/>
      <c r="D68" s="426" t="e">
        <f>#REF!</f>
        <v>#REF!</v>
      </c>
      <c r="E68" s="428" t="e">
        <f>D68/$D$54*100</f>
        <v>#REF!</v>
      </c>
    </row>
    <row r="69" spans="1:10">
      <c r="A69" s="432" t="s">
        <v>307</v>
      </c>
      <c r="B69" s="433" t="e">
        <f>B54-SUM(B55:B66)</f>
        <v>#REF!</v>
      </c>
      <c r="C69" s="434" t="e">
        <f>SUM(C55:C66)</f>
        <v>#REF!</v>
      </c>
      <c r="D69" s="426" t="e">
        <f>D54-D55-D57-D58-D59-D60-D61-D62-D63-D64-D65-D66-D67-D68</f>
        <v>#REF!</v>
      </c>
      <c r="E69" s="435" t="e">
        <f>E55+E56+E57+E58+E59+E60+E61+E62+E63+E64+E65+E66+E67+E68</f>
        <v>#REF!</v>
      </c>
      <c r="F69" s="26" t="e">
        <f>SUM(F55:F66)</f>
        <v>#REF!</v>
      </c>
      <c r="G69" s="2" t="e">
        <f>F69/$F$69*100</f>
        <v>#REF!</v>
      </c>
    </row>
    <row r="70" spans="1:10" ht="16.5">
      <c r="A70" s="8"/>
      <c r="B70" s="11"/>
      <c r="C70" s="11"/>
    </row>
    <row r="71" spans="1:10" ht="13.5" thickBot="1"/>
    <row r="72" spans="1:10" ht="30.75" customHeight="1" thickBot="1">
      <c r="A72" s="363" t="s">
        <v>39</v>
      </c>
      <c r="B72" s="364" t="s">
        <v>664</v>
      </c>
      <c r="C72" s="357" t="s">
        <v>665</v>
      </c>
      <c r="D72" s="111"/>
      <c r="E72" s="111"/>
    </row>
    <row r="73" spans="1:10" ht="13.5" customHeight="1">
      <c r="A73" s="365"/>
      <c r="B73" s="366"/>
      <c r="C73" s="358"/>
      <c r="D73" s="111"/>
      <c r="E73" s="111"/>
      <c r="G73" s="100"/>
    </row>
    <row r="74" spans="1:10" s="17" customFormat="1" ht="15.75">
      <c r="A74" s="367" t="s">
        <v>281</v>
      </c>
      <c r="B74" s="713">
        <v>2550.81</v>
      </c>
      <c r="C74" s="359">
        <v>2409.14</v>
      </c>
      <c r="D74" s="111"/>
      <c r="E74" s="111"/>
      <c r="G74" s="101"/>
      <c r="I74" s="102"/>
      <c r="J74" s="103"/>
    </row>
    <row r="75" spans="1:10" s="17" customFormat="1" ht="15.75">
      <c r="A75" s="367" t="s">
        <v>80</v>
      </c>
      <c r="B75" s="713">
        <v>2929.82</v>
      </c>
      <c r="C75" s="359">
        <v>2684.02</v>
      </c>
      <c r="D75" s="111"/>
      <c r="E75" s="111"/>
      <c r="G75" s="101"/>
      <c r="I75" s="102"/>
      <c r="J75" s="103"/>
    </row>
    <row r="76" spans="1:10" s="17" customFormat="1" ht="15.75">
      <c r="A76" s="367" t="s">
        <v>226</v>
      </c>
      <c r="B76" s="713">
        <v>4054.34</v>
      </c>
      <c r="C76" s="359">
        <v>4038.32</v>
      </c>
      <c r="D76" s="111"/>
      <c r="E76" s="111"/>
      <c r="G76" s="101"/>
      <c r="I76" s="102"/>
      <c r="J76" s="103"/>
    </row>
    <row r="77" spans="1:10" s="17" customFormat="1" ht="14.25" customHeight="1">
      <c r="A77" s="368" t="s">
        <v>424</v>
      </c>
      <c r="B77" s="714">
        <v>4369.24</v>
      </c>
      <c r="C77" s="360">
        <v>3884.4</v>
      </c>
      <c r="D77" s="111"/>
      <c r="E77" s="111"/>
      <c r="F77" s="104"/>
      <c r="G77" s="101"/>
      <c r="I77" s="102"/>
      <c r="J77" s="103"/>
    </row>
    <row r="78" spans="1:10" s="17" customFormat="1" ht="15.75">
      <c r="A78" s="367" t="s">
        <v>7</v>
      </c>
      <c r="B78" s="713">
        <v>4380.3100000000004</v>
      </c>
      <c r="C78" s="359">
        <v>4385.6499999999996</v>
      </c>
      <c r="D78" s="111"/>
      <c r="E78" s="111"/>
      <c r="F78" s="104"/>
      <c r="G78" s="101"/>
      <c r="I78" s="102"/>
      <c r="J78" s="103"/>
    </row>
    <row r="79" spans="1:10" s="17" customFormat="1" ht="15.75">
      <c r="A79" s="367" t="s">
        <v>278</v>
      </c>
      <c r="B79" s="713">
        <v>4569.01</v>
      </c>
      <c r="C79" s="560">
        <v>4751.99</v>
      </c>
      <c r="D79" s="111"/>
      <c r="E79" s="111"/>
      <c r="F79" s="105"/>
      <c r="G79" s="106"/>
      <c r="I79" s="107"/>
      <c r="J79" s="108"/>
    </row>
    <row r="80" spans="1:10" s="17" customFormat="1" ht="15.75">
      <c r="A80" s="367" t="s">
        <v>0</v>
      </c>
      <c r="B80" s="713">
        <v>4649.84</v>
      </c>
      <c r="C80" s="359">
        <v>4490.07</v>
      </c>
      <c r="D80" s="111"/>
      <c r="E80" s="111"/>
      <c r="F80" s="105"/>
      <c r="G80" s="106"/>
      <c r="I80" s="107"/>
      <c r="J80" s="108"/>
    </row>
    <row r="81" spans="1:10" ht="15.75">
      <c r="A81" s="368" t="s">
        <v>423</v>
      </c>
      <c r="B81" s="714">
        <v>4743.83</v>
      </c>
      <c r="C81" s="361">
        <v>4263.8599999999997</v>
      </c>
      <c r="D81" s="111"/>
      <c r="E81" s="111"/>
      <c r="F81" s="109"/>
      <c r="G81" s="4"/>
      <c r="H81" s="4"/>
      <c r="I81" s="110"/>
      <c r="J81" s="110"/>
    </row>
    <row r="82" spans="1:10" s="58" customFormat="1" ht="16.5" thickBot="1">
      <c r="A82" s="369" t="s">
        <v>1</v>
      </c>
      <c r="B82" s="715">
        <v>6705.57</v>
      </c>
      <c r="C82" s="362">
        <v>6474.93</v>
      </c>
      <c r="D82" s="111"/>
      <c r="E82" s="111"/>
      <c r="F82" s="112"/>
      <c r="G82" s="113"/>
      <c r="H82" s="114"/>
      <c r="I82" s="115"/>
      <c r="J82" s="116"/>
    </row>
    <row r="83" spans="1:10">
      <c r="F83" s="4"/>
    </row>
    <row r="84" spans="1:10" ht="29.25" customHeight="1" thickBot="1">
      <c r="A84" s="202"/>
      <c r="C84" s="203"/>
      <c r="E84" s="4"/>
      <c r="G84" s="4"/>
    </row>
    <row r="85" spans="1:10" ht="31.5" customHeight="1" thickBot="1">
      <c r="A85" s="436"/>
      <c r="B85" s="437" t="s">
        <v>6</v>
      </c>
      <c r="C85" s="259" t="s">
        <v>148</v>
      </c>
      <c r="D85" s="4"/>
      <c r="E85" s="4"/>
      <c r="F85" s="4"/>
      <c r="G85" s="4"/>
    </row>
    <row r="86" spans="1:10" ht="15.75">
      <c r="A86" s="438" t="s">
        <v>142</v>
      </c>
      <c r="B86" s="439" t="e">
        <f>#REF!</f>
        <v>#REF!</v>
      </c>
      <c r="C86" s="440" t="e">
        <f>#REF!</f>
        <v>#REF!</v>
      </c>
      <c r="D86" s="4"/>
      <c r="E86" s="4"/>
      <c r="F86" s="4"/>
      <c r="G86" s="4"/>
    </row>
    <row r="87" spans="1:10" ht="15.75">
      <c r="A87" s="427" t="s">
        <v>309</v>
      </c>
      <c r="B87" s="439" t="e">
        <f>#REF!</f>
        <v>#REF!</v>
      </c>
      <c r="C87" s="440">
        <v>0</v>
      </c>
      <c r="D87" s="4"/>
      <c r="E87" s="4"/>
      <c r="F87" s="4"/>
      <c r="G87" s="4"/>
    </row>
    <row r="88" spans="1:10" ht="15.75">
      <c r="A88" s="441" t="s">
        <v>5</v>
      </c>
      <c r="B88" s="442" t="e">
        <f>#REF!</f>
        <v>#REF!</v>
      </c>
      <c r="C88" s="443" t="e">
        <f>#REF!</f>
        <v>#REF!</v>
      </c>
      <c r="D88" s="4"/>
      <c r="E88" s="4"/>
      <c r="F88" s="4"/>
      <c r="G88" s="4"/>
    </row>
    <row r="89" spans="1:10" ht="15.75">
      <c r="A89" s="441" t="s">
        <v>143</v>
      </c>
      <c r="B89" s="442" t="e">
        <f>#REF!</f>
        <v>#REF!</v>
      </c>
      <c r="C89" s="443" t="e">
        <f>#REF!</f>
        <v>#REF!</v>
      </c>
      <c r="D89" s="4"/>
      <c r="E89" s="4"/>
      <c r="F89" s="4"/>
      <c r="G89" s="4"/>
    </row>
    <row r="90" spans="1:10" ht="15.75">
      <c r="A90" s="441" t="s">
        <v>76</v>
      </c>
      <c r="B90" s="442" t="e">
        <f>#REF!</f>
        <v>#REF!</v>
      </c>
      <c r="C90" s="443" t="e">
        <f>#REF!</f>
        <v>#REF!</v>
      </c>
      <c r="D90" s="4"/>
      <c r="E90" s="4"/>
      <c r="F90" s="4"/>
      <c r="G90" s="4"/>
    </row>
    <row r="91" spans="1:10" ht="15.75">
      <c r="A91" s="441" t="s">
        <v>291</v>
      </c>
      <c r="B91" s="442" t="e">
        <f>#REF!</f>
        <v>#REF!</v>
      </c>
      <c r="C91" s="443" t="e">
        <f>#REF!</f>
        <v>#REF!</v>
      </c>
      <c r="D91" s="4"/>
      <c r="E91" s="4"/>
      <c r="F91" s="4"/>
      <c r="G91" s="4"/>
    </row>
    <row r="92" spans="1:10" ht="15.75">
      <c r="A92" s="429" t="s">
        <v>290</v>
      </c>
      <c r="B92" s="442" t="e">
        <f>#REF!</f>
        <v>#REF!</v>
      </c>
      <c r="C92" s="443" t="e">
        <f>#REF!</f>
        <v>#REF!</v>
      </c>
      <c r="D92" s="4"/>
      <c r="E92" s="4"/>
      <c r="F92" s="4"/>
      <c r="G92" s="4"/>
    </row>
    <row r="93" spans="1:10" ht="15.75">
      <c r="A93" s="441" t="s">
        <v>292</v>
      </c>
      <c r="B93" s="442" t="e">
        <f>#REF!</f>
        <v>#REF!</v>
      </c>
      <c r="C93" s="443" t="e">
        <f>#REF!</f>
        <v>#REF!</v>
      </c>
      <c r="D93" s="4"/>
      <c r="E93" s="4"/>
      <c r="F93" s="4"/>
      <c r="G93" s="4"/>
    </row>
    <row r="94" spans="1:10" ht="15.75">
      <c r="A94" s="427" t="s">
        <v>293</v>
      </c>
      <c r="B94" s="442" t="e">
        <f>#REF!</f>
        <v>#REF!</v>
      </c>
      <c r="C94" s="443" t="e">
        <f>#REF!</f>
        <v>#REF!</v>
      </c>
      <c r="D94" s="4"/>
      <c r="E94" s="4"/>
      <c r="F94" s="4"/>
      <c r="G94" s="4"/>
    </row>
    <row r="95" spans="1:10" ht="15.75">
      <c r="A95" s="441" t="s">
        <v>144</v>
      </c>
      <c r="B95" s="442" t="e">
        <f>#REF!</f>
        <v>#REF!</v>
      </c>
      <c r="C95" s="443" t="e">
        <f>#REF!</f>
        <v>#REF!</v>
      </c>
      <c r="D95" s="4"/>
      <c r="E95" s="4"/>
      <c r="F95" s="4"/>
      <c r="G95" s="4"/>
    </row>
    <row r="96" spans="1:10" ht="15.75">
      <c r="A96" s="441" t="s">
        <v>146</v>
      </c>
      <c r="B96" s="442" t="e">
        <f>#REF!</f>
        <v>#REF!</v>
      </c>
      <c r="C96" s="443">
        <v>0</v>
      </c>
      <c r="D96" s="4"/>
      <c r="E96" s="4"/>
      <c r="F96" s="4"/>
      <c r="G96" s="4"/>
    </row>
    <row r="97" spans="1:19" ht="15.75">
      <c r="A97" s="441" t="s">
        <v>195</v>
      </c>
      <c r="B97" s="444"/>
      <c r="C97" s="443" t="e">
        <f>#REF!</f>
        <v>#REF!</v>
      </c>
      <c r="D97" s="4"/>
      <c r="E97" s="4"/>
      <c r="F97" s="4"/>
      <c r="G97" s="4"/>
    </row>
    <row r="98" spans="1:19" ht="16.5" thickBot="1">
      <c r="A98" s="445" t="s">
        <v>196</v>
      </c>
      <c r="B98" s="446"/>
      <c r="C98" s="447" t="e">
        <f>#REF!</f>
        <v>#REF!</v>
      </c>
      <c r="D98" s="4"/>
      <c r="E98" s="4"/>
      <c r="F98" s="4"/>
      <c r="G98" s="4"/>
    </row>
    <row r="99" spans="1:19">
      <c r="A99" s="4"/>
      <c r="B99" s="4"/>
      <c r="C99" s="98"/>
      <c r="D99" s="4"/>
      <c r="E99" s="4"/>
      <c r="F99" s="4"/>
      <c r="G99" s="4"/>
    </row>
    <row r="100" spans="1:19" ht="13.5" thickBot="1">
      <c r="A100" s="4"/>
      <c r="B100" s="4"/>
      <c r="C100" s="4"/>
      <c r="D100" s="4"/>
      <c r="E100" s="4"/>
      <c r="F100" s="4"/>
      <c r="G100" s="4"/>
    </row>
    <row r="101" spans="1:19" ht="16.5" customHeight="1" thickBot="1">
      <c r="A101" s="759" t="s">
        <v>311</v>
      </c>
      <c r="B101" s="761" t="s">
        <v>11</v>
      </c>
      <c r="C101" s="762"/>
      <c r="D101" s="763"/>
      <c r="E101" s="761" t="s">
        <v>12</v>
      </c>
      <c r="F101" s="762"/>
      <c r="G101" s="763"/>
      <c r="H101" s="756" t="s">
        <v>14</v>
      </c>
      <c r="I101" s="757"/>
      <c r="J101" s="758"/>
      <c r="K101" s="756" t="s">
        <v>13</v>
      </c>
      <c r="L101" s="757"/>
      <c r="M101" s="758"/>
      <c r="N101" s="756" t="s">
        <v>271</v>
      </c>
      <c r="O101" s="757"/>
      <c r="P101" s="758"/>
      <c r="Q101" s="756" t="s">
        <v>272</v>
      </c>
      <c r="R101" s="757"/>
      <c r="S101" s="758"/>
    </row>
    <row r="102" spans="1:19" ht="16.5" thickBot="1">
      <c r="A102" s="760"/>
      <c r="B102" s="144">
        <v>2010</v>
      </c>
      <c r="C102" s="145">
        <v>2011</v>
      </c>
      <c r="D102" s="146">
        <v>2012</v>
      </c>
      <c r="E102" s="144">
        <v>2010</v>
      </c>
      <c r="F102" s="145">
        <v>2011</v>
      </c>
      <c r="G102" s="146">
        <v>2012</v>
      </c>
      <c r="H102" s="144">
        <v>2010</v>
      </c>
      <c r="I102" s="145">
        <v>2011</v>
      </c>
      <c r="J102" s="146">
        <v>2012</v>
      </c>
      <c r="K102" s="144">
        <v>2010</v>
      </c>
      <c r="L102" s="145">
        <v>2011</v>
      </c>
      <c r="M102" s="146">
        <v>2012</v>
      </c>
      <c r="N102" s="144">
        <v>2010</v>
      </c>
      <c r="O102" s="145">
        <v>2011</v>
      </c>
      <c r="P102" s="146">
        <v>2012</v>
      </c>
      <c r="Q102" s="144">
        <v>2010</v>
      </c>
      <c r="R102" s="145">
        <v>2011</v>
      </c>
      <c r="S102" s="146">
        <v>2012</v>
      </c>
    </row>
    <row r="103" spans="1:19" ht="16.5">
      <c r="A103" s="94" t="s">
        <v>15</v>
      </c>
      <c r="B103" s="147">
        <v>7385.6125000000002</v>
      </c>
      <c r="C103" s="148">
        <v>9554.92</v>
      </c>
      <c r="D103" s="149">
        <v>8043</v>
      </c>
      <c r="E103" s="158">
        <v>18434.625</v>
      </c>
      <c r="F103" s="149">
        <v>25642.38</v>
      </c>
      <c r="G103" s="159">
        <v>19818.21</v>
      </c>
      <c r="H103" s="147">
        <v>1562.75</v>
      </c>
      <c r="I103" s="148">
        <v>1786.95</v>
      </c>
      <c r="J103" s="149">
        <v>1506.24</v>
      </c>
      <c r="K103" s="166">
        <v>434.1</v>
      </c>
      <c r="L103" s="167">
        <v>793.35</v>
      </c>
      <c r="M103" s="149">
        <v>659.14</v>
      </c>
      <c r="N103" s="166">
        <v>1117.9625000000001</v>
      </c>
      <c r="O103" s="167">
        <v>1356.4</v>
      </c>
      <c r="P103" s="149">
        <v>1656.12</v>
      </c>
      <c r="Q103" s="166">
        <v>17.805500000000002</v>
      </c>
      <c r="R103" s="167">
        <v>28.4</v>
      </c>
      <c r="S103" s="149">
        <v>30.77</v>
      </c>
    </row>
    <row r="104" spans="1:19" ht="16.5">
      <c r="A104" s="95" t="s">
        <v>16</v>
      </c>
      <c r="B104" s="150">
        <v>6847.6875</v>
      </c>
      <c r="C104" s="151">
        <v>9867.18</v>
      </c>
      <c r="D104" s="152">
        <v>8222.0300000000007</v>
      </c>
      <c r="E104" s="160">
        <v>18970.375</v>
      </c>
      <c r="F104" s="152">
        <v>28249.5</v>
      </c>
      <c r="G104" s="161">
        <v>20461.55</v>
      </c>
      <c r="H104" s="150">
        <v>1520.35</v>
      </c>
      <c r="I104" s="151">
        <v>1825.9</v>
      </c>
      <c r="J104" s="152">
        <v>1657.86</v>
      </c>
      <c r="K104" s="168">
        <v>425.5</v>
      </c>
      <c r="L104" s="169">
        <v>821.35</v>
      </c>
      <c r="M104" s="152">
        <v>703.05</v>
      </c>
      <c r="N104" s="168">
        <v>1095.4124999999999</v>
      </c>
      <c r="O104" s="169">
        <v>1372.73</v>
      </c>
      <c r="P104" s="152">
        <v>1742.62</v>
      </c>
      <c r="Q104" s="168">
        <v>15.873000000000001</v>
      </c>
      <c r="R104" s="169">
        <v>30.78</v>
      </c>
      <c r="S104" s="152">
        <v>34.14</v>
      </c>
    </row>
    <row r="105" spans="1:19" ht="16.5">
      <c r="A105" s="95" t="s">
        <v>17</v>
      </c>
      <c r="B105" s="150">
        <v>7462.4</v>
      </c>
      <c r="C105" s="151">
        <v>9530.11</v>
      </c>
      <c r="D105" s="152">
        <v>8456.5499999999993</v>
      </c>
      <c r="E105" s="160">
        <v>22453.8</v>
      </c>
      <c r="F105" s="152">
        <v>26807.39</v>
      </c>
      <c r="G105" s="161">
        <v>18705.57</v>
      </c>
      <c r="H105" s="150">
        <v>1599.43</v>
      </c>
      <c r="I105" s="151">
        <v>1770.17</v>
      </c>
      <c r="J105" s="152">
        <v>1655.41</v>
      </c>
      <c r="K105" s="168">
        <v>461.5</v>
      </c>
      <c r="L105" s="169">
        <v>762</v>
      </c>
      <c r="M105" s="152">
        <v>684.36</v>
      </c>
      <c r="N105" s="168">
        <v>1113.3399999999999</v>
      </c>
      <c r="O105" s="169">
        <v>1424.01</v>
      </c>
      <c r="P105" s="152">
        <v>1673.77</v>
      </c>
      <c r="Q105" s="168">
        <v>17.11</v>
      </c>
      <c r="R105" s="169">
        <v>35.81</v>
      </c>
      <c r="S105" s="152">
        <v>32.950000000000003</v>
      </c>
    </row>
    <row r="106" spans="1:19" ht="16.5">
      <c r="A106" s="95" t="s">
        <v>18</v>
      </c>
      <c r="B106" s="150">
        <v>7744.4</v>
      </c>
      <c r="C106" s="151">
        <v>9482.91</v>
      </c>
      <c r="D106" s="152">
        <v>8258.8807894736838</v>
      </c>
      <c r="E106" s="160">
        <v>26022.799999999999</v>
      </c>
      <c r="F106" s="152">
        <v>26325.14</v>
      </c>
      <c r="G106" s="161">
        <v>17894.079210526317</v>
      </c>
      <c r="H106" s="150">
        <v>1715.55</v>
      </c>
      <c r="I106" s="151">
        <v>1794</v>
      </c>
      <c r="J106" s="152">
        <v>1584.89</v>
      </c>
      <c r="K106" s="168">
        <v>533.25</v>
      </c>
      <c r="L106" s="169">
        <v>771.31</v>
      </c>
      <c r="M106" s="152">
        <v>655.58</v>
      </c>
      <c r="N106" s="168">
        <v>1148.69</v>
      </c>
      <c r="O106" s="169">
        <v>1473.81</v>
      </c>
      <c r="P106" s="152">
        <v>1650.07</v>
      </c>
      <c r="Q106" s="168">
        <v>18.100000000000001</v>
      </c>
      <c r="R106" s="169">
        <v>41.97</v>
      </c>
      <c r="S106" s="152">
        <v>31.55</v>
      </c>
    </row>
    <row r="107" spans="1:19" ht="16.5">
      <c r="A107" s="95" t="s">
        <v>19</v>
      </c>
      <c r="B107" s="150">
        <v>6837.2</v>
      </c>
      <c r="C107" s="151">
        <v>8926.49</v>
      </c>
      <c r="D107" s="152">
        <v>7919.2859090909096</v>
      </c>
      <c r="E107" s="160">
        <v>22001.71</v>
      </c>
      <c r="F107" s="152">
        <v>24206.5</v>
      </c>
      <c r="G107" s="161">
        <v>17017.385000000002</v>
      </c>
      <c r="H107" s="150">
        <v>1622.58</v>
      </c>
      <c r="I107" s="151">
        <v>1784.15</v>
      </c>
      <c r="J107" s="152">
        <v>1468</v>
      </c>
      <c r="K107" s="168">
        <v>488.58</v>
      </c>
      <c r="L107" s="169">
        <v>736.15</v>
      </c>
      <c r="M107" s="152">
        <v>618.04999999999995</v>
      </c>
      <c r="N107" s="168">
        <v>1205.43</v>
      </c>
      <c r="O107" s="169">
        <v>1510.44</v>
      </c>
      <c r="P107" s="152">
        <v>1585.5</v>
      </c>
      <c r="Q107" s="168">
        <v>18.420000000000002</v>
      </c>
      <c r="R107" s="169">
        <v>36.75</v>
      </c>
      <c r="S107" s="152">
        <v>28.67</v>
      </c>
    </row>
    <row r="108" spans="1:19" ht="16.5">
      <c r="A108" s="95" t="s">
        <v>20</v>
      </c>
      <c r="B108" s="153">
        <v>6498.66</v>
      </c>
      <c r="C108" s="151">
        <v>9045.1200000000008</v>
      </c>
      <c r="D108" s="152">
        <v>7419.7876315789472</v>
      </c>
      <c r="E108" s="162">
        <v>19383.2</v>
      </c>
      <c r="F108" s="152">
        <v>22349.21</v>
      </c>
      <c r="G108" s="161">
        <v>16535.790263157895</v>
      </c>
      <c r="H108" s="153">
        <v>1553.95</v>
      </c>
      <c r="I108" s="151">
        <v>1768.5</v>
      </c>
      <c r="J108" s="152">
        <v>1447.74</v>
      </c>
      <c r="K108" s="170">
        <v>463</v>
      </c>
      <c r="L108" s="169">
        <v>770.57</v>
      </c>
      <c r="M108" s="152">
        <v>613.11</v>
      </c>
      <c r="N108" s="170">
        <v>1234.075</v>
      </c>
      <c r="O108" s="169">
        <v>1528.66</v>
      </c>
      <c r="P108" s="152">
        <v>1596.7</v>
      </c>
      <c r="Q108" s="170">
        <v>18.46</v>
      </c>
      <c r="R108" s="169">
        <v>35.799999999999997</v>
      </c>
      <c r="S108" s="152">
        <v>28.05</v>
      </c>
    </row>
    <row r="109" spans="1:19" ht="16.5">
      <c r="A109" s="95" t="s">
        <v>167</v>
      </c>
      <c r="B109" s="153">
        <v>6734.63</v>
      </c>
      <c r="C109" s="151">
        <v>9618.7999999999993</v>
      </c>
      <c r="D109" s="152">
        <v>7588.7</v>
      </c>
      <c r="E109" s="162">
        <v>19512.84</v>
      </c>
      <c r="F109" s="152">
        <v>23726.31</v>
      </c>
      <c r="G109" s="161">
        <v>16155.1</v>
      </c>
      <c r="H109" s="153">
        <v>1526.32</v>
      </c>
      <c r="I109" s="151">
        <v>1759.76</v>
      </c>
      <c r="J109" s="152">
        <v>1425.8</v>
      </c>
      <c r="K109" s="170">
        <v>455.61</v>
      </c>
      <c r="L109" s="169">
        <v>788.74</v>
      </c>
      <c r="M109" s="152">
        <v>579.5</v>
      </c>
      <c r="N109" s="170">
        <v>1192.97</v>
      </c>
      <c r="O109" s="169">
        <v>1572.81</v>
      </c>
      <c r="P109" s="152">
        <v>1593.9</v>
      </c>
      <c r="Q109" s="170">
        <v>17.96</v>
      </c>
      <c r="R109" s="169">
        <v>37.92</v>
      </c>
      <c r="S109" s="152">
        <v>27.4</v>
      </c>
    </row>
    <row r="110" spans="1:19" ht="16.5">
      <c r="A110" s="96" t="s">
        <v>178</v>
      </c>
      <c r="B110" s="154">
        <v>7283.04</v>
      </c>
      <c r="C110" s="151">
        <v>9040.82</v>
      </c>
      <c r="D110" s="152">
        <v>7491.9</v>
      </c>
      <c r="E110" s="163">
        <v>21408.93</v>
      </c>
      <c r="F110" s="152">
        <v>22079.55</v>
      </c>
      <c r="G110" s="161">
        <v>16653.599999999999</v>
      </c>
      <c r="H110" s="154">
        <v>1540.95</v>
      </c>
      <c r="I110" s="151">
        <v>1804.36</v>
      </c>
      <c r="J110" s="152">
        <v>1449.4</v>
      </c>
      <c r="K110" s="171">
        <v>489.12</v>
      </c>
      <c r="L110" s="169">
        <v>763.7</v>
      </c>
      <c r="M110" s="152">
        <v>600.20000000000005</v>
      </c>
      <c r="N110" s="171">
        <v>1215.81</v>
      </c>
      <c r="O110" s="169">
        <v>1755.81</v>
      </c>
      <c r="P110" s="152">
        <v>1626</v>
      </c>
      <c r="Q110" s="171">
        <v>18.36</v>
      </c>
      <c r="R110" s="169">
        <v>40.299999999999997</v>
      </c>
      <c r="S110" s="152">
        <v>28.7</v>
      </c>
    </row>
    <row r="111" spans="1:19" ht="16.5">
      <c r="A111" s="96" t="s">
        <v>189</v>
      </c>
      <c r="B111" s="154">
        <v>7708.931818181818</v>
      </c>
      <c r="C111" s="151">
        <v>8314.33</v>
      </c>
      <c r="D111" s="152">
        <v>8068</v>
      </c>
      <c r="E111" s="163">
        <v>22640.56818181818</v>
      </c>
      <c r="F111" s="152">
        <v>20388.3</v>
      </c>
      <c r="G111" s="161">
        <v>17213</v>
      </c>
      <c r="H111" s="154">
        <v>1591.61</v>
      </c>
      <c r="I111" s="151">
        <v>1743.44</v>
      </c>
      <c r="J111" s="152">
        <v>1623.7</v>
      </c>
      <c r="K111" s="171">
        <v>539.02</v>
      </c>
      <c r="L111" s="169">
        <v>708.17</v>
      </c>
      <c r="M111" s="152">
        <v>657.9</v>
      </c>
      <c r="N111" s="171">
        <v>1270.98</v>
      </c>
      <c r="O111" s="169">
        <v>1769.76</v>
      </c>
      <c r="P111" s="152">
        <v>1744.5</v>
      </c>
      <c r="Q111" s="171">
        <v>20.55</v>
      </c>
      <c r="R111" s="169">
        <v>37.93</v>
      </c>
      <c r="S111" s="152">
        <v>33.6</v>
      </c>
    </row>
    <row r="112" spans="1:19" ht="16.5">
      <c r="A112" s="96" t="s">
        <v>197</v>
      </c>
      <c r="B112" s="154">
        <v>8291.85</v>
      </c>
      <c r="C112" s="151">
        <v>7347.1049999999996</v>
      </c>
      <c r="D112" s="152"/>
      <c r="E112" s="163">
        <v>23802.02</v>
      </c>
      <c r="F112" s="152">
        <v>18882.859285714287</v>
      </c>
      <c r="G112" s="161"/>
      <c r="H112" s="154">
        <v>1688.69</v>
      </c>
      <c r="I112" s="151">
        <v>1535.1904761904761</v>
      </c>
      <c r="J112" s="152"/>
      <c r="K112" s="171">
        <v>591.71</v>
      </c>
      <c r="L112" s="169">
        <v>616.21904761904761</v>
      </c>
      <c r="M112" s="152"/>
      <c r="N112" s="171">
        <v>1342</v>
      </c>
      <c r="O112" s="169">
        <v>1665.2142857142858</v>
      </c>
      <c r="P112" s="152"/>
      <c r="Q112" s="171">
        <v>23.39</v>
      </c>
      <c r="R112" s="169">
        <v>31.974761904761902</v>
      </c>
      <c r="S112" s="152"/>
    </row>
    <row r="113" spans="1:19" ht="16.5">
      <c r="A113" s="96" t="s">
        <v>202</v>
      </c>
      <c r="B113" s="154">
        <v>8469.14</v>
      </c>
      <c r="C113" s="151">
        <v>7551.3613636363634</v>
      </c>
      <c r="D113" s="152"/>
      <c r="E113" s="163">
        <v>22905.46</v>
      </c>
      <c r="F113" s="152">
        <v>17879.439999999999</v>
      </c>
      <c r="G113" s="161"/>
      <c r="H113" s="154">
        <v>1692.77</v>
      </c>
      <c r="I113" s="151">
        <v>1594.93</v>
      </c>
      <c r="J113" s="152"/>
      <c r="K113" s="171">
        <v>682.91</v>
      </c>
      <c r="L113" s="169">
        <v>628.23</v>
      </c>
      <c r="M113" s="152"/>
      <c r="N113" s="171">
        <v>1369.89</v>
      </c>
      <c r="O113" s="169">
        <v>1738.98</v>
      </c>
      <c r="P113" s="152"/>
      <c r="Q113" s="171">
        <v>26.54</v>
      </c>
      <c r="R113" s="169">
        <v>33.08</v>
      </c>
      <c r="S113" s="152"/>
    </row>
    <row r="114" spans="1:19" ht="17.25" thickBot="1">
      <c r="A114" s="97" t="s">
        <v>203</v>
      </c>
      <c r="B114" s="155">
        <v>9146.67</v>
      </c>
      <c r="C114" s="156">
        <v>7567.2</v>
      </c>
      <c r="D114" s="157"/>
      <c r="E114" s="164">
        <v>24107.26</v>
      </c>
      <c r="F114" s="157">
        <v>18148.900000000001</v>
      </c>
      <c r="G114" s="165"/>
      <c r="H114" s="155">
        <v>1709.48</v>
      </c>
      <c r="I114" s="156">
        <v>1462.2</v>
      </c>
      <c r="J114" s="157"/>
      <c r="K114" s="172">
        <v>755.12</v>
      </c>
      <c r="L114" s="173">
        <v>643.20000000000005</v>
      </c>
      <c r="M114" s="157"/>
      <c r="N114" s="172">
        <v>1391.01</v>
      </c>
      <c r="O114" s="173">
        <v>1646.2</v>
      </c>
      <c r="P114" s="157"/>
      <c r="Q114" s="172">
        <v>29.35</v>
      </c>
      <c r="R114" s="173">
        <v>30.4</v>
      </c>
      <c r="S114" s="157"/>
    </row>
    <row r="115" spans="1:19">
      <c r="A115" s="4"/>
      <c r="B115" s="4"/>
      <c r="C115" s="4"/>
      <c r="D115" s="4"/>
      <c r="E115" s="4"/>
      <c r="F115" s="4"/>
      <c r="G115" s="4"/>
    </row>
    <row r="116" spans="1:19">
      <c r="A116" s="4"/>
      <c r="B116" s="4"/>
      <c r="C116" s="4"/>
      <c r="D116" s="4"/>
      <c r="E116" s="4"/>
      <c r="F116" s="4"/>
      <c r="G116" s="4"/>
    </row>
    <row r="117" spans="1:19">
      <c r="A117" s="4"/>
      <c r="B117" s="4"/>
      <c r="C117" s="4"/>
      <c r="D117" s="4"/>
      <c r="E117" s="4"/>
      <c r="F117" s="4"/>
      <c r="G117" s="4"/>
    </row>
    <row r="118" spans="1:19">
      <c r="A118" s="4"/>
      <c r="B118" s="4"/>
      <c r="C118" s="4"/>
      <c r="D118" s="4"/>
      <c r="E118" s="4"/>
      <c r="F118" s="4"/>
      <c r="G118" s="4"/>
    </row>
    <row r="119" spans="1:19">
      <c r="A119" s="4"/>
      <c r="B119" s="4"/>
      <c r="C119" s="4"/>
      <c r="D119" s="4"/>
      <c r="E119" s="4"/>
      <c r="F119" s="4"/>
      <c r="G119" s="4"/>
    </row>
    <row r="120" spans="1:19">
      <c r="A120" s="4"/>
      <c r="B120" s="4"/>
      <c r="C120" s="4"/>
      <c r="D120" s="4"/>
      <c r="E120" s="4"/>
      <c r="F120" s="4"/>
      <c r="G120" s="4"/>
    </row>
    <row r="121" spans="1:19">
      <c r="A121" s="4"/>
      <c r="B121" s="4"/>
      <c r="C121" s="4"/>
      <c r="D121" s="4"/>
      <c r="E121" s="4"/>
      <c r="F121" s="4"/>
      <c r="G121" s="4"/>
    </row>
    <row r="122" spans="1:19">
      <c r="A122" s="4"/>
      <c r="B122" s="4"/>
      <c r="C122" s="4"/>
      <c r="D122" s="4"/>
      <c r="E122" s="4"/>
      <c r="F122" s="4"/>
      <c r="G122" s="4"/>
    </row>
    <row r="123" spans="1:19">
      <c r="A123" s="4"/>
      <c r="B123" s="4"/>
      <c r="C123" s="4"/>
      <c r="D123" s="4"/>
      <c r="E123" s="4"/>
      <c r="F123" s="4"/>
      <c r="G123" s="4"/>
    </row>
    <row r="124" spans="1:19">
      <c r="A124" s="4"/>
      <c r="B124" s="4"/>
      <c r="C124" s="4"/>
      <c r="D124" s="4"/>
      <c r="E124" s="4"/>
      <c r="F124" s="4"/>
      <c r="G124" s="4"/>
    </row>
    <row r="125" spans="1:19">
      <c r="A125" s="4"/>
      <c r="B125" s="4"/>
      <c r="C125" s="4"/>
      <c r="D125" s="4"/>
      <c r="E125" s="4"/>
      <c r="F125" s="4"/>
      <c r="G125" s="4"/>
    </row>
    <row r="126" spans="1:19">
      <c r="A126" s="4"/>
      <c r="B126" s="4"/>
      <c r="C126" s="4"/>
      <c r="D126" s="4"/>
      <c r="E126" s="4"/>
      <c r="F126" s="4"/>
      <c r="G126" s="4"/>
    </row>
    <row r="127" spans="1:19">
      <c r="A127" s="4"/>
      <c r="B127" s="4"/>
      <c r="C127" s="4"/>
      <c r="D127" s="4"/>
      <c r="E127" s="4"/>
      <c r="F127" s="4"/>
      <c r="G127" s="4"/>
    </row>
    <row r="128" spans="1:19">
      <c r="A128" s="4"/>
      <c r="B128" s="4"/>
      <c r="C128" s="4"/>
      <c r="D128" s="4"/>
      <c r="E128" s="4"/>
      <c r="F128" s="4"/>
      <c r="G128" s="4"/>
    </row>
    <row r="129" spans="1:7">
      <c r="A129" s="4"/>
      <c r="B129" s="4"/>
      <c r="C129" s="4"/>
      <c r="D129" s="4"/>
      <c r="E129" s="4"/>
      <c r="F129" s="4"/>
      <c r="G129" s="4"/>
    </row>
    <row r="130" spans="1:7">
      <c r="A130" s="4"/>
      <c r="B130" s="4"/>
      <c r="C130" s="4"/>
      <c r="D130" s="4"/>
      <c r="E130" s="4"/>
      <c r="F130" s="4"/>
      <c r="G130" s="4"/>
    </row>
  </sheetData>
  <mergeCells count="13">
    <mergeCell ref="B34:C34"/>
    <mergeCell ref="N101:P101"/>
    <mergeCell ref="K101:M101"/>
    <mergeCell ref="H101:J101"/>
    <mergeCell ref="E12:F12"/>
    <mergeCell ref="H12:I12"/>
    <mergeCell ref="K12:L12"/>
    <mergeCell ref="N12:O12"/>
    <mergeCell ref="Q101:S101"/>
    <mergeCell ref="A101:A102"/>
    <mergeCell ref="B101:D101"/>
    <mergeCell ref="E101:G101"/>
    <mergeCell ref="B43:C4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topLeftCell="A58" workbookViewId="0">
      <selection activeCell="B61" sqref="B61"/>
    </sheetView>
  </sheetViews>
  <sheetFormatPr defaultRowHeight="15.75"/>
  <cols>
    <col min="1" max="1" width="58.5703125" style="2" customWidth="1"/>
    <col min="2" max="2" width="14.28515625" style="2" customWidth="1"/>
    <col min="3" max="3" width="15.28515625" style="2" customWidth="1"/>
    <col min="4" max="4" width="16.7109375" style="7" customWidth="1"/>
    <col min="5" max="5" width="15" style="7" customWidth="1"/>
    <col min="6" max="6" width="22.5703125" style="7" customWidth="1"/>
    <col min="7" max="7" width="12.5703125" style="2" customWidth="1"/>
    <col min="8" max="16384" width="9.140625" style="2"/>
  </cols>
  <sheetData>
    <row r="1" spans="1:6" ht="22.5">
      <c r="A1" s="827" t="s">
        <v>165</v>
      </c>
      <c r="B1" s="827"/>
      <c r="C1" s="827"/>
      <c r="D1" s="827"/>
      <c r="E1" s="827"/>
      <c r="F1" s="827"/>
    </row>
    <row r="2" spans="1:6" ht="23.25" thickBot="1">
      <c r="A2" s="509"/>
      <c r="B2" s="509"/>
      <c r="C2" s="509"/>
      <c r="D2" s="509"/>
      <c r="E2" s="509"/>
      <c r="F2" s="509"/>
    </row>
    <row r="3" spans="1:6" ht="19.5" thickBot="1">
      <c r="A3" s="771" t="s">
        <v>88</v>
      </c>
      <c r="B3" s="828" t="s">
        <v>51</v>
      </c>
      <c r="C3" s="775" t="s">
        <v>67</v>
      </c>
      <c r="D3" s="776"/>
      <c r="E3" s="1029"/>
      <c r="F3" s="510" t="s">
        <v>68</v>
      </c>
    </row>
    <row r="4" spans="1:6" ht="28.5" customHeight="1" thickBot="1">
      <c r="A4" s="829"/>
      <c r="B4" s="1028"/>
      <c r="C4" s="511" t="s">
        <v>613</v>
      </c>
      <c r="D4" s="512" t="s">
        <v>614</v>
      </c>
      <c r="E4" s="513" t="s">
        <v>78</v>
      </c>
      <c r="F4" s="514" t="s">
        <v>614</v>
      </c>
    </row>
    <row r="5" spans="1:6" ht="23.25" customHeight="1">
      <c r="A5" s="515" t="s">
        <v>48</v>
      </c>
      <c r="B5" s="516"/>
      <c r="C5" s="454"/>
      <c r="D5" s="454"/>
      <c r="E5" s="454"/>
      <c r="F5" s="454"/>
    </row>
    <row r="6" spans="1:6" ht="21.75" customHeight="1">
      <c r="A6" s="70" t="s">
        <v>92</v>
      </c>
      <c r="B6" s="10" t="s">
        <v>61</v>
      </c>
      <c r="C6" s="454">
        <v>32</v>
      </c>
      <c r="D6" s="454">
        <v>33.700000000000003</v>
      </c>
      <c r="E6" s="454">
        <f t="shared" ref="E6:E34" si="0">D6/C6*100</f>
        <v>105.31250000000001</v>
      </c>
      <c r="F6" s="454">
        <v>29.1</v>
      </c>
    </row>
    <row r="7" spans="1:6" ht="21.75" customHeight="1">
      <c r="A7" s="70" t="s">
        <v>93</v>
      </c>
      <c r="B7" s="10" t="s">
        <v>61</v>
      </c>
      <c r="C7" s="454">
        <v>62.1</v>
      </c>
      <c r="D7" s="454">
        <v>64.8</v>
      </c>
      <c r="E7" s="454">
        <f t="shared" si="0"/>
        <v>104.34782608695652</v>
      </c>
      <c r="F7" s="454">
        <v>58.6</v>
      </c>
    </row>
    <row r="8" spans="1:6" ht="21.75" customHeight="1">
      <c r="A8" s="70" t="s">
        <v>94</v>
      </c>
      <c r="B8" s="10" t="s">
        <v>61</v>
      </c>
      <c r="C8" s="454">
        <v>58</v>
      </c>
      <c r="D8" s="454">
        <v>60.5</v>
      </c>
      <c r="E8" s="454">
        <f t="shared" si="0"/>
        <v>104.31034482758621</v>
      </c>
      <c r="F8" s="454">
        <v>61.8</v>
      </c>
    </row>
    <row r="9" spans="1:6" ht="21.75" customHeight="1">
      <c r="A9" s="70" t="s">
        <v>95</v>
      </c>
      <c r="B9" s="10" t="s">
        <v>61</v>
      </c>
      <c r="C9" s="454">
        <v>78.8</v>
      </c>
      <c r="D9" s="454">
        <v>91.2</v>
      </c>
      <c r="E9" s="454">
        <f t="shared" si="0"/>
        <v>115.73604060913706</v>
      </c>
      <c r="F9" s="454">
        <v>71.900000000000006</v>
      </c>
    </row>
    <row r="10" spans="1:6" ht="21.75" customHeight="1">
      <c r="A10" s="70" t="s">
        <v>96</v>
      </c>
      <c r="B10" s="10" t="s">
        <v>61</v>
      </c>
      <c r="C10" s="454">
        <v>68.099999999999994</v>
      </c>
      <c r="D10" s="454">
        <v>73.099999999999994</v>
      </c>
      <c r="E10" s="454">
        <f t="shared" si="0"/>
        <v>107.34214390602055</v>
      </c>
      <c r="F10" s="454">
        <v>61.9</v>
      </c>
    </row>
    <row r="11" spans="1:6" ht="21.75" customHeight="1">
      <c r="A11" s="70" t="s">
        <v>97</v>
      </c>
      <c r="B11" s="10" t="s">
        <v>61</v>
      </c>
      <c r="C11" s="454">
        <v>161.5</v>
      </c>
      <c r="D11" s="454">
        <v>89.6</v>
      </c>
      <c r="E11" s="454">
        <f t="shared" si="0"/>
        <v>55.479876160990706</v>
      </c>
      <c r="F11" s="454">
        <v>67.400000000000006</v>
      </c>
    </row>
    <row r="12" spans="1:6" ht="21.75" customHeight="1">
      <c r="A12" s="70" t="s">
        <v>98</v>
      </c>
      <c r="B12" s="10" t="s">
        <v>61</v>
      </c>
      <c r="C12" s="454">
        <v>25.4</v>
      </c>
      <c r="D12" s="454">
        <v>35.799999999999997</v>
      </c>
      <c r="E12" s="454">
        <f t="shared" si="0"/>
        <v>140.94488188976376</v>
      </c>
      <c r="F12" s="454">
        <v>33.799999999999997</v>
      </c>
    </row>
    <row r="13" spans="1:6" ht="21.75" customHeight="1">
      <c r="A13" s="70" t="s">
        <v>99</v>
      </c>
      <c r="B13" s="10" t="s">
        <v>61</v>
      </c>
      <c r="C13" s="454">
        <v>27.9</v>
      </c>
      <c r="D13" s="454">
        <v>41.6</v>
      </c>
      <c r="E13" s="454">
        <f t="shared" si="0"/>
        <v>149.10394265232975</v>
      </c>
      <c r="F13" s="454">
        <v>35.6</v>
      </c>
    </row>
    <row r="14" spans="1:6" ht="21.75" customHeight="1">
      <c r="A14" s="70" t="s">
        <v>100</v>
      </c>
      <c r="B14" s="10" t="s">
        <v>61</v>
      </c>
      <c r="C14" s="454">
        <v>37.6</v>
      </c>
      <c r="D14" s="454">
        <v>39.6</v>
      </c>
      <c r="E14" s="454">
        <f>D14/C14*100</f>
        <v>105.31914893617021</v>
      </c>
      <c r="F14" s="454">
        <v>39.4</v>
      </c>
    </row>
    <row r="15" spans="1:6" ht="21.75" customHeight="1">
      <c r="A15" s="70" t="s">
        <v>101</v>
      </c>
      <c r="B15" s="10" t="s">
        <v>61</v>
      </c>
      <c r="C15" s="454">
        <v>51</v>
      </c>
      <c r="D15" s="454">
        <v>79.8</v>
      </c>
      <c r="E15" s="454">
        <f t="shared" si="0"/>
        <v>156.47058823529412</v>
      </c>
      <c r="F15" s="454">
        <v>82</v>
      </c>
    </row>
    <row r="16" spans="1:6" ht="21.75" customHeight="1">
      <c r="A16" s="70" t="s">
        <v>102</v>
      </c>
      <c r="B16" s="10" t="s">
        <v>61</v>
      </c>
      <c r="C16" s="454">
        <v>68.900000000000006</v>
      </c>
      <c r="D16" s="454">
        <v>85.3</v>
      </c>
      <c r="E16" s="454">
        <f t="shared" si="0"/>
        <v>123.80261248185775</v>
      </c>
      <c r="F16" s="454">
        <v>100.5</v>
      </c>
    </row>
    <row r="17" spans="1:6" ht="21.75" customHeight="1">
      <c r="A17" s="70" t="s">
        <v>103</v>
      </c>
      <c r="B17" s="10" t="s">
        <v>61</v>
      </c>
      <c r="C17" s="454">
        <v>93.2</v>
      </c>
      <c r="D17" s="454">
        <v>107</v>
      </c>
      <c r="E17" s="454">
        <f t="shared" si="0"/>
        <v>114.8068669527897</v>
      </c>
      <c r="F17" s="454">
        <v>106</v>
      </c>
    </row>
    <row r="18" spans="1:6" ht="21.75" customHeight="1">
      <c r="A18" s="70" t="s">
        <v>104</v>
      </c>
      <c r="B18" s="10" t="s">
        <v>61</v>
      </c>
      <c r="C18" s="454">
        <v>106.5</v>
      </c>
      <c r="D18" s="454">
        <v>124.1</v>
      </c>
      <c r="E18" s="454">
        <f t="shared" si="0"/>
        <v>116.52582159624411</v>
      </c>
      <c r="F18" s="454">
        <v>132.19999999999999</v>
      </c>
    </row>
    <row r="19" spans="1:6" ht="21.75" customHeight="1">
      <c r="A19" s="70" t="s">
        <v>105</v>
      </c>
      <c r="B19" s="10" t="s">
        <v>61</v>
      </c>
      <c r="C19" s="454">
        <v>69.2</v>
      </c>
      <c r="D19" s="454">
        <v>94.2</v>
      </c>
      <c r="E19" s="454">
        <f t="shared" si="0"/>
        <v>136.12716763005781</v>
      </c>
      <c r="F19" s="454">
        <v>85</v>
      </c>
    </row>
    <row r="20" spans="1:6" ht="21.75" customHeight="1">
      <c r="A20" s="70" t="s">
        <v>106</v>
      </c>
      <c r="B20" s="10" t="s">
        <v>61</v>
      </c>
      <c r="C20" s="454">
        <v>76.3</v>
      </c>
      <c r="D20" s="454">
        <v>91.6</v>
      </c>
      <c r="E20" s="454">
        <f t="shared" si="0"/>
        <v>120.05242463958059</v>
      </c>
      <c r="F20" s="454">
        <v>101.1</v>
      </c>
    </row>
    <row r="21" spans="1:6" ht="21.75" customHeight="1">
      <c r="A21" s="70" t="s">
        <v>107</v>
      </c>
      <c r="B21" s="10" t="s">
        <v>61</v>
      </c>
      <c r="C21" s="454">
        <v>293.7</v>
      </c>
      <c r="D21" s="454">
        <v>324.60000000000002</v>
      </c>
      <c r="E21" s="454">
        <f t="shared" si="0"/>
        <v>110.5209397344229</v>
      </c>
      <c r="F21" s="454">
        <v>323.39999999999998</v>
      </c>
    </row>
    <row r="22" spans="1:6" ht="21.75" customHeight="1">
      <c r="A22" s="70" t="s">
        <v>108</v>
      </c>
      <c r="B22" s="10" t="s">
        <v>61</v>
      </c>
      <c r="C22" s="454">
        <v>238</v>
      </c>
      <c r="D22" s="454">
        <v>275</v>
      </c>
      <c r="E22" s="454">
        <f t="shared" si="0"/>
        <v>115.54621848739495</v>
      </c>
      <c r="F22" s="454">
        <v>293.3</v>
      </c>
    </row>
    <row r="23" spans="1:6" ht="21.75" customHeight="1">
      <c r="A23" s="70" t="s">
        <v>109</v>
      </c>
      <c r="B23" s="10" t="s">
        <v>61</v>
      </c>
      <c r="C23" s="454">
        <v>202.5</v>
      </c>
      <c r="D23" s="454">
        <v>214.4</v>
      </c>
      <c r="E23" s="454">
        <f t="shared" si="0"/>
        <v>105.87654320987654</v>
      </c>
      <c r="F23" s="454">
        <v>218.5</v>
      </c>
    </row>
    <row r="24" spans="1:6" ht="21.75" customHeight="1">
      <c r="A24" s="70" t="s">
        <v>110</v>
      </c>
      <c r="B24" s="10" t="s">
        <v>61</v>
      </c>
      <c r="C24" s="454">
        <v>249.4</v>
      </c>
      <c r="D24" s="454">
        <v>260.3</v>
      </c>
      <c r="E24" s="454">
        <f t="shared" si="0"/>
        <v>104.37048917401765</v>
      </c>
      <c r="F24" s="454">
        <v>259.60000000000002</v>
      </c>
    </row>
    <row r="25" spans="1:6" ht="21.75" customHeight="1">
      <c r="A25" s="70" t="s">
        <v>111</v>
      </c>
      <c r="B25" s="10" t="s">
        <v>61</v>
      </c>
      <c r="C25" s="454">
        <v>127.6</v>
      </c>
      <c r="D25" s="454">
        <v>156.80000000000001</v>
      </c>
      <c r="E25" s="454">
        <f t="shared" si="0"/>
        <v>122.88401253918497</v>
      </c>
      <c r="F25" s="454">
        <v>154.9</v>
      </c>
    </row>
    <row r="26" spans="1:6" ht="21.75" customHeight="1">
      <c r="A26" s="70" t="s">
        <v>112</v>
      </c>
      <c r="B26" s="10" t="s">
        <v>64</v>
      </c>
      <c r="C26" s="454">
        <v>46.1</v>
      </c>
      <c r="D26" s="454">
        <v>45.6</v>
      </c>
      <c r="E26" s="454">
        <f t="shared" si="0"/>
        <v>98.915401301518429</v>
      </c>
      <c r="F26" s="454">
        <v>42.3</v>
      </c>
    </row>
    <row r="27" spans="1:6" ht="21.75" customHeight="1">
      <c r="A27" s="70" t="s">
        <v>206</v>
      </c>
      <c r="B27" s="10" t="s">
        <v>62</v>
      </c>
      <c r="C27" s="454">
        <v>48.5</v>
      </c>
      <c r="D27" s="454">
        <v>51.1</v>
      </c>
      <c r="E27" s="454">
        <f t="shared" si="0"/>
        <v>105.36082474226805</v>
      </c>
      <c r="F27" s="454">
        <v>46.8</v>
      </c>
    </row>
    <row r="28" spans="1:6" ht="21.75" customHeight="1">
      <c r="A28" s="70" t="s">
        <v>113</v>
      </c>
      <c r="B28" s="10" t="s">
        <v>62</v>
      </c>
      <c r="C28" s="454">
        <v>92.9</v>
      </c>
      <c r="D28" s="454">
        <v>81.3</v>
      </c>
      <c r="E28" s="454">
        <f t="shared" si="0"/>
        <v>87.513455328310002</v>
      </c>
      <c r="F28" s="454">
        <v>86.4</v>
      </c>
    </row>
    <row r="29" spans="1:6" ht="21.75" customHeight="1">
      <c r="A29" s="70" t="s">
        <v>114</v>
      </c>
      <c r="B29" s="10" t="s">
        <v>63</v>
      </c>
      <c r="C29" s="454">
        <v>229</v>
      </c>
      <c r="D29" s="454">
        <v>260.2</v>
      </c>
      <c r="E29" s="454">
        <f t="shared" si="0"/>
        <v>113.62445414847161</v>
      </c>
      <c r="F29" s="454">
        <v>317</v>
      </c>
    </row>
    <row r="30" spans="1:6" ht="21.75" customHeight="1">
      <c r="A30" s="70" t="s">
        <v>115</v>
      </c>
      <c r="B30" s="10" t="s">
        <v>63</v>
      </c>
      <c r="C30" s="454">
        <v>305.2</v>
      </c>
      <c r="D30" s="454">
        <v>312.3</v>
      </c>
      <c r="E30" s="454">
        <f t="shared" si="0"/>
        <v>102.32634338138926</v>
      </c>
      <c r="F30" s="454">
        <v>332.5</v>
      </c>
    </row>
    <row r="31" spans="1:6" ht="21.75" customHeight="1">
      <c r="A31" s="70" t="s">
        <v>116</v>
      </c>
      <c r="B31" s="10" t="s">
        <v>63</v>
      </c>
      <c r="C31" s="454">
        <v>354.4</v>
      </c>
      <c r="D31" s="454">
        <v>313.3</v>
      </c>
      <c r="E31" s="454">
        <f t="shared" si="0"/>
        <v>88.402934537246054</v>
      </c>
      <c r="F31" s="454">
        <v>312.8</v>
      </c>
    </row>
    <row r="32" spans="1:6" ht="21.75" customHeight="1">
      <c r="A32" s="70" t="s">
        <v>117</v>
      </c>
      <c r="B32" s="10" t="s">
        <v>62</v>
      </c>
      <c r="C32" s="454">
        <v>91.6</v>
      </c>
      <c r="D32" s="454">
        <v>92.3</v>
      </c>
      <c r="E32" s="454">
        <f t="shared" si="0"/>
        <v>100.764192139738</v>
      </c>
      <c r="F32" s="454">
        <v>84.1</v>
      </c>
    </row>
    <row r="33" spans="1:6" ht="21.75" customHeight="1">
      <c r="A33" s="70" t="s">
        <v>118</v>
      </c>
      <c r="B33" s="10" t="s">
        <v>62</v>
      </c>
      <c r="C33" s="454">
        <v>91.8</v>
      </c>
      <c r="D33" s="454">
        <v>100.8</v>
      </c>
      <c r="E33" s="454">
        <f t="shared" si="0"/>
        <v>109.80392156862746</v>
      </c>
      <c r="F33" s="454">
        <v>85.1</v>
      </c>
    </row>
    <row r="34" spans="1:6" ht="21.75" customHeight="1" thickBot="1">
      <c r="A34" s="71" t="s">
        <v>119</v>
      </c>
      <c r="B34" s="10" t="s">
        <v>62</v>
      </c>
      <c r="C34" s="454">
        <v>375.6</v>
      </c>
      <c r="D34" s="454">
        <v>386</v>
      </c>
      <c r="E34" s="454">
        <f t="shared" si="0"/>
        <v>102.76890308839191</v>
      </c>
      <c r="F34" s="454">
        <v>410.4</v>
      </c>
    </row>
    <row r="35" spans="1:6" ht="27" customHeight="1" thickBot="1">
      <c r="A35" s="517" t="s">
        <v>60</v>
      </c>
      <c r="B35" s="518"/>
      <c r="C35" s="539"/>
      <c r="D35" s="540"/>
      <c r="E35" s="539"/>
      <c r="F35" s="539"/>
    </row>
    <row r="36" spans="1:6" s="18" customFormat="1" ht="21.75" customHeight="1">
      <c r="A36" s="519" t="s">
        <v>120</v>
      </c>
      <c r="B36" s="520" t="s">
        <v>42</v>
      </c>
      <c r="C36" s="454">
        <v>500</v>
      </c>
      <c r="D36" s="454">
        <v>540</v>
      </c>
      <c r="E36" s="454">
        <f t="shared" ref="E36:E56" si="1">D36/C36*100</f>
        <v>108</v>
      </c>
      <c r="F36" s="454">
        <v>320</v>
      </c>
    </row>
    <row r="37" spans="1:6" s="18" customFormat="1" ht="21.75" customHeight="1">
      <c r="A37" s="519" t="s">
        <v>121</v>
      </c>
      <c r="B37" s="520" t="s">
        <v>42</v>
      </c>
      <c r="C37" s="454">
        <v>638.9</v>
      </c>
      <c r="D37" s="454">
        <v>655.6</v>
      </c>
      <c r="E37" s="454">
        <f t="shared" si="1"/>
        <v>102.61386758491157</v>
      </c>
      <c r="F37" s="454">
        <v>435.7</v>
      </c>
    </row>
    <row r="38" spans="1:6" s="18" customFormat="1" ht="21.75" customHeight="1">
      <c r="A38" s="519" t="s">
        <v>122</v>
      </c>
      <c r="B38" s="520" t="s">
        <v>42</v>
      </c>
      <c r="C38" s="454">
        <v>466.7</v>
      </c>
      <c r="D38" s="454">
        <v>472.2</v>
      </c>
      <c r="E38" s="454">
        <f t="shared" si="1"/>
        <v>101.17848725091065</v>
      </c>
      <c r="F38" s="454">
        <v>391.67</v>
      </c>
    </row>
    <row r="39" spans="1:6" s="18" customFormat="1" ht="16.5">
      <c r="A39" s="519" t="s">
        <v>123</v>
      </c>
      <c r="B39" s="520" t="s">
        <v>42</v>
      </c>
      <c r="C39" s="454">
        <v>2150</v>
      </c>
      <c r="D39" s="454">
        <v>2000</v>
      </c>
      <c r="E39" s="454">
        <f t="shared" si="1"/>
        <v>93.023255813953483</v>
      </c>
      <c r="F39" s="454">
        <v>1200</v>
      </c>
    </row>
    <row r="40" spans="1:6" s="18" customFormat="1" ht="16.5">
      <c r="A40" s="519" t="s">
        <v>124</v>
      </c>
      <c r="B40" s="520" t="s">
        <v>42</v>
      </c>
      <c r="C40" s="454">
        <v>2000</v>
      </c>
      <c r="D40" s="454">
        <v>2000</v>
      </c>
      <c r="E40" s="454">
        <f t="shared" si="1"/>
        <v>100</v>
      </c>
      <c r="F40" s="454">
        <v>1500</v>
      </c>
    </row>
    <row r="41" spans="1:6" s="18" customFormat="1" ht="33">
      <c r="A41" s="519" t="s">
        <v>125</v>
      </c>
      <c r="B41" s="520" t="s">
        <v>42</v>
      </c>
      <c r="C41" s="454">
        <v>340</v>
      </c>
      <c r="D41" s="454">
        <v>366.7</v>
      </c>
      <c r="E41" s="454">
        <f t="shared" si="1"/>
        <v>107.85294117647059</v>
      </c>
      <c r="F41" s="454">
        <v>240</v>
      </c>
    </row>
    <row r="42" spans="1:6" s="18" customFormat="1" ht="33">
      <c r="A42" s="519" t="s">
        <v>126</v>
      </c>
      <c r="B42" s="520" t="s">
        <v>42</v>
      </c>
      <c r="C42" s="454">
        <v>318.3</v>
      </c>
      <c r="D42" s="454">
        <v>350</v>
      </c>
      <c r="E42" s="454">
        <f t="shared" si="1"/>
        <v>109.95915802701852</v>
      </c>
      <c r="F42" s="454">
        <v>255</v>
      </c>
    </row>
    <row r="43" spans="1:6" s="18" customFormat="1" ht="16.5">
      <c r="A43" s="519" t="s">
        <v>127</v>
      </c>
      <c r="B43" s="520" t="s">
        <v>42</v>
      </c>
      <c r="C43" s="454">
        <v>800</v>
      </c>
      <c r="D43" s="454">
        <v>850</v>
      </c>
      <c r="E43" s="454">
        <f t="shared" si="1"/>
        <v>106.25</v>
      </c>
      <c r="F43" s="454" t="s">
        <v>154</v>
      </c>
    </row>
    <row r="44" spans="1:6" s="18" customFormat="1" ht="33">
      <c r="A44" s="519" t="s">
        <v>325</v>
      </c>
      <c r="B44" s="520" t="s">
        <v>42</v>
      </c>
      <c r="C44" s="454">
        <v>5233.3999999999996</v>
      </c>
      <c r="D44" s="454">
        <v>5233.3999999999996</v>
      </c>
      <c r="E44" s="454">
        <f t="shared" si="1"/>
        <v>100</v>
      </c>
      <c r="F44" s="454">
        <v>1800</v>
      </c>
    </row>
    <row r="45" spans="1:6" s="18" customFormat="1" ht="34.5" customHeight="1">
      <c r="A45" s="519" t="s">
        <v>128</v>
      </c>
      <c r="B45" s="520" t="s">
        <v>42</v>
      </c>
      <c r="C45" s="454" t="s">
        <v>154</v>
      </c>
      <c r="D45" s="454" t="s">
        <v>66</v>
      </c>
      <c r="E45" s="454"/>
      <c r="F45" s="454" t="s">
        <v>154</v>
      </c>
    </row>
    <row r="46" spans="1:6" s="18" customFormat="1" ht="33" customHeight="1">
      <c r="A46" s="519" t="s">
        <v>161</v>
      </c>
      <c r="B46" s="520" t="s">
        <v>42</v>
      </c>
      <c r="C46" s="454">
        <v>2496</v>
      </c>
      <c r="D46" s="454">
        <v>3976.5</v>
      </c>
      <c r="E46" s="454">
        <f t="shared" si="1"/>
        <v>159.31490384615387</v>
      </c>
      <c r="F46" s="454">
        <v>3200</v>
      </c>
    </row>
    <row r="47" spans="1:6" s="18" customFormat="1" ht="18" customHeight="1">
      <c r="A47" s="521" t="s">
        <v>129</v>
      </c>
      <c r="B47" s="520" t="s">
        <v>42</v>
      </c>
      <c r="C47" s="454">
        <v>130</v>
      </c>
      <c r="D47" s="454">
        <v>130</v>
      </c>
      <c r="E47" s="454">
        <f t="shared" si="1"/>
        <v>100</v>
      </c>
      <c r="F47" s="454">
        <v>76</v>
      </c>
    </row>
    <row r="48" spans="1:6" s="18" customFormat="1" ht="17.25" thickBot="1">
      <c r="A48" s="522" t="s">
        <v>284</v>
      </c>
      <c r="B48" s="523" t="s">
        <v>42</v>
      </c>
      <c r="C48" s="454">
        <v>266.7</v>
      </c>
      <c r="D48" s="454">
        <v>266.7</v>
      </c>
      <c r="E48" s="454">
        <f t="shared" si="1"/>
        <v>100</v>
      </c>
      <c r="F48" s="454">
        <v>200</v>
      </c>
    </row>
    <row r="49" spans="1:6" ht="27" customHeight="1" thickBot="1">
      <c r="A49" s="524" t="s">
        <v>91</v>
      </c>
      <c r="B49" s="518" t="s">
        <v>42</v>
      </c>
      <c r="C49" s="539">
        <v>321</v>
      </c>
      <c r="D49" s="541">
        <v>340</v>
      </c>
      <c r="E49" s="73">
        <f t="shared" si="1"/>
        <v>105.91900311526479</v>
      </c>
      <c r="F49" s="456">
        <v>340</v>
      </c>
    </row>
    <row r="50" spans="1:6" ht="53.25" customHeight="1" thickBot="1">
      <c r="A50" s="525" t="s">
        <v>130</v>
      </c>
      <c r="B50" s="518" t="s">
        <v>42</v>
      </c>
      <c r="C50" s="539">
        <v>5.8</v>
      </c>
      <c r="D50" s="540">
        <v>5.8</v>
      </c>
      <c r="E50" s="542">
        <f t="shared" si="1"/>
        <v>100</v>
      </c>
      <c r="F50" s="539">
        <v>5.8</v>
      </c>
    </row>
    <row r="51" spans="1:6" ht="56.25" customHeight="1" thickBot="1">
      <c r="A51" s="526" t="s">
        <v>131</v>
      </c>
      <c r="B51" s="518" t="s">
        <v>42</v>
      </c>
      <c r="C51" s="539">
        <v>7.6</v>
      </c>
      <c r="D51" s="540">
        <v>7.6</v>
      </c>
      <c r="E51" s="542">
        <f t="shared" si="1"/>
        <v>100</v>
      </c>
      <c r="F51" s="539">
        <v>7.6</v>
      </c>
    </row>
    <row r="52" spans="1:6" ht="24.75" customHeight="1" thickBot="1">
      <c r="A52" s="526" t="s">
        <v>132</v>
      </c>
      <c r="B52" s="518" t="s">
        <v>42</v>
      </c>
      <c r="C52" s="539">
        <v>75.8</v>
      </c>
      <c r="D52" s="540">
        <v>80.400000000000006</v>
      </c>
      <c r="E52" s="542">
        <f t="shared" si="1"/>
        <v>106.06860158311346</v>
      </c>
      <c r="F52" s="539">
        <v>80.400000000000006</v>
      </c>
    </row>
    <row r="53" spans="1:6" ht="36.75" customHeight="1" thickBot="1">
      <c r="A53" s="527" t="s">
        <v>133</v>
      </c>
      <c r="B53" s="518" t="s">
        <v>42</v>
      </c>
      <c r="C53" s="539">
        <v>3750</v>
      </c>
      <c r="D53" s="543">
        <v>3875</v>
      </c>
      <c r="E53" s="542">
        <f t="shared" si="1"/>
        <v>103.33333333333334</v>
      </c>
      <c r="F53" s="539" t="s">
        <v>154</v>
      </c>
    </row>
    <row r="54" spans="1:6" ht="35.25" customHeight="1" thickBot="1">
      <c r="A54" s="526" t="s">
        <v>134</v>
      </c>
      <c r="B54" s="518" t="s">
        <v>42</v>
      </c>
      <c r="C54" s="539">
        <v>2000</v>
      </c>
      <c r="D54" s="540">
        <v>2141.6999999999998</v>
      </c>
      <c r="E54" s="542">
        <f t="shared" si="1"/>
        <v>107.08499999999998</v>
      </c>
      <c r="F54" s="544" t="s">
        <v>154</v>
      </c>
    </row>
    <row r="55" spans="1:6" ht="50.25" customHeight="1" thickBot="1">
      <c r="A55" s="526" t="s">
        <v>228</v>
      </c>
      <c r="B55" s="518" t="s">
        <v>42</v>
      </c>
      <c r="C55" s="545" t="s">
        <v>154</v>
      </c>
      <c r="D55" s="545" t="s">
        <v>66</v>
      </c>
      <c r="E55" s="542"/>
      <c r="F55" s="77">
        <v>70.83</v>
      </c>
    </row>
    <row r="56" spans="1:6" ht="23.25" customHeight="1" thickBot="1">
      <c r="A56" s="1030" t="s">
        <v>245</v>
      </c>
      <c r="B56" s="528" t="s">
        <v>156</v>
      </c>
      <c r="C56" s="77">
        <v>4000</v>
      </c>
      <c r="D56" s="546">
        <v>5500</v>
      </c>
      <c r="E56" s="542">
        <f t="shared" si="1"/>
        <v>137.5</v>
      </c>
      <c r="F56" s="456" t="s">
        <v>154</v>
      </c>
    </row>
    <row r="57" spans="1:6" ht="21.75" customHeight="1" thickBot="1">
      <c r="A57" s="1031"/>
      <c r="B57" s="528" t="s">
        <v>157</v>
      </c>
      <c r="C57" s="77">
        <v>28000</v>
      </c>
      <c r="D57" s="546">
        <v>28000</v>
      </c>
      <c r="E57" s="542">
        <f>D57/C57*100</f>
        <v>100</v>
      </c>
      <c r="F57" s="456" t="s">
        <v>154</v>
      </c>
    </row>
    <row r="58" spans="1:6" ht="23.25" customHeight="1" thickBot="1">
      <c r="A58" s="1030" t="s">
        <v>246</v>
      </c>
      <c r="B58" s="528" t="s">
        <v>156</v>
      </c>
      <c r="C58" s="77">
        <v>11700</v>
      </c>
      <c r="D58" s="546">
        <v>12200</v>
      </c>
      <c r="E58" s="542">
        <f>D58/C58*100</f>
        <v>104.27350427350429</v>
      </c>
      <c r="F58" s="456" t="s">
        <v>154</v>
      </c>
    </row>
    <row r="59" spans="1:6" ht="21.75" customHeight="1" thickBot="1">
      <c r="A59" s="1031"/>
      <c r="B59" s="528" t="s">
        <v>157</v>
      </c>
      <c r="C59" s="77">
        <v>75000</v>
      </c>
      <c r="D59" s="546">
        <v>75000</v>
      </c>
      <c r="E59" s="542">
        <f>D59/C59*100</f>
        <v>100</v>
      </c>
      <c r="F59" s="456" t="s">
        <v>154</v>
      </c>
    </row>
    <row r="60" spans="1:6" ht="39.75" customHeight="1" thickBot="1">
      <c r="A60" s="529" t="s">
        <v>232</v>
      </c>
      <c r="B60" s="530"/>
      <c r="C60" s="539"/>
      <c r="D60" s="540"/>
      <c r="E60" s="543"/>
      <c r="F60" s="539"/>
    </row>
    <row r="61" spans="1:6" ht="33">
      <c r="A61" s="531" t="s">
        <v>231</v>
      </c>
      <c r="B61" s="532" t="s">
        <v>70</v>
      </c>
      <c r="C61" s="740" t="s">
        <v>316</v>
      </c>
      <c r="D61" s="741" t="s">
        <v>668</v>
      </c>
      <c r="E61" s="1">
        <f>49.4/46.02*100</f>
        <v>107.34463276836156</v>
      </c>
      <c r="F61" s="744">
        <v>65.36</v>
      </c>
    </row>
    <row r="62" spans="1:6" ht="24" customHeight="1">
      <c r="A62" s="72" t="s">
        <v>318</v>
      </c>
      <c r="B62" s="532" t="s">
        <v>71</v>
      </c>
      <c r="C62" s="742">
        <v>1.1599999999999999</v>
      </c>
      <c r="D62" s="743">
        <v>1.1599999999999999</v>
      </c>
      <c r="E62" s="1">
        <f>D62/C62*100</f>
        <v>100</v>
      </c>
      <c r="F62" s="744">
        <v>1.1200000000000001</v>
      </c>
    </row>
    <row r="63" spans="1:6" ht="24" customHeight="1">
      <c r="A63" s="72" t="s">
        <v>135</v>
      </c>
      <c r="B63" s="532" t="s">
        <v>229</v>
      </c>
      <c r="C63" s="744">
        <v>876.05</v>
      </c>
      <c r="D63" s="741">
        <v>971.25</v>
      </c>
      <c r="E63" s="1">
        <f>D63/C63*100</f>
        <v>110.8669596484219</v>
      </c>
      <c r="F63" s="744" t="s">
        <v>669</v>
      </c>
    </row>
    <row r="64" spans="1:6" ht="24" customHeight="1">
      <c r="A64" s="72" t="s">
        <v>136</v>
      </c>
      <c r="B64" s="532" t="s">
        <v>230</v>
      </c>
      <c r="C64" s="744">
        <v>52.55</v>
      </c>
      <c r="D64" s="741">
        <v>58.28</v>
      </c>
      <c r="E64" s="1">
        <f>D64/C64*100</f>
        <v>110.90390104662227</v>
      </c>
      <c r="F64" s="744" t="s">
        <v>670</v>
      </c>
    </row>
    <row r="65" spans="1:6" ht="24" customHeight="1" thickBot="1">
      <c r="A65" s="72" t="s">
        <v>137</v>
      </c>
      <c r="B65" s="532" t="s">
        <v>230</v>
      </c>
      <c r="C65" s="744">
        <f>19.98+18.71</f>
        <v>38.69</v>
      </c>
      <c r="D65" s="741">
        <f>22.29+20.83</f>
        <v>43.12</v>
      </c>
      <c r="E65" s="1">
        <f>D65/C65*100</f>
        <v>111.44998707676402</v>
      </c>
      <c r="F65" s="744" t="s">
        <v>671</v>
      </c>
    </row>
    <row r="66" spans="1:6" ht="41.25" customHeight="1" thickBot="1">
      <c r="A66" s="533" t="s">
        <v>166</v>
      </c>
      <c r="B66" s="530" t="s">
        <v>42</v>
      </c>
      <c r="C66" s="539">
        <v>22</v>
      </c>
      <c r="D66" s="540">
        <v>22</v>
      </c>
      <c r="E66" s="539">
        <f>D66/C66*100</f>
        <v>100</v>
      </c>
      <c r="F66" s="539">
        <v>17</v>
      </c>
    </row>
    <row r="67" spans="1:6" ht="18" customHeight="1">
      <c r="A67" s="534" t="s">
        <v>138</v>
      </c>
      <c r="B67" s="535"/>
      <c r="C67" s="563"/>
      <c r="D67" s="564"/>
      <c r="E67" s="563"/>
      <c r="F67" s="565"/>
    </row>
    <row r="68" spans="1:6" ht="16.5">
      <c r="A68" s="536" t="s">
        <v>139</v>
      </c>
      <c r="B68" s="537" t="s">
        <v>42</v>
      </c>
      <c r="C68" s="454">
        <v>21796.1</v>
      </c>
      <c r="D68" s="561">
        <v>22676.26</v>
      </c>
      <c r="E68" s="454">
        <f>D68/C68*100</f>
        <v>104.03815361463748</v>
      </c>
      <c r="F68" s="454">
        <v>21521.919999999998</v>
      </c>
    </row>
    <row r="69" spans="1:6" ht="33">
      <c r="A69" s="531" t="s">
        <v>140</v>
      </c>
      <c r="B69" s="537" t="s">
        <v>42</v>
      </c>
      <c r="C69" s="454">
        <v>2159.98</v>
      </c>
      <c r="D69" s="561">
        <v>2258.48</v>
      </c>
      <c r="E69" s="454">
        <f>D69/C69*100</f>
        <v>104.56022740951305</v>
      </c>
      <c r="F69" s="454">
        <v>1311</v>
      </c>
    </row>
    <row r="70" spans="1:6" ht="33">
      <c r="A70" s="521" t="s">
        <v>141</v>
      </c>
      <c r="B70" s="537" t="s">
        <v>41</v>
      </c>
      <c r="C70" s="454">
        <f>C69/C68*100</f>
        <v>9.9099380164341326</v>
      </c>
      <c r="D70" s="561">
        <f>D69/D68*100</f>
        <v>9.9596670703193571</v>
      </c>
      <c r="E70" s="454">
        <f>D70/C70*100</f>
        <v>100.50180993869746</v>
      </c>
      <c r="F70" s="561">
        <f>F69/F68*100</f>
        <v>6.0914639586059245</v>
      </c>
    </row>
    <row r="71" spans="1:6" ht="34.5" customHeight="1" thickBot="1">
      <c r="A71" s="522" t="s">
        <v>275</v>
      </c>
      <c r="B71" s="538" t="s">
        <v>42</v>
      </c>
      <c r="C71" s="243">
        <v>2900</v>
      </c>
      <c r="D71" s="562">
        <v>2900</v>
      </c>
      <c r="E71" s="455">
        <f>D71/C71*100</f>
        <v>100</v>
      </c>
      <c r="F71" s="734" t="s">
        <v>283</v>
      </c>
    </row>
    <row r="72" spans="1:6" ht="20.25" customHeight="1">
      <c r="A72" s="508"/>
      <c r="B72" s="35"/>
      <c r="D72" s="1"/>
      <c r="E72" s="1"/>
      <c r="F72" s="1"/>
    </row>
    <row r="73" spans="1:6" ht="16.5" customHeight="1">
      <c r="A73" s="791" t="s">
        <v>688</v>
      </c>
      <c r="B73" s="791"/>
      <c r="C73" s="791"/>
      <c r="D73" s="791"/>
      <c r="E73" s="791"/>
      <c r="F73" s="791"/>
    </row>
    <row r="74" spans="1:6" ht="16.5">
      <c r="A74" s="791" t="s">
        <v>687</v>
      </c>
      <c r="B74" s="791"/>
      <c r="C74" s="791"/>
      <c r="D74" s="791"/>
      <c r="E74" s="791"/>
      <c r="F74" s="791"/>
    </row>
    <row r="75" spans="1:6" ht="34.5" customHeight="1">
      <c r="A75" s="791" t="s">
        <v>317</v>
      </c>
      <c r="B75" s="791"/>
      <c r="C75" s="791"/>
      <c r="D75" s="791"/>
      <c r="E75" s="791"/>
      <c r="F75" s="791"/>
    </row>
    <row r="77" spans="1:6" ht="12.75">
      <c r="D77" s="2"/>
      <c r="E77" s="2"/>
      <c r="F77" s="2"/>
    </row>
    <row r="78" spans="1:6" ht="15.75" customHeight="1">
      <c r="A78" s="506"/>
      <c r="B78" s="507"/>
      <c r="C78" s="507"/>
      <c r="D78" s="507"/>
      <c r="E78" s="507"/>
      <c r="F78" s="507"/>
    </row>
    <row r="86" spans="4:6" ht="57.75" customHeight="1"/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4:6" ht="12.75">
      <c r="D94" s="2"/>
      <c r="E94" s="2"/>
      <c r="F94" s="2"/>
    </row>
    <row r="95" spans="4:6" ht="12.75">
      <c r="D95" s="2"/>
      <c r="E95" s="2"/>
      <c r="F95" s="2"/>
    </row>
  </sheetData>
  <mergeCells count="9">
    <mergeCell ref="A73:F73"/>
    <mergeCell ref="A74:F74"/>
    <mergeCell ref="A75:F75"/>
    <mergeCell ref="A1:F1"/>
    <mergeCell ref="A3:A4"/>
    <mergeCell ref="B3:B4"/>
    <mergeCell ref="C3:E3"/>
    <mergeCell ref="A56:A57"/>
    <mergeCell ref="A58:A59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&amp;C&amp;P+17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U65"/>
  <sheetViews>
    <sheetView tabSelected="1" topLeftCell="A28" workbookViewId="0">
      <selection activeCell="T43" sqref="T43"/>
    </sheetView>
  </sheetViews>
  <sheetFormatPr defaultColWidth="4.5703125" defaultRowHeight="15.75"/>
  <cols>
    <col min="1" max="1" width="3.7109375" style="16" customWidth="1"/>
    <col min="2" max="2" width="3.85546875" style="19" customWidth="1"/>
    <col min="3" max="3" width="5.42578125" style="19" customWidth="1"/>
    <col min="4" max="4" width="4.28515625" style="19" customWidth="1"/>
    <col min="5" max="8" width="4.7109375" style="16" customWidth="1"/>
    <col min="9" max="9" width="4.85546875" style="16" customWidth="1"/>
    <col min="10" max="11" width="4.28515625" style="16" customWidth="1"/>
    <col min="12" max="12" width="5.42578125" style="16" customWidth="1"/>
    <col min="13" max="13" width="6.140625" style="16" customWidth="1"/>
    <col min="14" max="14" width="5.28515625" style="16" customWidth="1"/>
    <col min="15" max="15" width="6" style="16" customWidth="1"/>
    <col min="16" max="16" width="4.85546875" style="16" customWidth="1"/>
    <col min="17" max="17" width="5.140625" style="16" customWidth="1"/>
    <col min="18" max="18" width="4.42578125" style="16" customWidth="1"/>
    <col min="19" max="19" width="5.7109375" style="16" customWidth="1"/>
    <col min="20" max="20" width="5" style="16" customWidth="1"/>
    <col min="21" max="21" width="3.5703125" style="16" customWidth="1"/>
    <col min="22" max="228" width="4.28515625" style="16" customWidth="1"/>
    <col min="229" max="16384" width="4.5703125" style="16"/>
  </cols>
  <sheetData>
    <row r="1" spans="1:47" ht="15" customHeight="1">
      <c r="A1" s="1053" t="s">
        <v>623</v>
      </c>
      <c r="B1" s="1053"/>
      <c r="C1" s="1053"/>
      <c r="D1" s="1053"/>
      <c r="E1" s="1053"/>
      <c r="F1" s="1053"/>
      <c r="G1" s="1053"/>
      <c r="H1" s="1053"/>
      <c r="I1" s="1053"/>
      <c r="J1" s="1053"/>
      <c r="K1" s="1053"/>
      <c r="L1" s="1053"/>
      <c r="M1" s="1053"/>
      <c r="N1" s="1053"/>
      <c r="O1" s="1053"/>
      <c r="P1" s="1053"/>
      <c r="Q1" s="1053"/>
      <c r="R1" s="1053"/>
      <c r="S1" s="1053"/>
      <c r="T1" s="1053"/>
      <c r="U1" s="1053"/>
    </row>
    <row r="2" spans="1:47" ht="12.75" customHeight="1" thickBot="1">
      <c r="A2" s="553"/>
      <c r="B2" s="553"/>
      <c r="C2" s="553"/>
      <c r="D2" s="553"/>
      <c r="E2" s="553"/>
      <c r="S2" s="1132" t="s">
        <v>175</v>
      </c>
      <c r="T2" s="1132"/>
      <c r="U2" s="1132"/>
    </row>
    <row r="3" spans="1:47" ht="30.75" customHeight="1" thickBot="1">
      <c r="A3" s="1133" t="s">
        <v>21</v>
      </c>
      <c r="B3" s="1134"/>
      <c r="C3" s="1134"/>
      <c r="D3" s="1134"/>
      <c r="E3" s="1135"/>
      <c r="F3" s="1136" t="s">
        <v>147</v>
      </c>
      <c r="G3" s="1137"/>
      <c r="H3" s="1136" t="s">
        <v>67</v>
      </c>
      <c r="I3" s="1137"/>
      <c r="J3" s="1136" t="s">
        <v>68</v>
      </c>
      <c r="K3" s="1137"/>
      <c r="L3" s="1138" t="s">
        <v>23</v>
      </c>
      <c r="M3" s="1139"/>
      <c r="N3" s="1138" t="s">
        <v>80</v>
      </c>
      <c r="O3" s="1139"/>
      <c r="P3" s="1136" t="s">
        <v>22</v>
      </c>
      <c r="Q3" s="1137"/>
      <c r="R3" s="1136" t="s">
        <v>24</v>
      </c>
      <c r="S3" s="1137"/>
      <c r="T3" s="1136" t="s">
        <v>25</v>
      </c>
      <c r="U3" s="1137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</row>
    <row r="4" spans="1:47" ht="31.5" customHeight="1">
      <c r="A4" s="847" t="s">
        <v>172</v>
      </c>
      <c r="B4" s="1124"/>
      <c r="C4" s="1124"/>
      <c r="D4" s="1124"/>
      <c r="E4" s="1125"/>
      <c r="F4" s="1126" t="s">
        <v>26</v>
      </c>
      <c r="G4" s="1127"/>
      <c r="H4" s="1128">
        <v>22</v>
      </c>
      <c r="I4" s="1129"/>
      <c r="J4" s="1128">
        <v>17</v>
      </c>
      <c r="K4" s="1129"/>
      <c r="L4" s="1128">
        <v>13</v>
      </c>
      <c r="M4" s="1129"/>
      <c r="N4" s="1130">
        <v>13.27</v>
      </c>
      <c r="O4" s="1131"/>
      <c r="P4" s="1128">
        <v>25</v>
      </c>
      <c r="Q4" s="1129"/>
      <c r="R4" s="1128">
        <v>17</v>
      </c>
      <c r="S4" s="1129"/>
      <c r="T4" s="1128">
        <v>16.5</v>
      </c>
      <c r="U4" s="1129"/>
    </row>
    <row r="5" spans="1:47" ht="32.25" customHeight="1">
      <c r="A5" s="848" t="s">
        <v>27</v>
      </c>
      <c r="B5" s="1112"/>
      <c r="C5" s="1112"/>
      <c r="D5" s="1112"/>
      <c r="E5" s="1113"/>
      <c r="F5" s="1114" t="s">
        <v>28</v>
      </c>
      <c r="G5" s="1115"/>
      <c r="H5" s="1100">
        <v>490.63</v>
      </c>
      <c r="I5" s="1101"/>
      <c r="J5" s="1118">
        <v>375.26</v>
      </c>
      <c r="K5" s="1119"/>
      <c r="L5" s="1100">
        <v>196.12</v>
      </c>
      <c r="M5" s="1101"/>
      <c r="N5" s="1118">
        <v>271.14</v>
      </c>
      <c r="O5" s="1119"/>
      <c r="P5" s="1118">
        <v>407.4</v>
      </c>
      <c r="Q5" s="1119"/>
      <c r="R5" s="1118">
        <v>250.8</v>
      </c>
      <c r="S5" s="1119"/>
      <c r="T5" s="1118">
        <v>463.9</v>
      </c>
      <c r="U5" s="1119"/>
    </row>
    <row r="6" spans="1:47" ht="30.75" customHeight="1">
      <c r="A6" s="1121" t="s">
        <v>29</v>
      </c>
      <c r="B6" s="1122"/>
      <c r="C6" s="1122"/>
      <c r="D6" s="1122"/>
      <c r="E6" s="1123"/>
      <c r="F6" s="1114" t="s">
        <v>176</v>
      </c>
      <c r="G6" s="1115"/>
      <c r="H6" s="1116">
        <v>32.54</v>
      </c>
      <c r="I6" s="1117"/>
      <c r="J6" s="1118">
        <v>34.83</v>
      </c>
      <c r="K6" s="1119"/>
      <c r="L6" s="1116">
        <v>25.54</v>
      </c>
      <c r="M6" s="1117"/>
      <c r="N6" s="1116">
        <v>27.35</v>
      </c>
      <c r="O6" s="1117"/>
      <c r="P6" s="1100">
        <v>23.1</v>
      </c>
      <c r="Q6" s="1101"/>
      <c r="R6" s="1100">
        <v>51.3</v>
      </c>
      <c r="S6" s="1101"/>
      <c r="T6" s="1118">
        <v>36.200000000000003</v>
      </c>
      <c r="U6" s="1119"/>
    </row>
    <row r="7" spans="1:47" ht="30.75" customHeight="1">
      <c r="A7" s="848" t="s">
        <v>30</v>
      </c>
      <c r="B7" s="1112"/>
      <c r="C7" s="1112"/>
      <c r="D7" s="1112"/>
      <c r="E7" s="1113"/>
      <c r="F7" s="1114" t="s">
        <v>28</v>
      </c>
      <c r="G7" s="1115"/>
      <c r="H7" s="1116">
        <v>238.95</v>
      </c>
      <c r="I7" s="1117"/>
      <c r="J7" s="1118">
        <v>286.17</v>
      </c>
      <c r="K7" s="1119"/>
      <c r="L7" s="1116">
        <v>354.81</v>
      </c>
      <c r="M7" s="1117"/>
      <c r="N7" s="1116">
        <v>316.86</v>
      </c>
      <c r="O7" s="1117"/>
      <c r="P7" s="1118">
        <v>550.4</v>
      </c>
      <c r="Q7" s="1119"/>
      <c r="R7" s="1100">
        <v>553</v>
      </c>
      <c r="S7" s="1101"/>
      <c r="T7" s="1100">
        <v>543</v>
      </c>
      <c r="U7" s="1101"/>
    </row>
    <row r="8" spans="1:47" ht="46.5" customHeight="1" thickBot="1">
      <c r="A8" s="849" t="s">
        <v>171</v>
      </c>
      <c r="B8" s="1102"/>
      <c r="C8" s="1102"/>
      <c r="D8" s="1102"/>
      <c r="E8" s="1103"/>
      <c r="F8" s="1104" t="s">
        <v>31</v>
      </c>
      <c r="G8" s="1105"/>
      <c r="H8" s="1106">
        <v>116</v>
      </c>
      <c r="I8" s="1107"/>
      <c r="J8" s="1106">
        <v>112</v>
      </c>
      <c r="K8" s="1107"/>
      <c r="L8" s="1106">
        <v>112</v>
      </c>
      <c r="M8" s="1107"/>
      <c r="N8" s="1108">
        <v>112.3</v>
      </c>
      <c r="O8" s="1109"/>
      <c r="P8" s="1110">
        <v>330.4</v>
      </c>
      <c r="Q8" s="1111"/>
      <c r="R8" s="1106">
        <v>169</v>
      </c>
      <c r="S8" s="1107"/>
      <c r="T8" s="1106">
        <v>165</v>
      </c>
      <c r="U8" s="1107"/>
    </row>
    <row r="9" spans="1:47" ht="15.75" customHeight="1">
      <c r="A9" s="553"/>
      <c r="B9" s="553"/>
      <c r="C9" s="553"/>
      <c r="D9" s="553"/>
      <c r="E9" s="553"/>
    </row>
    <row r="10" spans="1:47" ht="15" customHeight="1" thickBot="1">
      <c r="A10" s="1053" t="s">
        <v>4</v>
      </c>
      <c r="B10" s="1120"/>
      <c r="C10" s="1120"/>
      <c r="D10" s="1120"/>
      <c r="E10" s="1120"/>
      <c r="F10" s="1120"/>
      <c r="G10" s="1120"/>
      <c r="H10" s="1120"/>
      <c r="I10" s="1120"/>
      <c r="J10" s="1120"/>
      <c r="K10" s="1120"/>
      <c r="L10" s="1120"/>
      <c r="M10" s="1120"/>
      <c r="N10" s="1120"/>
      <c r="O10" s="1120"/>
      <c r="P10" s="1120"/>
      <c r="Q10" s="1120"/>
      <c r="R10" s="1120"/>
      <c r="S10" s="1120"/>
    </row>
    <row r="11" spans="1:47" ht="15" customHeight="1" thickBot="1">
      <c r="A11" s="1089"/>
      <c r="B11" s="1090"/>
      <c r="C11" s="1091"/>
      <c r="D11" s="1092" t="s">
        <v>624</v>
      </c>
      <c r="E11" s="1093"/>
      <c r="F11" s="1093"/>
      <c r="G11" s="1094"/>
      <c r="H11" s="1095" t="s">
        <v>625</v>
      </c>
      <c r="I11" s="1093"/>
      <c r="J11" s="1093"/>
      <c r="K11" s="1096"/>
      <c r="L11" s="1097" t="s">
        <v>626</v>
      </c>
      <c r="M11" s="1098"/>
      <c r="N11" s="1098"/>
      <c r="O11" s="1099"/>
      <c r="P11" s="1092" t="s">
        <v>627</v>
      </c>
      <c r="Q11" s="1093"/>
      <c r="R11" s="1093"/>
      <c r="S11" s="1094"/>
    </row>
    <row r="12" spans="1:47" ht="15" customHeight="1">
      <c r="A12" s="1077" t="s">
        <v>33</v>
      </c>
      <c r="B12" s="1078"/>
      <c r="C12" s="1079"/>
      <c r="D12" s="1080" t="s">
        <v>464</v>
      </c>
      <c r="E12" s="1081"/>
      <c r="F12" s="1081"/>
      <c r="G12" s="1082"/>
      <c r="H12" s="1083" t="s">
        <v>641</v>
      </c>
      <c r="I12" s="1084"/>
      <c r="J12" s="1084"/>
      <c r="K12" s="1085"/>
      <c r="L12" s="1086" t="s">
        <v>645</v>
      </c>
      <c r="M12" s="1087"/>
      <c r="N12" s="1087"/>
      <c r="O12" s="1088"/>
      <c r="P12" s="1086" t="s">
        <v>425</v>
      </c>
      <c r="Q12" s="1087"/>
      <c r="R12" s="1087"/>
      <c r="S12" s="1088"/>
    </row>
    <row r="13" spans="1:47" ht="15" customHeight="1">
      <c r="A13" s="1059" t="s">
        <v>173</v>
      </c>
      <c r="B13" s="1060"/>
      <c r="C13" s="1061"/>
      <c r="D13" s="1062" t="s">
        <v>465</v>
      </c>
      <c r="E13" s="1063"/>
      <c r="F13" s="1063"/>
      <c r="G13" s="1064"/>
      <c r="H13" s="1065" t="s">
        <v>642</v>
      </c>
      <c r="I13" s="1066"/>
      <c r="J13" s="1066"/>
      <c r="K13" s="1067"/>
      <c r="L13" s="1062">
        <v>33</v>
      </c>
      <c r="M13" s="1063"/>
      <c r="N13" s="1063"/>
      <c r="O13" s="1064"/>
      <c r="P13" s="1062">
        <v>34</v>
      </c>
      <c r="Q13" s="1063"/>
      <c r="R13" s="1063"/>
      <c r="S13" s="1064"/>
      <c r="V13" s="16" t="s">
        <v>257</v>
      </c>
    </row>
    <row r="14" spans="1:47" ht="15" customHeight="1">
      <c r="A14" s="1059" t="s">
        <v>174</v>
      </c>
      <c r="B14" s="1060"/>
      <c r="C14" s="1061"/>
      <c r="D14" s="1062" t="s">
        <v>640</v>
      </c>
      <c r="E14" s="1063"/>
      <c r="F14" s="1063"/>
      <c r="G14" s="1064"/>
      <c r="H14" s="1065" t="s">
        <v>643</v>
      </c>
      <c r="I14" s="1066"/>
      <c r="J14" s="1066"/>
      <c r="K14" s="1067"/>
      <c r="L14" s="1062" t="s">
        <v>646</v>
      </c>
      <c r="M14" s="1063"/>
      <c r="N14" s="1063"/>
      <c r="O14" s="1064"/>
      <c r="P14" s="1062">
        <v>37</v>
      </c>
      <c r="Q14" s="1063"/>
      <c r="R14" s="1063"/>
      <c r="S14" s="1064"/>
      <c r="V14" s="16" t="s">
        <v>257</v>
      </c>
    </row>
    <row r="15" spans="1:47" ht="15" customHeight="1" thickBot="1">
      <c r="A15" s="1068" t="s">
        <v>34</v>
      </c>
      <c r="B15" s="1069"/>
      <c r="C15" s="1070"/>
      <c r="D15" s="1071">
        <v>30</v>
      </c>
      <c r="E15" s="1072"/>
      <c r="F15" s="1072"/>
      <c r="G15" s="1073"/>
      <c r="H15" s="1074" t="s">
        <v>644</v>
      </c>
      <c r="I15" s="1075"/>
      <c r="J15" s="1075"/>
      <c r="K15" s="1076"/>
      <c r="L15" s="1071" t="s">
        <v>645</v>
      </c>
      <c r="M15" s="1072"/>
      <c r="N15" s="1072"/>
      <c r="O15" s="1073"/>
      <c r="P15" s="1071" t="s">
        <v>653</v>
      </c>
      <c r="Q15" s="1072"/>
      <c r="R15" s="1072"/>
      <c r="S15" s="1073"/>
    </row>
    <row r="16" spans="1:47" ht="9.75" customHeight="1">
      <c r="A16" s="25"/>
      <c r="B16" s="25"/>
      <c r="C16" s="25"/>
      <c r="D16" s="25"/>
      <c r="E16" s="25"/>
    </row>
    <row r="17" spans="1:34" ht="16.5" customHeight="1" thickBot="1">
      <c r="A17" s="1053" t="s">
        <v>265</v>
      </c>
      <c r="B17" s="1053"/>
      <c r="C17" s="1053"/>
      <c r="D17" s="1053"/>
      <c r="E17" s="1053"/>
      <c r="F17" s="1053"/>
      <c r="G17" s="1053"/>
      <c r="H17" s="1053"/>
      <c r="I17" s="1053"/>
      <c r="J17" s="1053"/>
      <c r="K17" s="1053"/>
      <c r="L17" s="1053"/>
      <c r="M17" s="1053"/>
      <c r="N17" s="1053"/>
      <c r="O17" s="1053"/>
      <c r="P17" s="1053"/>
      <c r="Q17" s="1053"/>
      <c r="R17" s="1053"/>
      <c r="S17" s="1053"/>
    </row>
    <row r="18" spans="1:34" ht="15" customHeight="1">
      <c r="A18" s="1054" t="s">
        <v>170</v>
      </c>
      <c r="B18" s="1055"/>
      <c r="C18" s="1055"/>
      <c r="D18" s="1055" t="s">
        <v>36</v>
      </c>
      <c r="E18" s="1055"/>
      <c r="F18" s="1055"/>
      <c r="G18" s="1055"/>
      <c r="H18" s="1057" t="s">
        <v>233</v>
      </c>
      <c r="I18" s="1057"/>
      <c r="J18" s="1057"/>
      <c r="K18" s="1057"/>
      <c r="L18" s="1057"/>
      <c r="M18" s="1057"/>
      <c r="N18" s="1057"/>
      <c r="O18" s="1057"/>
      <c r="P18" s="1057"/>
      <c r="Q18" s="1057"/>
      <c r="R18" s="1057"/>
      <c r="S18" s="1058"/>
    </row>
    <row r="19" spans="1:34">
      <c r="A19" s="1056"/>
      <c r="B19" s="1033"/>
      <c r="C19" s="1033"/>
      <c r="D19" s="1033"/>
      <c r="E19" s="1033"/>
      <c r="F19" s="1033"/>
      <c r="G19" s="1033"/>
      <c r="H19" s="1032" t="s">
        <v>35</v>
      </c>
      <c r="I19" s="1032"/>
      <c r="J19" s="1032"/>
      <c r="K19" s="1032"/>
      <c r="L19" s="1033" t="s">
        <v>168</v>
      </c>
      <c r="M19" s="1033"/>
      <c r="N19" s="1033"/>
      <c r="O19" s="1033"/>
      <c r="P19" s="1032" t="s">
        <v>169</v>
      </c>
      <c r="Q19" s="1032"/>
      <c r="R19" s="1032"/>
      <c r="S19" s="1034"/>
    </row>
    <row r="20" spans="1:34" ht="15.75" customHeight="1">
      <c r="A20" s="1047" t="s">
        <v>474</v>
      </c>
      <c r="B20" s="1048"/>
      <c r="C20" s="1048"/>
      <c r="D20" s="1052">
        <v>32.01</v>
      </c>
      <c r="E20" s="1052"/>
      <c r="F20" s="1052"/>
      <c r="G20" s="1052"/>
      <c r="H20" s="1050" t="s">
        <v>468</v>
      </c>
      <c r="I20" s="1050"/>
      <c r="J20" s="1050"/>
      <c r="K20" s="1050"/>
      <c r="L20" s="1049" t="s">
        <v>469</v>
      </c>
      <c r="M20" s="1049"/>
      <c r="N20" s="1049"/>
      <c r="O20" s="1049"/>
      <c r="P20" s="1050" t="s">
        <v>470</v>
      </c>
      <c r="Q20" s="1050"/>
      <c r="R20" s="1050"/>
      <c r="S20" s="1051"/>
    </row>
    <row r="21" spans="1:34" ht="15.75" customHeight="1">
      <c r="A21" s="1042" t="s">
        <v>277</v>
      </c>
      <c r="B21" s="1043"/>
      <c r="C21" s="1043"/>
      <c r="D21" s="1044">
        <v>30.36</v>
      </c>
      <c r="E21" s="1044"/>
      <c r="F21" s="1044"/>
      <c r="G21" s="1044"/>
      <c r="H21" s="1032" t="s">
        <v>475</v>
      </c>
      <c r="I21" s="1032"/>
      <c r="J21" s="1032"/>
      <c r="K21" s="1032"/>
      <c r="L21" s="1033" t="s">
        <v>476</v>
      </c>
      <c r="M21" s="1033"/>
      <c r="N21" s="1033"/>
      <c r="O21" s="1033"/>
      <c r="P21" s="1032" t="s">
        <v>477</v>
      </c>
      <c r="Q21" s="1032"/>
      <c r="R21" s="1032"/>
      <c r="S21" s="1034"/>
    </row>
    <row r="22" spans="1:34" ht="15.75" customHeight="1">
      <c r="A22" s="1042" t="s">
        <v>16</v>
      </c>
      <c r="B22" s="1043"/>
      <c r="C22" s="1043"/>
      <c r="D22" s="1044">
        <v>28.95</v>
      </c>
      <c r="E22" s="1044"/>
      <c r="F22" s="1044"/>
      <c r="G22" s="1044"/>
      <c r="H22" s="1032" t="s">
        <v>504</v>
      </c>
      <c r="I22" s="1032"/>
      <c r="J22" s="1032"/>
      <c r="K22" s="1032"/>
      <c r="L22" s="1033" t="s">
        <v>505</v>
      </c>
      <c r="M22" s="1033"/>
      <c r="N22" s="1033"/>
      <c r="O22" s="1033"/>
      <c r="P22" s="1032" t="s">
        <v>506</v>
      </c>
      <c r="Q22" s="1032"/>
      <c r="R22" s="1032"/>
      <c r="S22" s="1034"/>
    </row>
    <row r="23" spans="1:34" ht="15.75" customHeight="1">
      <c r="A23" s="1047" t="s">
        <v>17</v>
      </c>
      <c r="B23" s="1048"/>
      <c r="C23" s="1048"/>
      <c r="D23" s="1052">
        <v>29.29</v>
      </c>
      <c r="E23" s="1052"/>
      <c r="F23" s="1052"/>
      <c r="G23" s="1052"/>
      <c r="H23" s="1050" t="s">
        <v>547</v>
      </c>
      <c r="I23" s="1050"/>
      <c r="J23" s="1050"/>
      <c r="K23" s="1050"/>
      <c r="L23" s="1049" t="s">
        <v>548</v>
      </c>
      <c r="M23" s="1049"/>
      <c r="N23" s="1049"/>
      <c r="O23" s="1049"/>
      <c r="P23" s="1050" t="s">
        <v>549</v>
      </c>
      <c r="Q23" s="1050"/>
      <c r="R23" s="1050"/>
      <c r="S23" s="1051"/>
    </row>
    <row r="24" spans="1:34" ht="15.75" customHeight="1">
      <c r="A24" s="1042" t="s">
        <v>18</v>
      </c>
      <c r="B24" s="1043"/>
      <c r="C24" s="1043"/>
      <c r="D24" s="1044">
        <v>29.42</v>
      </c>
      <c r="E24" s="1044"/>
      <c r="F24" s="1044"/>
      <c r="G24" s="1044"/>
      <c r="H24" s="1032" t="s">
        <v>580</v>
      </c>
      <c r="I24" s="1032"/>
      <c r="J24" s="1032"/>
      <c r="K24" s="1032"/>
      <c r="L24" s="1033" t="s">
        <v>581</v>
      </c>
      <c r="M24" s="1033"/>
      <c r="N24" s="1033"/>
      <c r="O24" s="1033"/>
      <c r="P24" s="1032" t="s">
        <v>582</v>
      </c>
      <c r="Q24" s="1032"/>
      <c r="R24" s="1032"/>
      <c r="S24" s="1034"/>
    </row>
    <row r="25" spans="1:34" ht="15.75" customHeight="1">
      <c r="A25" s="1047" t="s">
        <v>19</v>
      </c>
      <c r="B25" s="1048"/>
      <c r="C25" s="1048"/>
      <c r="D25" s="1052">
        <v>32.450000000000003</v>
      </c>
      <c r="E25" s="1052"/>
      <c r="F25" s="1052"/>
      <c r="G25" s="1052"/>
      <c r="H25" s="1050" t="s">
        <v>583</v>
      </c>
      <c r="I25" s="1050"/>
      <c r="J25" s="1050"/>
      <c r="K25" s="1050"/>
      <c r="L25" s="1049" t="s">
        <v>584</v>
      </c>
      <c r="M25" s="1049"/>
      <c r="N25" s="1049"/>
      <c r="O25" s="1049"/>
      <c r="P25" s="1050" t="s">
        <v>585</v>
      </c>
      <c r="Q25" s="1050"/>
      <c r="R25" s="1050"/>
      <c r="S25" s="1051"/>
    </row>
    <row r="26" spans="1:34" ht="15.75" customHeight="1">
      <c r="A26" s="1042" t="s">
        <v>20</v>
      </c>
      <c r="B26" s="1043"/>
      <c r="C26" s="1043"/>
      <c r="D26" s="1044">
        <v>32.840000000000003</v>
      </c>
      <c r="E26" s="1044"/>
      <c r="F26" s="1044"/>
      <c r="G26" s="1044"/>
      <c r="H26" s="1032" t="s">
        <v>592</v>
      </c>
      <c r="I26" s="1032"/>
      <c r="J26" s="1032"/>
      <c r="K26" s="1032"/>
      <c r="L26" s="1033" t="s">
        <v>593</v>
      </c>
      <c r="M26" s="1033"/>
      <c r="N26" s="1033"/>
      <c r="O26" s="1033"/>
      <c r="P26" s="1032" t="s">
        <v>594</v>
      </c>
      <c r="Q26" s="1032"/>
      <c r="R26" s="1032"/>
      <c r="S26" s="1034"/>
    </row>
    <row r="27" spans="1:34" ht="15.75" customHeight="1">
      <c r="A27" s="1042" t="s">
        <v>167</v>
      </c>
      <c r="B27" s="1043"/>
      <c r="C27" s="1043"/>
      <c r="D27" s="1044">
        <v>32.18</v>
      </c>
      <c r="E27" s="1044"/>
      <c r="F27" s="1044"/>
      <c r="G27" s="1044"/>
      <c r="H27" s="1032" t="s">
        <v>634</v>
      </c>
      <c r="I27" s="1032"/>
      <c r="J27" s="1032"/>
      <c r="K27" s="1032"/>
      <c r="L27" s="1033" t="s">
        <v>635</v>
      </c>
      <c r="M27" s="1033"/>
      <c r="N27" s="1033"/>
      <c r="O27" s="1033"/>
      <c r="P27" s="1032" t="s">
        <v>636</v>
      </c>
      <c r="Q27" s="1032"/>
      <c r="R27" s="1032"/>
      <c r="S27" s="1034"/>
    </row>
    <row r="28" spans="1:34" ht="15.75" customHeight="1">
      <c r="A28" s="1042" t="s">
        <v>178</v>
      </c>
      <c r="B28" s="1043"/>
      <c r="C28" s="1043"/>
      <c r="D28" s="1044">
        <v>32.29</v>
      </c>
      <c r="E28" s="1044"/>
      <c r="F28" s="1044"/>
      <c r="G28" s="1044"/>
      <c r="H28" s="1032" t="s">
        <v>637</v>
      </c>
      <c r="I28" s="1032"/>
      <c r="J28" s="1032"/>
      <c r="K28" s="1032"/>
      <c r="L28" s="1033" t="s">
        <v>638</v>
      </c>
      <c r="M28" s="1033"/>
      <c r="N28" s="1033"/>
      <c r="O28" s="1033"/>
      <c r="P28" s="1032" t="s">
        <v>639</v>
      </c>
      <c r="Q28" s="1032"/>
      <c r="R28" s="1032"/>
      <c r="S28" s="1034"/>
    </row>
    <row r="29" spans="1:34" ht="15.75" customHeight="1" thickBot="1">
      <c r="A29" s="1035" t="s">
        <v>189</v>
      </c>
      <c r="B29" s="1036"/>
      <c r="C29" s="1036"/>
      <c r="D29" s="1041">
        <v>31.19</v>
      </c>
      <c r="E29" s="1041"/>
      <c r="F29" s="1041"/>
      <c r="G29" s="1041"/>
      <c r="H29" s="1038" t="s">
        <v>647</v>
      </c>
      <c r="I29" s="1038"/>
      <c r="J29" s="1038"/>
      <c r="K29" s="1038"/>
      <c r="L29" s="1039" t="s">
        <v>648</v>
      </c>
      <c r="M29" s="1039"/>
      <c r="N29" s="1039"/>
      <c r="O29" s="1039"/>
      <c r="P29" s="1038" t="s">
        <v>649</v>
      </c>
      <c r="Q29" s="1038"/>
      <c r="R29" s="1038"/>
      <c r="S29" s="1040"/>
    </row>
    <row r="30" spans="1:34" ht="24.75" customHeight="1" thickBot="1">
      <c r="A30" s="1140" t="s">
        <v>503</v>
      </c>
      <c r="B30" s="1140"/>
      <c r="C30" s="1140"/>
      <c r="D30" s="1140"/>
      <c r="E30" s="1140"/>
      <c r="F30" s="1140"/>
      <c r="G30" s="1140"/>
      <c r="H30" s="1140"/>
      <c r="I30" s="1140"/>
      <c r="J30" s="1140"/>
      <c r="K30" s="1140"/>
      <c r="L30" s="1140"/>
      <c r="M30" s="1140"/>
      <c r="N30" s="1140"/>
      <c r="O30" s="1140"/>
      <c r="P30" s="1140"/>
      <c r="Q30" s="1140"/>
      <c r="R30" s="1140"/>
      <c r="S30" s="1140"/>
      <c r="Y30" s="24"/>
      <c r="Z30" s="24"/>
      <c r="AA30" s="24"/>
      <c r="AB30" s="24"/>
      <c r="AC30" s="24"/>
      <c r="AD30" s="24"/>
      <c r="AE30" s="24"/>
      <c r="AF30" s="24"/>
      <c r="AG30" s="24"/>
      <c r="AH30" s="24"/>
    </row>
    <row r="31" spans="1:34" ht="16.5" customHeight="1">
      <c r="A31" s="1054" t="s">
        <v>170</v>
      </c>
      <c r="B31" s="1055"/>
      <c r="C31" s="1055"/>
      <c r="D31" s="1055" t="s">
        <v>36</v>
      </c>
      <c r="E31" s="1055"/>
      <c r="F31" s="1055"/>
      <c r="G31" s="1055"/>
      <c r="H31" s="1057" t="s">
        <v>233</v>
      </c>
      <c r="I31" s="1057"/>
      <c r="J31" s="1057"/>
      <c r="K31" s="1057"/>
      <c r="L31" s="1057"/>
      <c r="M31" s="1057"/>
      <c r="N31" s="1057"/>
      <c r="O31" s="1057"/>
      <c r="P31" s="1057"/>
      <c r="Q31" s="1057"/>
      <c r="R31" s="1057"/>
      <c r="S31" s="1058"/>
      <c r="Y31" s="24"/>
      <c r="Z31" s="24"/>
      <c r="AA31" s="24"/>
      <c r="AB31" s="24"/>
      <c r="AC31" s="24"/>
      <c r="AD31" s="24"/>
      <c r="AE31" s="24"/>
      <c r="AF31" s="24"/>
      <c r="AG31" s="24"/>
      <c r="AH31" s="24"/>
    </row>
    <row r="32" spans="1:34">
      <c r="A32" s="1056"/>
      <c r="B32" s="1033"/>
      <c r="C32" s="1033"/>
      <c r="D32" s="1033"/>
      <c r="E32" s="1033"/>
      <c r="F32" s="1033"/>
      <c r="G32" s="1033"/>
      <c r="H32" s="1032" t="s">
        <v>35</v>
      </c>
      <c r="I32" s="1032"/>
      <c r="J32" s="1032"/>
      <c r="K32" s="1032"/>
      <c r="L32" s="1033" t="s">
        <v>168</v>
      </c>
      <c r="M32" s="1033"/>
      <c r="N32" s="1033"/>
      <c r="O32" s="1033"/>
      <c r="P32" s="1032" t="s">
        <v>169</v>
      </c>
      <c r="Q32" s="1032"/>
      <c r="R32" s="1032"/>
      <c r="S32" s="1034"/>
      <c r="Y32" s="24"/>
      <c r="Z32" s="24"/>
      <c r="AA32" s="24"/>
      <c r="AB32" s="24"/>
      <c r="AC32" s="24"/>
      <c r="AD32" s="24"/>
      <c r="AE32" s="24"/>
      <c r="AF32" s="24"/>
      <c r="AG32" s="24"/>
      <c r="AH32" s="24"/>
    </row>
    <row r="33" spans="1:34">
      <c r="A33" s="1047" t="s">
        <v>474</v>
      </c>
      <c r="B33" s="1048"/>
      <c r="C33" s="1048"/>
      <c r="D33" s="1141">
        <v>41.4</v>
      </c>
      <c r="E33" s="1141"/>
      <c r="F33" s="1141"/>
      <c r="G33" s="1141"/>
      <c r="H33" s="1050" t="s">
        <v>471</v>
      </c>
      <c r="I33" s="1050"/>
      <c r="J33" s="1050"/>
      <c r="K33" s="1050"/>
      <c r="L33" s="1049" t="s">
        <v>472</v>
      </c>
      <c r="M33" s="1049"/>
      <c r="N33" s="1049"/>
      <c r="O33" s="1049"/>
      <c r="P33" s="1050" t="s">
        <v>473</v>
      </c>
      <c r="Q33" s="1050"/>
      <c r="R33" s="1050"/>
      <c r="S33" s="1051"/>
      <c r="Y33" s="24"/>
      <c r="Z33" s="24"/>
      <c r="AA33" s="24"/>
      <c r="AB33" s="24"/>
      <c r="AC33" s="24"/>
      <c r="AD33" s="24"/>
      <c r="AE33" s="24"/>
      <c r="AF33" s="24"/>
      <c r="AG33" s="24"/>
      <c r="AH33" s="24"/>
    </row>
    <row r="34" spans="1:34" ht="16.5" customHeight="1">
      <c r="A34" s="1042" t="s">
        <v>277</v>
      </c>
      <c r="B34" s="1043"/>
      <c r="C34" s="1043"/>
      <c r="D34" s="1033">
        <v>39.78</v>
      </c>
      <c r="E34" s="1033"/>
      <c r="F34" s="1033"/>
      <c r="G34" s="1033"/>
      <c r="H34" s="1032" t="s">
        <v>478</v>
      </c>
      <c r="I34" s="1032"/>
      <c r="J34" s="1032"/>
      <c r="K34" s="1032"/>
      <c r="L34" s="1033" t="s">
        <v>479</v>
      </c>
      <c r="M34" s="1033"/>
      <c r="N34" s="1033"/>
      <c r="O34" s="1033"/>
      <c r="P34" s="1032" t="s">
        <v>480</v>
      </c>
      <c r="Q34" s="1032"/>
      <c r="R34" s="1032"/>
      <c r="S34" s="1034"/>
      <c r="Y34" s="24"/>
      <c r="Z34" s="24"/>
      <c r="AA34" s="24"/>
      <c r="AB34" s="24"/>
      <c r="AC34" s="24"/>
      <c r="AD34" s="24"/>
      <c r="AE34" s="24"/>
      <c r="AF34" s="24"/>
      <c r="AG34" s="24"/>
      <c r="AH34" s="24"/>
    </row>
    <row r="35" spans="1:34" ht="16.5" customHeight="1">
      <c r="A35" s="1042" t="s">
        <v>16</v>
      </c>
      <c r="B35" s="1043"/>
      <c r="C35" s="1043"/>
      <c r="D35" s="1033">
        <v>38.909999999999997</v>
      </c>
      <c r="E35" s="1033"/>
      <c r="F35" s="1033"/>
      <c r="G35" s="1033"/>
      <c r="H35" s="1032" t="s">
        <v>507</v>
      </c>
      <c r="I35" s="1032"/>
      <c r="J35" s="1032"/>
      <c r="K35" s="1032"/>
      <c r="L35" s="1033" t="s">
        <v>508</v>
      </c>
      <c r="M35" s="1033"/>
      <c r="N35" s="1033"/>
      <c r="O35" s="1033"/>
      <c r="P35" s="1032" t="s">
        <v>509</v>
      </c>
      <c r="Q35" s="1032"/>
      <c r="R35" s="1032"/>
      <c r="S35" s="1034"/>
      <c r="Y35" s="24"/>
      <c r="Z35" s="24"/>
      <c r="AA35" s="24"/>
      <c r="AB35" s="24"/>
      <c r="AC35" s="24"/>
      <c r="AD35" s="24"/>
      <c r="AE35" s="24"/>
      <c r="AF35" s="24"/>
      <c r="AG35" s="24"/>
      <c r="AH35" s="24"/>
    </row>
    <row r="36" spans="1:34" ht="16.5" customHeight="1">
      <c r="A36" s="1047" t="s">
        <v>17</v>
      </c>
      <c r="B36" s="1048"/>
      <c r="C36" s="1048"/>
      <c r="D36" s="1049">
        <v>39.04</v>
      </c>
      <c r="E36" s="1049"/>
      <c r="F36" s="1049"/>
      <c r="G36" s="1049"/>
      <c r="H36" s="1050" t="s">
        <v>550</v>
      </c>
      <c r="I36" s="1050"/>
      <c r="J36" s="1050"/>
      <c r="K36" s="1050"/>
      <c r="L36" s="1049" t="s">
        <v>551</v>
      </c>
      <c r="M36" s="1049"/>
      <c r="N36" s="1049"/>
      <c r="O36" s="1049"/>
      <c r="P36" s="1050" t="s">
        <v>552</v>
      </c>
      <c r="Q36" s="1050"/>
      <c r="R36" s="1050"/>
      <c r="S36" s="1051"/>
      <c r="Y36" s="24"/>
      <c r="Z36" s="24"/>
      <c r="AA36" s="24"/>
      <c r="AB36" s="24"/>
      <c r="AC36" s="24"/>
      <c r="AD36" s="24"/>
      <c r="AE36" s="24"/>
      <c r="AF36" s="24"/>
      <c r="AG36" s="24"/>
      <c r="AH36" s="24"/>
    </row>
    <row r="37" spans="1:34" ht="16.5" customHeight="1">
      <c r="A37" s="1042" t="s">
        <v>18</v>
      </c>
      <c r="B37" s="1043"/>
      <c r="C37" s="1043"/>
      <c r="D37" s="1033">
        <v>38.74</v>
      </c>
      <c r="E37" s="1033"/>
      <c r="F37" s="1033"/>
      <c r="G37" s="1033"/>
      <c r="H37" s="1032" t="s">
        <v>586</v>
      </c>
      <c r="I37" s="1032"/>
      <c r="J37" s="1032"/>
      <c r="K37" s="1032"/>
      <c r="L37" s="1033" t="s">
        <v>587</v>
      </c>
      <c r="M37" s="1033"/>
      <c r="N37" s="1033"/>
      <c r="O37" s="1033"/>
      <c r="P37" s="1032" t="s">
        <v>588</v>
      </c>
      <c r="Q37" s="1032"/>
      <c r="R37" s="1032"/>
      <c r="S37" s="1034"/>
      <c r="Y37" s="24"/>
      <c r="Z37" s="24"/>
      <c r="AA37" s="24"/>
      <c r="AB37" s="24"/>
      <c r="AC37" s="24"/>
      <c r="AD37" s="24"/>
      <c r="AE37" s="24"/>
      <c r="AF37" s="24"/>
      <c r="AG37" s="24"/>
      <c r="AH37" s="24"/>
    </row>
    <row r="38" spans="1:34" ht="16.5" customHeight="1">
      <c r="A38" s="1047" t="s">
        <v>19</v>
      </c>
      <c r="B38" s="1048"/>
      <c r="C38" s="1048"/>
      <c r="D38" s="1049">
        <v>40.46</v>
      </c>
      <c r="E38" s="1049"/>
      <c r="F38" s="1049"/>
      <c r="G38" s="1049"/>
      <c r="H38" s="1050" t="s">
        <v>589</v>
      </c>
      <c r="I38" s="1050"/>
      <c r="J38" s="1050"/>
      <c r="K38" s="1050"/>
      <c r="L38" s="1049" t="s">
        <v>590</v>
      </c>
      <c r="M38" s="1049"/>
      <c r="N38" s="1049"/>
      <c r="O38" s="1049"/>
      <c r="P38" s="1050" t="s">
        <v>591</v>
      </c>
      <c r="Q38" s="1050"/>
      <c r="R38" s="1050"/>
      <c r="S38" s="1051"/>
      <c r="Y38" s="24"/>
      <c r="Z38" s="24"/>
      <c r="AA38" s="24"/>
      <c r="AB38" s="24"/>
      <c r="AC38" s="24"/>
      <c r="AD38" s="24"/>
      <c r="AE38" s="24"/>
      <c r="AF38" s="24"/>
      <c r="AG38" s="24"/>
      <c r="AH38" s="24"/>
    </row>
    <row r="39" spans="1:34" ht="16.5" customHeight="1">
      <c r="A39" s="1042" t="s">
        <v>20</v>
      </c>
      <c r="B39" s="1043"/>
      <c r="C39" s="1043"/>
      <c r="D39" s="1033">
        <v>41.02</v>
      </c>
      <c r="E39" s="1033"/>
      <c r="F39" s="1033"/>
      <c r="G39" s="1033"/>
      <c r="H39" s="1032" t="s">
        <v>595</v>
      </c>
      <c r="I39" s="1032"/>
      <c r="J39" s="1032"/>
      <c r="K39" s="1032"/>
      <c r="L39" s="1033" t="s">
        <v>596</v>
      </c>
      <c r="M39" s="1033"/>
      <c r="N39" s="1033"/>
      <c r="O39" s="1033"/>
      <c r="P39" s="1032" t="s">
        <v>597</v>
      </c>
      <c r="Q39" s="1032"/>
      <c r="R39" s="1032"/>
      <c r="S39" s="1034"/>
      <c r="Y39" s="24"/>
      <c r="Z39" s="24"/>
      <c r="AA39" s="24"/>
      <c r="AB39" s="24"/>
      <c r="AC39" s="24"/>
      <c r="AD39" s="24"/>
      <c r="AE39" s="24"/>
      <c r="AF39" s="24"/>
      <c r="AG39" s="24"/>
      <c r="AH39" s="24"/>
    </row>
    <row r="40" spans="1:34" ht="16.5" customHeight="1">
      <c r="A40" s="1042" t="s">
        <v>167</v>
      </c>
      <c r="B40" s="1043"/>
      <c r="C40" s="1043"/>
      <c r="D40" s="1033">
        <v>39.549999999999997</v>
      </c>
      <c r="E40" s="1033"/>
      <c r="F40" s="1033"/>
      <c r="G40" s="1033"/>
      <c r="H40" s="1032" t="s">
        <v>628</v>
      </c>
      <c r="I40" s="1032"/>
      <c r="J40" s="1032"/>
      <c r="K40" s="1032"/>
      <c r="L40" s="1033" t="s">
        <v>629</v>
      </c>
      <c r="M40" s="1033"/>
      <c r="N40" s="1033"/>
      <c r="O40" s="1033"/>
      <c r="P40" s="1032" t="s">
        <v>630</v>
      </c>
      <c r="Q40" s="1032"/>
      <c r="R40" s="1032"/>
      <c r="S40" s="1034"/>
      <c r="Y40" s="24"/>
      <c r="Z40" s="24"/>
      <c r="AA40" s="24"/>
      <c r="AB40" s="24"/>
      <c r="AC40" s="24"/>
      <c r="AD40" s="24"/>
      <c r="AE40" s="24"/>
      <c r="AF40" s="24"/>
      <c r="AG40" s="24"/>
      <c r="AH40" s="24"/>
    </row>
    <row r="41" spans="1:34" ht="16.5" customHeight="1">
      <c r="A41" s="1042" t="s">
        <v>178</v>
      </c>
      <c r="B41" s="1043"/>
      <c r="C41" s="1043"/>
      <c r="D41" s="1033">
        <v>40.520000000000003</v>
      </c>
      <c r="E41" s="1033"/>
      <c r="F41" s="1033"/>
      <c r="G41" s="1033"/>
      <c r="H41" s="1032" t="s">
        <v>631</v>
      </c>
      <c r="I41" s="1032"/>
      <c r="J41" s="1032"/>
      <c r="K41" s="1032"/>
      <c r="L41" s="1033" t="s">
        <v>632</v>
      </c>
      <c r="M41" s="1033"/>
      <c r="N41" s="1033"/>
      <c r="O41" s="1033"/>
      <c r="P41" s="1032" t="s">
        <v>633</v>
      </c>
      <c r="Q41" s="1032"/>
      <c r="R41" s="1032"/>
      <c r="S41" s="1034"/>
      <c r="Y41" s="24"/>
      <c r="Z41" s="24"/>
      <c r="AA41" s="24"/>
      <c r="AB41" s="24"/>
      <c r="AC41" s="24"/>
      <c r="AD41" s="24"/>
      <c r="AE41" s="24"/>
      <c r="AF41" s="24"/>
      <c r="AG41" s="24"/>
      <c r="AH41" s="24"/>
    </row>
    <row r="42" spans="1:34" ht="16.5" customHeight="1" thickBot="1">
      <c r="A42" s="1035" t="s">
        <v>189</v>
      </c>
      <c r="B42" s="1036"/>
      <c r="C42" s="1036"/>
      <c r="D42" s="1037">
        <v>40.200000000000003</v>
      </c>
      <c r="E42" s="1037"/>
      <c r="F42" s="1037"/>
      <c r="G42" s="1037"/>
      <c r="H42" s="1038" t="s">
        <v>650</v>
      </c>
      <c r="I42" s="1038"/>
      <c r="J42" s="1038"/>
      <c r="K42" s="1038"/>
      <c r="L42" s="1039" t="s">
        <v>651</v>
      </c>
      <c r="M42" s="1039"/>
      <c r="N42" s="1039"/>
      <c r="O42" s="1039"/>
      <c r="P42" s="1038" t="s">
        <v>652</v>
      </c>
      <c r="Q42" s="1038"/>
      <c r="R42" s="1038"/>
      <c r="S42" s="1040"/>
      <c r="Y42" s="24"/>
      <c r="Z42" s="24"/>
      <c r="AA42" s="24"/>
      <c r="AB42" s="24"/>
      <c r="AC42" s="24"/>
      <c r="AD42" s="24"/>
      <c r="AE42" s="24"/>
      <c r="AF42" s="24"/>
      <c r="AG42" s="24"/>
      <c r="AH42" s="24"/>
    </row>
    <row r="43" spans="1:34" ht="23.25" customHeight="1">
      <c r="A43" s="1045" t="s">
        <v>689</v>
      </c>
      <c r="B43" s="1045"/>
      <c r="C43" s="1045"/>
      <c r="D43" s="1045"/>
      <c r="E43" s="1045"/>
      <c r="F43" s="1045"/>
      <c r="G43" s="1045"/>
      <c r="H43" s="1045"/>
      <c r="I43" s="1045"/>
      <c r="J43" s="1045"/>
      <c r="K43" s="1045"/>
      <c r="L43" s="1045"/>
      <c r="M43" s="1045"/>
      <c r="N43" s="1045"/>
      <c r="O43" s="1045"/>
      <c r="P43" s="1045"/>
      <c r="Q43" s="1045"/>
      <c r="R43" s="1045"/>
      <c r="S43" s="1045"/>
      <c r="Y43" s="24"/>
      <c r="Z43" s="24"/>
      <c r="AA43" s="24"/>
      <c r="AB43" s="24"/>
      <c r="AC43" s="24"/>
      <c r="AD43" s="24"/>
      <c r="AE43" s="24"/>
      <c r="AF43" s="24"/>
      <c r="AG43" s="24"/>
      <c r="AH43" s="24"/>
    </row>
    <row r="44" spans="1:34" ht="18.75" customHeight="1">
      <c r="A44" s="547"/>
      <c r="B44" s="547"/>
      <c r="C44" s="547"/>
      <c r="D44" s="547"/>
      <c r="E44" s="547"/>
      <c r="F44" s="547"/>
      <c r="G44" s="547"/>
      <c r="H44" s="547"/>
      <c r="I44" s="547"/>
      <c r="J44" s="547"/>
      <c r="K44" s="547"/>
      <c r="L44" s="547"/>
      <c r="M44" s="547"/>
      <c r="N44" s="547"/>
      <c r="O44" s="547"/>
      <c r="P44" s="547"/>
      <c r="Q44" s="547"/>
      <c r="R44" s="547"/>
      <c r="S44" s="547"/>
      <c r="Y44" s="24"/>
      <c r="Z44" s="24"/>
      <c r="AA44" s="24"/>
      <c r="AB44" s="24"/>
      <c r="AC44" s="24"/>
      <c r="AD44" s="24"/>
      <c r="AE44" s="24"/>
      <c r="AF44" s="24"/>
      <c r="AG44" s="24"/>
      <c r="AH44" s="24"/>
    </row>
    <row r="45" spans="1:34" ht="18.75">
      <c r="A45" s="548"/>
      <c r="B45" s="60"/>
      <c r="C45" s="61"/>
      <c r="D45" s="61"/>
      <c r="E45" s="61"/>
      <c r="F45" s="549"/>
      <c r="G45" s="550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Y45" s="24"/>
      <c r="Z45" s="24"/>
      <c r="AA45" s="24"/>
      <c r="AB45" s="24"/>
      <c r="AC45" s="24"/>
      <c r="AD45" s="24"/>
      <c r="AE45" s="24"/>
      <c r="AF45" s="24"/>
      <c r="AG45" s="24"/>
      <c r="AH45" s="24"/>
    </row>
    <row r="46" spans="1:34" ht="18.75">
      <c r="A46" s="548"/>
      <c r="B46" s="60"/>
      <c r="C46" s="61"/>
      <c r="D46" s="551"/>
      <c r="E46" s="551"/>
      <c r="F46" s="551"/>
      <c r="G46" s="551"/>
      <c r="H46" s="551"/>
      <c r="I46" s="551"/>
      <c r="J46" s="551"/>
      <c r="K46" s="551"/>
      <c r="L46" s="551"/>
      <c r="M46" s="551"/>
      <c r="N46" s="551"/>
      <c r="O46" s="1046"/>
      <c r="P46" s="1046"/>
      <c r="Q46" s="1046"/>
      <c r="R46" s="1046"/>
      <c r="S46" s="1046"/>
      <c r="Y46" s="24"/>
      <c r="Z46" s="24"/>
      <c r="AA46" s="24"/>
      <c r="AB46" s="24"/>
      <c r="AC46" s="24"/>
      <c r="AD46" s="24"/>
      <c r="AE46" s="24"/>
      <c r="AF46" s="24"/>
      <c r="AG46" s="24"/>
      <c r="AH46" s="24"/>
    </row>
    <row r="47" spans="1:34" ht="33.75" customHeight="1">
      <c r="A47" s="60"/>
      <c r="B47" s="60"/>
      <c r="C47" s="61"/>
      <c r="D47" s="61"/>
      <c r="E47" s="61"/>
      <c r="F47" s="549"/>
      <c r="G47" s="550"/>
      <c r="H47" s="551"/>
      <c r="I47" s="551"/>
      <c r="J47" s="551"/>
      <c r="K47" s="551"/>
      <c r="L47" s="551"/>
      <c r="M47" s="551"/>
      <c r="N47" s="551"/>
      <c r="O47" s="551"/>
      <c r="P47" s="551"/>
      <c r="Q47" s="551"/>
      <c r="R47" s="551"/>
      <c r="S47" s="551"/>
    </row>
    <row r="48" spans="1:34" ht="15.75" customHeight="1">
      <c r="A48" s="60"/>
      <c r="B48" s="60"/>
      <c r="C48" s="61"/>
      <c r="D48" s="61"/>
      <c r="E48" s="61"/>
      <c r="F48" s="549"/>
      <c r="G48" s="550"/>
      <c r="H48" s="551"/>
      <c r="I48" s="551"/>
      <c r="J48" s="551"/>
      <c r="K48" s="551"/>
      <c r="L48" s="551"/>
      <c r="M48" s="551"/>
      <c r="N48" s="551"/>
      <c r="O48" s="551"/>
      <c r="P48" s="551"/>
      <c r="Q48" s="551"/>
      <c r="R48" s="551"/>
      <c r="S48" s="551"/>
    </row>
    <row r="49" spans="1:19" ht="18.75">
      <c r="A49" s="551"/>
      <c r="B49" s="552"/>
      <c r="C49" s="552"/>
      <c r="D49" s="552"/>
      <c r="E49" s="551"/>
      <c r="F49" s="551"/>
      <c r="G49" s="551"/>
      <c r="H49" s="551"/>
      <c r="I49" s="551"/>
      <c r="J49" s="551"/>
      <c r="K49" s="551"/>
      <c r="L49" s="551"/>
      <c r="M49" s="551"/>
      <c r="N49" s="551"/>
      <c r="O49" s="551"/>
      <c r="Q49" s="551"/>
      <c r="R49" s="551"/>
      <c r="S49" s="551"/>
    </row>
    <row r="51" spans="1:19" ht="18.75">
      <c r="A51" s="60"/>
      <c r="B51" s="60"/>
      <c r="C51" s="61"/>
    </row>
    <row r="55" spans="1:19" ht="18.75">
      <c r="A55" s="60"/>
      <c r="B55" s="60"/>
      <c r="C55" s="61"/>
    </row>
    <row r="60" spans="1:19">
      <c r="B60" s="16"/>
      <c r="C60" s="16"/>
    </row>
    <row r="65" spans="1:3" ht="18.75">
      <c r="A65" s="60"/>
      <c r="B65" s="60"/>
      <c r="C65" s="61"/>
    </row>
  </sheetData>
  <mergeCells count="198">
    <mergeCell ref="P25:S25"/>
    <mergeCell ref="A36:C36"/>
    <mergeCell ref="D36:G36"/>
    <mergeCell ref="H36:K36"/>
    <mergeCell ref="L36:O36"/>
    <mergeCell ref="P36:S36"/>
    <mergeCell ref="A30:S30"/>
    <mergeCell ref="A31:C32"/>
    <mergeCell ref="D31:G32"/>
    <mergeCell ref="H31:S31"/>
    <mergeCell ref="H32:K32"/>
    <mergeCell ref="L32:O32"/>
    <mergeCell ref="P32:S32"/>
    <mergeCell ref="A33:C33"/>
    <mergeCell ref="D33:G33"/>
    <mergeCell ref="H33:K33"/>
    <mergeCell ref="L33:O33"/>
    <mergeCell ref="P33:S33"/>
    <mergeCell ref="A34:C34"/>
    <mergeCell ref="D34:G34"/>
    <mergeCell ref="H34:K34"/>
    <mergeCell ref="L34:O34"/>
    <mergeCell ref="P34:S34"/>
    <mergeCell ref="A27:C27"/>
    <mergeCell ref="A1:U1"/>
    <mergeCell ref="S2:U2"/>
    <mergeCell ref="A3:E3"/>
    <mergeCell ref="F3:G3"/>
    <mergeCell ref="H3:I3"/>
    <mergeCell ref="J3:K3"/>
    <mergeCell ref="L3:M3"/>
    <mergeCell ref="N3:O3"/>
    <mergeCell ref="P3:Q3"/>
    <mergeCell ref="R3:S3"/>
    <mergeCell ref="T3:U3"/>
    <mergeCell ref="A4:E4"/>
    <mergeCell ref="F4:G4"/>
    <mergeCell ref="H4:I4"/>
    <mergeCell ref="J4:K4"/>
    <mergeCell ref="L4:M4"/>
    <mergeCell ref="N4:O4"/>
    <mergeCell ref="P4:Q4"/>
    <mergeCell ref="R4:S4"/>
    <mergeCell ref="T4:U4"/>
    <mergeCell ref="P5:Q5"/>
    <mergeCell ref="R5:S5"/>
    <mergeCell ref="T5:U5"/>
    <mergeCell ref="A6:E6"/>
    <mergeCell ref="F6:G6"/>
    <mergeCell ref="H6:I6"/>
    <mergeCell ref="J6:K6"/>
    <mergeCell ref="L6:M6"/>
    <mergeCell ref="N6:O6"/>
    <mergeCell ref="P6:Q6"/>
    <mergeCell ref="A5:E5"/>
    <mergeCell ref="F5:G5"/>
    <mergeCell ref="H5:I5"/>
    <mergeCell ref="J5:K5"/>
    <mergeCell ref="L5:M5"/>
    <mergeCell ref="N5:O5"/>
    <mergeCell ref="R6:S6"/>
    <mergeCell ref="T6:U6"/>
    <mergeCell ref="A11:C11"/>
    <mergeCell ref="D11:G11"/>
    <mergeCell ref="H11:K11"/>
    <mergeCell ref="L11:O11"/>
    <mergeCell ref="P11:S11"/>
    <mergeCell ref="T7:U7"/>
    <mergeCell ref="A8:E8"/>
    <mergeCell ref="F8:G8"/>
    <mergeCell ref="H8:I8"/>
    <mergeCell ref="J8:K8"/>
    <mergeCell ref="L8:M8"/>
    <mergeCell ref="N8:O8"/>
    <mergeCell ref="P8:Q8"/>
    <mergeCell ref="R8:S8"/>
    <mergeCell ref="T8:U8"/>
    <mergeCell ref="A7:E7"/>
    <mergeCell ref="F7:G7"/>
    <mergeCell ref="H7:I7"/>
    <mergeCell ref="J7:K7"/>
    <mergeCell ref="L7:M7"/>
    <mergeCell ref="N7:O7"/>
    <mergeCell ref="P7:Q7"/>
    <mergeCell ref="R7:S7"/>
    <mergeCell ref="A10:S10"/>
    <mergeCell ref="A12:C12"/>
    <mergeCell ref="D12:G12"/>
    <mergeCell ref="H12:K12"/>
    <mergeCell ref="L12:O12"/>
    <mergeCell ref="P12:S12"/>
    <mergeCell ref="A13:C13"/>
    <mergeCell ref="D13:G13"/>
    <mergeCell ref="H13:K13"/>
    <mergeCell ref="L13:O13"/>
    <mergeCell ref="P13:S13"/>
    <mergeCell ref="A17:S17"/>
    <mergeCell ref="A18:C19"/>
    <mergeCell ref="D18:G19"/>
    <mergeCell ref="H18:S18"/>
    <mergeCell ref="H19:K19"/>
    <mergeCell ref="L19:O19"/>
    <mergeCell ref="P19:S19"/>
    <mergeCell ref="A14:C14"/>
    <mergeCell ref="D14:G14"/>
    <mergeCell ref="H14:K14"/>
    <mergeCell ref="L14:O14"/>
    <mergeCell ref="P14:S14"/>
    <mergeCell ref="A15:C15"/>
    <mergeCell ref="D15:G15"/>
    <mergeCell ref="H15:K15"/>
    <mergeCell ref="L15:O15"/>
    <mergeCell ref="P15:S15"/>
    <mergeCell ref="A20:C20"/>
    <mergeCell ref="D20:G20"/>
    <mergeCell ref="H20:K20"/>
    <mergeCell ref="L20:O20"/>
    <mergeCell ref="P20:S20"/>
    <mergeCell ref="A21:C21"/>
    <mergeCell ref="D21:G21"/>
    <mergeCell ref="H21:K21"/>
    <mergeCell ref="L21:O21"/>
    <mergeCell ref="P21:S21"/>
    <mergeCell ref="A22:C22"/>
    <mergeCell ref="D22:G22"/>
    <mergeCell ref="H22:K22"/>
    <mergeCell ref="L22:O22"/>
    <mergeCell ref="P22:S22"/>
    <mergeCell ref="A26:C26"/>
    <mergeCell ref="D26:G26"/>
    <mergeCell ref="H26:K26"/>
    <mergeCell ref="L26:O26"/>
    <mergeCell ref="P26:S26"/>
    <mergeCell ref="A23:C23"/>
    <mergeCell ref="D23:G23"/>
    <mergeCell ref="H23:K23"/>
    <mergeCell ref="L23:O23"/>
    <mergeCell ref="P23:S23"/>
    <mergeCell ref="A24:C24"/>
    <mergeCell ref="D24:G24"/>
    <mergeCell ref="H24:K24"/>
    <mergeCell ref="L24:O24"/>
    <mergeCell ref="P24:S24"/>
    <mergeCell ref="A25:C25"/>
    <mergeCell ref="D25:G25"/>
    <mergeCell ref="H25:K25"/>
    <mergeCell ref="L25:O25"/>
    <mergeCell ref="A43:S43"/>
    <mergeCell ref="O46:S46"/>
    <mergeCell ref="A35:C35"/>
    <mergeCell ref="D35:G35"/>
    <mergeCell ref="H35:K35"/>
    <mergeCell ref="L35:O35"/>
    <mergeCell ref="P35:S35"/>
    <mergeCell ref="A39:C39"/>
    <mergeCell ref="D39:G39"/>
    <mergeCell ref="H39:K39"/>
    <mergeCell ref="L39:O39"/>
    <mergeCell ref="P39:S39"/>
    <mergeCell ref="A37:C37"/>
    <mergeCell ref="D37:G37"/>
    <mergeCell ref="H37:K37"/>
    <mergeCell ref="L37:O37"/>
    <mergeCell ref="P37:S37"/>
    <mergeCell ref="A38:C38"/>
    <mergeCell ref="D38:G38"/>
    <mergeCell ref="H38:K38"/>
    <mergeCell ref="L38:O38"/>
    <mergeCell ref="P38:S38"/>
    <mergeCell ref="A41:C41"/>
    <mergeCell ref="D41:G41"/>
    <mergeCell ref="D27:G27"/>
    <mergeCell ref="H27:K27"/>
    <mergeCell ref="L27:O27"/>
    <mergeCell ref="P27:S27"/>
    <mergeCell ref="A28:C28"/>
    <mergeCell ref="D28:G28"/>
    <mergeCell ref="H28:K28"/>
    <mergeCell ref="L28:O28"/>
    <mergeCell ref="P28:S28"/>
    <mergeCell ref="H41:K41"/>
    <mergeCell ref="L41:O41"/>
    <mergeCell ref="P41:S41"/>
    <mergeCell ref="A42:C42"/>
    <mergeCell ref="D42:G42"/>
    <mergeCell ref="H42:K42"/>
    <mergeCell ref="L42:O42"/>
    <mergeCell ref="P42:S42"/>
    <mergeCell ref="A29:C29"/>
    <mergeCell ref="D29:G29"/>
    <mergeCell ref="H29:K29"/>
    <mergeCell ref="L29:O29"/>
    <mergeCell ref="P29:S29"/>
    <mergeCell ref="A40:C40"/>
    <mergeCell ref="D40:G40"/>
    <mergeCell ref="H40:K40"/>
    <mergeCell ref="L40:O40"/>
    <mergeCell ref="P40:S40"/>
  </mergeCells>
  <printOptions horizontalCentered="1"/>
  <pageMargins left="0.9055118110236221" right="0.19685039370078741" top="0.27559055118110237" bottom="0.39370078740157483" header="0.15748031496062992" footer="0.15748031496062992"/>
  <pageSetup paperSize="9" scale="85" fitToHeight="2" orientation="portrait" r:id="rId1"/>
  <headerFooter alignWithMargins="0">
    <oddFooter xml:space="preserve">&amp;C21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Normal="100" workbookViewId="0">
      <selection activeCell="A16" sqref="A16:G16"/>
    </sheetView>
  </sheetViews>
  <sheetFormatPr defaultRowHeight="12.75"/>
  <cols>
    <col min="1" max="1" width="42.140625" style="2" bestFit="1" customWidth="1"/>
    <col min="2" max="2" width="7.7109375" style="2" bestFit="1" customWidth="1"/>
    <col min="3" max="3" width="14.85546875" style="26" bestFit="1" customWidth="1"/>
    <col min="4" max="5" width="14.85546875" style="26" customWidth="1"/>
    <col min="6" max="6" width="14.85546875" style="2" bestFit="1" customWidth="1"/>
    <col min="7" max="8" width="17.85546875" style="2" customWidth="1"/>
    <col min="9" max="257" width="9.140625" style="2"/>
    <col min="258" max="258" width="42.140625" style="2" bestFit="1" customWidth="1"/>
    <col min="259" max="259" width="7.7109375" style="2" bestFit="1" customWidth="1"/>
    <col min="260" max="260" width="14.85546875" style="2" bestFit="1" customWidth="1"/>
    <col min="261" max="261" width="14.85546875" style="2" customWidth="1"/>
    <col min="262" max="262" width="14.85546875" style="2" bestFit="1" customWidth="1"/>
    <col min="263" max="264" width="17.85546875" style="2" customWidth="1"/>
    <col min="265" max="513" width="9.140625" style="2"/>
    <col min="514" max="514" width="42.140625" style="2" bestFit="1" customWidth="1"/>
    <col min="515" max="515" width="7.7109375" style="2" bestFit="1" customWidth="1"/>
    <col min="516" max="516" width="14.85546875" style="2" bestFit="1" customWidth="1"/>
    <col min="517" max="517" width="14.85546875" style="2" customWidth="1"/>
    <col min="518" max="518" width="14.85546875" style="2" bestFit="1" customWidth="1"/>
    <col min="519" max="520" width="17.85546875" style="2" customWidth="1"/>
    <col min="521" max="769" width="9.140625" style="2"/>
    <col min="770" max="770" width="42.140625" style="2" bestFit="1" customWidth="1"/>
    <col min="771" max="771" width="7.7109375" style="2" bestFit="1" customWidth="1"/>
    <col min="772" max="772" width="14.85546875" style="2" bestFit="1" customWidth="1"/>
    <col min="773" max="773" width="14.85546875" style="2" customWidth="1"/>
    <col min="774" max="774" width="14.85546875" style="2" bestFit="1" customWidth="1"/>
    <col min="775" max="776" width="17.85546875" style="2" customWidth="1"/>
    <col min="777" max="1025" width="9.140625" style="2"/>
    <col min="1026" max="1026" width="42.140625" style="2" bestFit="1" customWidth="1"/>
    <col min="1027" max="1027" width="7.7109375" style="2" bestFit="1" customWidth="1"/>
    <col min="1028" max="1028" width="14.85546875" style="2" bestFit="1" customWidth="1"/>
    <col min="1029" max="1029" width="14.85546875" style="2" customWidth="1"/>
    <col min="1030" max="1030" width="14.85546875" style="2" bestFit="1" customWidth="1"/>
    <col min="1031" max="1032" width="17.85546875" style="2" customWidth="1"/>
    <col min="1033" max="1281" width="9.140625" style="2"/>
    <col min="1282" max="1282" width="42.140625" style="2" bestFit="1" customWidth="1"/>
    <col min="1283" max="1283" width="7.7109375" style="2" bestFit="1" customWidth="1"/>
    <col min="1284" max="1284" width="14.85546875" style="2" bestFit="1" customWidth="1"/>
    <col min="1285" max="1285" width="14.85546875" style="2" customWidth="1"/>
    <col min="1286" max="1286" width="14.85546875" style="2" bestFit="1" customWidth="1"/>
    <col min="1287" max="1288" width="17.85546875" style="2" customWidth="1"/>
    <col min="1289" max="1537" width="9.140625" style="2"/>
    <col min="1538" max="1538" width="42.140625" style="2" bestFit="1" customWidth="1"/>
    <col min="1539" max="1539" width="7.7109375" style="2" bestFit="1" customWidth="1"/>
    <col min="1540" max="1540" width="14.85546875" style="2" bestFit="1" customWidth="1"/>
    <col min="1541" max="1541" width="14.85546875" style="2" customWidth="1"/>
    <col min="1542" max="1542" width="14.85546875" style="2" bestFit="1" customWidth="1"/>
    <col min="1543" max="1544" width="17.85546875" style="2" customWidth="1"/>
    <col min="1545" max="1793" width="9.140625" style="2"/>
    <col min="1794" max="1794" width="42.140625" style="2" bestFit="1" customWidth="1"/>
    <col min="1795" max="1795" width="7.7109375" style="2" bestFit="1" customWidth="1"/>
    <col min="1796" max="1796" width="14.85546875" style="2" bestFit="1" customWidth="1"/>
    <col min="1797" max="1797" width="14.85546875" style="2" customWidth="1"/>
    <col min="1798" max="1798" width="14.85546875" style="2" bestFit="1" customWidth="1"/>
    <col min="1799" max="1800" width="17.85546875" style="2" customWidth="1"/>
    <col min="1801" max="2049" width="9.140625" style="2"/>
    <col min="2050" max="2050" width="42.140625" style="2" bestFit="1" customWidth="1"/>
    <col min="2051" max="2051" width="7.7109375" style="2" bestFit="1" customWidth="1"/>
    <col min="2052" max="2052" width="14.85546875" style="2" bestFit="1" customWidth="1"/>
    <col min="2053" max="2053" width="14.85546875" style="2" customWidth="1"/>
    <col min="2054" max="2054" width="14.85546875" style="2" bestFit="1" customWidth="1"/>
    <col min="2055" max="2056" width="17.85546875" style="2" customWidth="1"/>
    <col min="2057" max="2305" width="9.140625" style="2"/>
    <col min="2306" max="2306" width="42.140625" style="2" bestFit="1" customWidth="1"/>
    <col min="2307" max="2307" width="7.7109375" style="2" bestFit="1" customWidth="1"/>
    <col min="2308" max="2308" width="14.85546875" style="2" bestFit="1" customWidth="1"/>
    <col min="2309" max="2309" width="14.85546875" style="2" customWidth="1"/>
    <col min="2310" max="2310" width="14.85546875" style="2" bestFit="1" customWidth="1"/>
    <col min="2311" max="2312" width="17.85546875" style="2" customWidth="1"/>
    <col min="2313" max="2561" width="9.140625" style="2"/>
    <col min="2562" max="2562" width="42.140625" style="2" bestFit="1" customWidth="1"/>
    <col min="2563" max="2563" width="7.7109375" style="2" bestFit="1" customWidth="1"/>
    <col min="2564" max="2564" width="14.85546875" style="2" bestFit="1" customWidth="1"/>
    <col min="2565" max="2565" width="14.85546875" style="2" customWidth="1"/>
    <col min="2566" max="2566" width="14.85546875" style="2" bestFit="1" customWidth="1"/>
    <col min="2567" max="2568" width="17.85546875" style="2" customWidth="1"/>
    <col min="2569" max="2817" width="9.140625" style="2"/>
    <col min="2818" max="2818" width="42.140625" style="2" bestFit="1" customWidth="1"/>
    <col min="2819" max="2819" width="7.7109375" style="2" bestFit="1" customWidth="1"/>
    <col min="2820" max="2820" width="14.85546875" style="2" bestFit="1" customWidth="1"/>
    <col min="2821" max="2821" width="14.85546875" style="2" customWidth="1"/>
    <col min="2822" max="2822" width="14.85546875" style="2" bestFit="1" customWidth="1"/>
    <col min="2823" max="2824" width="17.85546875" style="2" customWidth="1"/>
    <col min="2825" max="3073" width="9.140625" style="2"/>
    <col min="3074" max="3074" width="42.140625" style="2" bestFit="1" customWidth="1"/>
    <col min="3075" max="3075" width="7.7109375" style="2" bestFit="1" customWidth="1"/>
    <col min="3076" max="3076" width="14.85546875" style="2" bestFit="1" customWidth="1"/>
    <col min="3077" max="3077" width="14.85546875" style="2" customWidth="1"/>
    <col min="3078" max="3078" width="14.85546875" style="2" bestFit="1" customWidth="1"/>
    <col min="3079" max="3080" width="17.85546875" style="2" customWidth="1"/>
    <col min="3081" max="3329" width="9.140625" style="2"/>
    <col min="3330" max="3330" width="42.140625" style="2" bestFit="1" customWidth="1"/>
    <col min="3331" max="3331" width="7.7109375" style="2" bestFit="1" customWidth="1"/>
    <col min="3332" max="3332" width="14.85546875" style="2" bestFit="1" customWidth="1"/>
    <col min="3333" max="3333" width="14.85546875" style="2" customWidth="1"/>
    <col min="3334" max="3334" width="14.85546875" style="2" bestFit="1" customWidth="1"/>
    <col min="3335" max="3336" width="17.85546875" style="2" customWidth="1"/>
    <col min="3337" max="3585" width="9.140625" style="2"/>
    <col min="3586" max="3586" width="42.140625" style="2" bestFit="1" customWidth="1"/>
    <col min="3587" max="3587" width="7.7109375" style="2" bestFit="1" customWidth="1"/>
    <col min="3588" max="3588" width="14.85546875" style="2" bestFit="1" customWidth="1"/>
    <col min="3589" max="3589" width="14.85546875" style="2" customWidth="1"/>
    <col min="3590" max="3590" width="14.85546875" style="2" bestFit="1" customWidth="1"/>
    <col min="3591" max="3592" width="17.85546875" style="2" customWidth="1"/>
    <col min="3593" max="3841" width="9.140625" style="2"/>
    <col min="3842" max="3842" width="42.140625" style="2" bestFit="1" customWidth="1"/>
    <col min="3843" max="3843" width="7.7109375" style="2" bestFit="1" customWidth="1"/>
    <col min="3844" max="3844" width="14.85546875" style="2" bestFit="1" customWidth="1"/>
    <col min="3845" max="3845" width="14.85546875" style="2" customWidth="1"/>
    <col min="3846" max="3846" width="14.85546875" style="2" bestFit="1" customWidth="1"/>
    <col min="3847" max="3848" width="17.85546875" style="2" customWidth="1"/>
    <col min="3849" max="4097" width="9.140625" style="2"/>
    <col min="4098" max="4098" width="42.140625" style="2" bestFit="1" customWidth="1"/>
    <col min="4099" max="4099" width="7.7109375" style="2" bestFit="1" customWidth="1"/>
    <col min="4100" max="4100" width="14.85546875" style="2" bestFit="1" customWidth="1"/>
    <col min="4101" max="4101" width="14.85546875" style="2" customWidth="1"/>
    <col min="4102" max="4102" width="14.85546875" style="2" bestFit="1" customWidth="1"/>
    <col min="4103" max="4104" width="17.85546875" style="2" customWidth="1"/>
    <col min="4105" max="4353" width="9.140625" style="2"/>
    <col min="4354" max="4354" width="42.140625" style="2" bestFit="1" customWidth="1"/>
    <col min="4355" max="4355" width="7.7109375" style="2" bestFit="1" customWidth="1"/>
    <col min="4356" max="4356" width="14.85546875" style="2" bestFit="1" customWidth="1"/>
    <col min="4357" max="4357" width="14.85546875" style="2" customWidth="1"/>
    <col min="4358" max="4358" width="14.85546875" style="2" bestFit="1" customWidth="1"/>
    <col min="4359" max="4360" width="17.85546875" style="2" customWidth="1"/>
    <col min="4361" max="4609" width="9.140625" style="2"/>
    <col min="4610" max="4610" width="42.140625" style="2" bestFit="1" customWidth="1"/>
    <col min="4611" max="4611" width="7.7109375" style="2" bestFit="1" customWidth="1"/>
    <col min="4612" max="4612" width="14.85546875" style="2" bestFit="1" customWidth="1"/>
    <col min="4613" max="4613" width="14.85546875" style="2" customWidth="1"/>
    <col min="4614" max="4614" width="14.85546875" style="2" bestFit="1" customWidth="1"/>
    <col min="4615" max="4616" width="17.85546875" style="2" customWidth="1"/>
    <col min="4617" max="4865" width="9.140625" style="2"/>
    <col min="4866" max="4866" width="42.140625" style="2" bestFit="1" customWidth="1"/>
    <col min="4867" max="4867" width="7.7109375" style="2" bestFit="1" customWidth="1"/>
    <col min="4868" max="4868" width="14.85546875" style="2" bestFit="1" customWidth="1"/>
    <col min="4869" max="4869" width="14.85546875" style="2" customWidth="1"/>
    <col min="4870" max="4870" width="14.85546875" style="2" bestFit="1" customWidth="1"/>
    <col min="4871" max="4872" width="17.85546875" style="2" customWidth="1"/>
    <col min="4873" max="5121" width="9.140625" style="2"/>
    <col min="5122" max="5122" width="42.140625" style="2" bestFit="1" customWidth="1"/>
    <col min="5123" max="5123" width="7.7109375" style="2" bestFit="1" customWidth="1"/>
    <col min="5124" max="5124" width="14.85546875" style="2" bestFit="1" customWidth="1"/>
    <col min="5125" max="5125" width="14.85546875" style="2" customWidth="1"/>
    <col min="5126" max="5126" width="14.85546875" style="2" bestFit="1" customWidth="1"/>
    <col min="5127" max="5128" width="17.85546875" style="2" customWidth="1"/>
    <col min="5129" max="5377" width="9.140625" style="2"/>
    <col min="5378" max="5378" width="42.140625" style="2" bestFit="1" customWidth="1"/>
    <col min="5379" max="5379" width="7.7109375" style="2" bestFit="1" customWidth="1"/>
    <col min="5380" max="5380" width="14.85546875" style="2" bestFit="1" customWidth="1"/>
    <col min="5381" max="5381" width="14.85546875" style="2" customWidth="1"/>
    <col min="5382" max="5382" width="14.85546875" style="2" bestFit="1" customWidth="1"/>
    <col min="5383" max="5384" width="17.85546875" style="2" customWidth="1"/>
    <col min="5385" max="5633" width="9.140625" style="2"/>
    <col min="5634" max="5634" width="42.140625" style="2" bestFit="1" customWidth="1"/>
    <col min="5635" max="5635" width="7.7109375" style="2" bestFit="1" customWidth="1"/>
    <col min="5636" max="5636" width="14.85546875" style="2" bestFit="1" customWidth="1"/>
    <col min="5637" max="5637" width="14.85546875" style="2" customWidth="1"/>
    <col min="5638" max="5638" width="14.85546875" style="2" bestFit="1" customWidth="1"/>
    <col min="5639" max="5640" width="17.85546875" style="2" customWidth="1"/>
    <col min="5641" max="5889" width="9.140625" style="2"/>
    <col min="5890" max="5890" width="42.140625" style="2" bestFit="1" customWidth="1"/>
    <col min="5891" max="5891" width="7.7109375" style="2" bestFit="1" customWidth="1"/>
    <col min="5892" max="5892" width="14.85546875" style="2" bestFit="1" customWidth="1"/>
    <col min="5893" max="5893" width="14.85546875" style="2" customWidth="1"/>
    <col min="5894" max="5894" width="14.85546875" style="2" bestFit="1" customWidth="1"/>
    <col min="5895" max="5896" width="17.85546875" style="2" customWidth="1"/>
    <col min="5897" max="6145" width="9.140625" style="2"/>
    <col min="6146" max="6146" width="42.140625" style="2" bestFit="1" customWidth="1"/>
    <col min="6147" max="6147" width="7.7109375" style="2" bestFit="1" customWidth="1"/>
    <col min="6148" max="6148" width="14.85546875" style="2" bestFit="1" customWidth="1"/>
    <col min="6149" max="6149" width="14.85546875" style="2" customWidth="1"/>
    <col min="6150" max="6150" width="14.85546875" style="2" bestFit="1" customWidth="1"/>
    <col min="6151" max="6152" width="17.85546875" style="2" customWidth="1"/>
    <col min="6153" max="6401" width="9.140625" style="2"/>
    <col min="6402" max="6402" width="42.140625" style="2" bestFit="1" customWidth="1"/>
    <col min="6403" max="6403" width="7.7109375" style="2" bestFit="1" customWidth="1"/>
    <col min="6404" max="6404" width="14.85546875" style="2" bestFit="1" customWidth="1"/>
    <col min="6405" max="6405" width="14.85546875" style="2" customWidth="1"/>
    <col min="6406" max="6406" width="14.85546875" style="2" bestFit="1" customWidth="1"/>
    <col min="6407" max="6408" width="17.85546875" style="2" customWidth="1"/>
    <col min="6409" max="6657" width="9.140625" style="2"/>
    <col min="6658" max="6658" width="42.140625" style="2" bestFit="1" customWidth="1"/>
    <col min="6659" max="6659" width="7.7109375" style="2" bestFit="1" customWidth="1"/>
    <col min="6660" max="6660" width="14.85546875" style="2" bestFit="1" customWidth="1"/>
    <col min="6661" max="6661" width="14.85546875" style="2" customWidth="1"/>
    <col min="6662" max="6662" width="14.85546875" style="2" bestFit="1" customWidth="1"/>
    <col min="6663" max="6664" width="17.85546875" style="2" customWidth="1"/>
    <col min="6665" max="6913" width="9.140625" style="2"/>
    <col min="6914" max="6914" width="42.140625" style="2" bestFit="1" customWidth="1"/>
    <col min="6915" max="6915" width="7.7109375" style="2" bestFit="1" customWidth="1"/>
    <col min="6916" max="6916" width="14.85546875" style="2" bestFit="1" customWidth="1"/>
    <col min="6917" max="6917" width="14.85546875" style="2" customWidth="1"/>
    <col min="6918" max="6918" width="14.85546875" style="2" bestFit="1" customWidth="1"/>
    <col min="6919" max="6920" width="17.85546875" style="2" customWidth="1"/>
    <col min="6921" max="7169" width="9.140625" style="2"/>
    <col min="7170" max="7170" width="42.140625" style="2" bestFit="1" customWidth="1"/>
    <col min="7171" max="7171" width="7.7109375" style="2" bestFit="1" customWidth="1"/>
    <col min="7172" max="7172" width="14.85546875" style="2" bestFit="1" customWidth="1"/>
    <col min="7173" max="7173" width="14.85546875" style="2" customWidth="1"/>
    <col min="7174" max="7174" width="14.85546875" style="2" bestFit="1" customWidth="1"/>
    <col min="7175" max="7176" width="17.85546875" style="2" customWidth="1"/>
    <col min="7177" max="7425" width="9.140625" style="2"/>
    <col min="7426" max="7426" width="42.140625" style="2" bestFit="1" customWidth="1"/>
    <col min="7427" max="7427" width="7.7109375" style="2" bestFit="1" customWidth="1"/>
    <col min="7428" max="7428" width="14.85546875" style="2" bestFit="1" customWidth="1"/>
    <col min="7429" max="7429" width="14.85546875" style="2" customWidth="1"/>
    <col min="7430" max="7430" width="14.85546875" style="2" bestFit="1" customWidth="1"/>
    <col min="7431" max="7432" width="17.85546875" style="2" customWidth="1"/>
    <col min="7433" max="7681" width="9.140625" style="2"/>
    <col min="7682" max="7682" width="42.140625" style="2" bestFit="1" customWidth="1"/>
    <col min="7683" max="7683" width="7.7109375" style="2" bestFit="1" customWidth="1"/>
    <col min="7684" max="7684" width="14.85546875" style="2" bestFit="1" customWidth="1"/>
    <col min="7685" max="7685" width="14.85546875" style="2" customWidth="1"/>
    <col min="7686" max="7686" width="14.85546875" style="2" bestFit="1" customWidth="1"/>
    <col min="7687" max="7688" width="17.85546875" style="2" customWidth="1"/>
    <col min="7689" max="7937" width="9.140625" style="2"/>
    <col min="7938" max="7938" width="42.140625" style="2" bestFit="1" customWidth="1"/>
    <col min="7939" max="7939" width="7.7109375" style="2" bestFit="1" customWidth="1"/>
    <col min="7940" max="7940" width="14.85546875" style="2" bestFit="1" customWidth="1"/>
    <col min="7941" max="7941" width="14.85546875" style="2" customWidth="1"/>
    <col min="7942" max="7942" width="14.85546875" style="2" bestFit="1" customWidth="1"/>
    <col min="7943" max="7944" width="17.85546875" style="2" customWidth="1"/>
    <col min="7945" max="8193" width="9.140625" style="2"/>
    <col min="8194" max="8194" width="42.140625" style="2" bestFit="1" customWidth="1"/>
    <col min="8195" max="8195" width="7.7109375" style="2" bestFit="1" customWidth="1"/>
    <col min="8196" max="8196" width="14.85546875" style="2" bestFit="1" customWidth="1"/>
    <col min="8197" max="8197" width="14.85546875" style="2" customWidth="1"/>
    <col min="8198" max="8198" width="14.85546875" style="2" bestFit="1" customWidth="1"/>
    <col min="8199" max="8200" width="17.85546875" style="2" customWidth="1"/>
    <col min="8201" max="8449" width="9.140625" style="2"/>
    <col min="8450" max="8450" width="42.140625" style="2" bestFit="1" customWidth="1"/>
    <col min="8451" max="8451" width="7.7109375" style="2" bestFit="1" customWidth="1"/>
    <col min="8452" max="8452" width="14.85546875" style="2" bestFit="1" customWidth="1"/>
    <col min="8453" max="8453" width="14.85546875" style="2" customWidth="1"/>
    <col min="8454" max="8454" width="14.85546875" style="2" bestFit="1" customWidth="1"/>
    <col min="8455" max="8456" width="17.85546875" style="2" customWidth="1"/>
    <col min="8457" max="8705" width="9.140625" style="2"/>
    <col min="8706" max="8706" width="42.140625" style="2" bestFit="1" customWidth="1"/>
    <col min="8707" max="8707" width="7.7109375" style="2" bestFit="1" customWidth="1"/>
    <col min="8708" max="8708" width="14.85546875" style="2" bestFit="1" customWidth="1"/>
    <col min="8709" max="8709" width="14.85546875" style="2" customWidth="1"/>
    <col min="8710" max="8710" width="14.85546875" style="2" bestFit="1" customWidth="1"/>
    <col min="8711" max="8712" width="17.85546875" style="2" customWidth="1"/>
    <col min="8713" max="8961" width="9.140625" style="2"/>
    <col min="8962" max="8962" width="42.140625" style="2" bestFit="1" customWidth="1"/>
    <col min="8963" max="8963" width="7.7109375" style="2" bestFit="1" customWidth="1"/>
    <col min="8964" max="8964" width="14.85546875" style="2" bestFit="1" customWidth="1"/>
    <col min="8965" max="8965" width="14.85546875" style="2" customWidth="1"/>
    <col min="8966" max="8966" width="14.85546875" style="2" bestFit="1" customWidth="1"/>
    <col min="8967" max="8968" width="17.85546875" style="2" customWidth="1"/>
    <col min="8969" max="9217" width="9.140625" style="2"/>
    <col min="9218" max="9218" width="42.140625" style="2" bestFit="1" customWidth="1"/>
    <col min="9219" max="9219" width="7.7109375" style="2" bestFit="1" customWidth="1"/>
    <col min="9220" max="9220" width="14.85546875" style="2" bestFit="1" customWidth="1"/>
    <col min="9221" max="9221" width="14.85546875" style="2" customWidth="1"/>
    <col min="9222" max="9222" width="14.85546875" style="2" bestFit="1" customWidth="1"/>
    <col min="9223" max="9224" width="17.85546875" style="2" customWidth="1"/>
    <col min="9225" max="9473" width="9.140625" style="2"/>
    <col min="9474" max="9474" width="42.140625" style="2" bestFit="1" customWidth="1"/>
    <col min="9475" max="9475" width="7.7109375" style="2" bestFit="1" customWidth="1"/>
    <col min="9476" max="9476" width="14.85546875" style="2" bestFit="1" customWidth="1"/>
    <col min="9477" max="9477" width="14.85546875" style="2" customWidth="1"/>
    <col min="9478" max="9478" width="14.85546875" style="2" bestFit="1" customWidth="1"/>
    <col min="9479" max="9480" width="17.85546875" style="2" customWidth="1"/>
    <col min="9481" max="9729" width="9.140625" style="2"/>
    <col min="9730" max="9730" width="42.140625" style="2" bestFit="1" customWidth="1"/>
    <col min="9731" max="9731" width="7.7109375" style="2" bestFit="1" customWidth="1"/>
    <col min="9732" max="9732" width="14.85546875" style="2" bestFit="1" customWidth="1"/>
    <col min="9733" max="9733" width="14.85546875" style="2" customWidth="1"/>
    <col min="9734" max="9734" width="14.85546875" style="2" bestFit="1" customWidth="1"/>
    <col min="9735" max="9736" width="17.85546875" style="2" customWidth="1"/>
    <col min="9737" max="9985" width="9.140625" style="2"/>
    <col min="9986" max="9986" width="42.140625" style="2" bestFit="1" customWidth="1"/>
    <col min="9987" max="9987" width="7.7109375" style="2" bestFit="1" customWidth="1"/>
    <col min="9988" max="9988" width="14.85546875" style="2" bestFit="1" customWidth="1"/>
    <col min="9989" max="9989" width="14.85546875" style="2" customWidth="1"/>
    <col min="9990" max="9990" width="14.85546875" style="2" bestFit="1" customWidth="1"/>
    <col min="9991" max="9992" width="17.85546875" style="2" customWidth="1"/>
    <col min="9993" max="10241" width="9.140625" style="2"/>
    <col min="10242" max="10242" width="42.140625" style="2" bestFit="1" customWidth="1"/>
    <col min="10243" max="10243" width="7.7109375" style="2" bestFit="1" customWidth="1"/>
    <col min="10244" max="10244" width="14.85546875" style="2" bestFit="1" customWidth="1"/>
    <col min="10245" max="10245" width="14.85546875" style="2" customWidth="1"/>
    <col min="10246" max="10246" width="14.85546875" style="2" bestFit="1" customWidth="1"/>
    <col min="10247" max="10248" width="17.85546875" style="2" customWidth="1"/>
    <col min="10249" max="10497" width="9.140625" style="2"/>
    <col min="10498" max="10498" width="42.140625" style="2" bestFit="1" customWidth="1"/>
    <col min="10499" max="10499" width="7.7109375" style="2" bestFit="1" customWidth="1"/>
    <col min="10500" max="10500" width="14.85546875" style="2" bestFit="1" customWidth="1"/>
    <col min="10501" max="10501" width="14.85546875" style="2" customWidth="1"/>
    <col min="10502" max="10502" width="14.85546875" style="2" bestFit="1" customWidth="1"/>
    <col min="10503" max="10504" width="17.85546875" style="2" customWidth="1"/>
    <col min="10505" max="10753" width="9.140625" style="2"/>
    <col min="10754" max="10754" width="42.140625" style="2" bestFit="1" customWidth="1"/>
    <col min="10755" max="10755" width="7.7109375" style="2" bestFit="1" customWidth="1"/>
    <col min="10756" max="10756" width="14.85546875" style="2" bestFit="1" customWidth="1"/>
    <col min="10757" max="10757" width="14.85546875" style="2" customWidth="1"/>
    <col min="10758" max="10758" width="14.85546875" style="2" bestFit="1" customWidth="1"/>
    <col min="10759" max="10760" width="17.85546875" style="2" customWidth="1"/>
    <col min="10761" max="11009" width="9.140625" style="2"/>
    <col min="11010" max="11010" width="42.140625" style="2" bestFit="1" customWidth="1"/>
    <col min="11011" max="11011" width="7.7109375" style="2" bestFit="1" customWidth="1"/>
    <col min="11012" max="11012" width="14.85546875" style="2" bestFit="1" customWidth="1"/>
    <col min="11013" max="11013" width="14.85546875" style="2" customWidth="1"/>
    <col min="11014" max="11014" width="14.85546875" style="2" bestFit="1" customWidth="1"/>
    <col min="11015" max="11016" width="17.85546875" style="2" customWidth="1"/>
    <col min="11017" max="11265" width="9.140625" style="2"/>
    <col min="11266" max="11266" width="42.140625" style="2" bestFit="1" customWidth="1"/>
    <col min="11267" max="11267" width="7.7109375" style="2" bestFit="1" customWidth="1"/>
    <col min="11268" max="11268" width="14.85546875" style="2" bestFit="1" customWidth="1"/>
    <col min="11269" max="11269" width="14.85546875" style="2" customWidth="1"/>
    <col min="11270" max="11270" width="14.85546875" style="2" bestFit="1" customWidth="1"/>
    <col min="11271" max="11272" width="17.85546875" style="2" customWidth="1"/>
    <col min="11273" max="11521" width="9.140625" style="2"/>
    <col min="11522" max="11522" width="42.140625" style="2" bestFit="1" customWidth="1"/>
    <col min="11523" max="11523" width="7.7109375" style="2" bestFit="1" customWidth="1"/>
    <col min="11524" max="11524" width="14.85546875" style="2" bestFit="1" customWidth="1"/>
    <col min="11525" max="11525" width="14.85546875" style="2" customWidth="1"/>
    <col min="11526" max="11526" width="14.85546875" style="2" bestFit="1" customWidth="1"/>
    <col min="11527" max="11528" width="17.85546875" style="2" customWidth="1"/>
    <col min="11529" max="11777" width="9.140625" style="2"/>
    <col min="11778" max="11778" width="42.140625" style="2" bestFit="1" customWidth="1"/>
    <col min="11779" max="11779" width="7.7109375" style="2" bestFit="1" customWidth="1"/>
    <col min="11780" max="11780" width="14.85546875" style="2" bestFit="1" customWidth="1"/>
    <col min="11781" max="11781" width="14.85546875" style="2" customWidth="1"/>
    <col min="11782" max="11782" width="14.85546875" style="2" bestFit="1" customWidth="1"/>
    <col min="11783" max="11784" width="17.85546875" style="2" customWidth="1"/>
    <col min="11785" max="12033" width="9.140625" style="2"/>
    <col min="12034" max="12034" width="42.140625" style="2" bestFit="1" customWidth="1"/>
    <col min="12035" max="12035" width="7.7109375" style="2" bestFit="1" customWidth="1"/>
    <col min="12036" max="12036" width="14.85546875" style="2" bestFit="1" customWidth="1"/>
    <col min="12037" max="12037" width="14.85546875" style="2" customWidth="1"/>
    <col min="12038" max="12038" width="14.85546875" style="2" bestFit="1" customWidth="1"/>
    <col min="12039" max="12040" width="17.85546875" style="2" customWidth="1"/>
    <col min="12041" max="12289" width="9.140625" style="2"/>
    <col min="12290" max="12290" width="42.140625" style="2" bestFit="1" customWidth="1"/>
    <col min="12291" max="12291" width="7.7109375" style="2" bestFit="1" customWidth="1"/>
    <col min="12292" max="12292" width="14.85546875" style="2" bestFit="1" customWidth="1"/>
    <col min="12293" max="12293" width="14.85546875" style="2" customWidth="1"/>
    <col min="12294" max="12294" width="14.85546875" style="2" bestFit="1" customWidth="1"/>
    <col min="12295" max="12296" width="17.85546875" style="2" customWidth="1"/>
    <col min="12297" max="12545" width="9.140625" style="2"/>
    <col min="12546" max="12546" width="42.140625" style="2" bestFit="1" customWidth="1"/>
    <col min="12547" max="12547" width="7.7109375" style="2" bestFit="1" customWidth="1"/>
    <col min="12548" max="12548" width="14.85546875" style="2" bestFit="1" customWidth="1"/>
    <col min="12549" max="12549" width="14.85546875" style="2" customWidth="1"/>
    <col min="12550" max="12550" width="14.85546875" style="2" bestFit="1" customWidth="1"/>
    <col min="12551" max="12552" width="17.85546875" style="2" customWidth="1"/>
    <col min="12553" max="12801" width="9.140625" style="2"/>
    <col min="12802" max="12802" width="42.140625" style="2" bestFit="1" customWidth="1"/>
    <col min="12803" max="12803" width="7.7109375" style="2" bestFit="1" customWidth="1"/>
    <col min="12804" max="12804" width="14.85546875" style="2" bestFit="1" customWidth="1"/>
    <col min="12805" max="12805" width="14.85546875" style="2" customWidth="1"/>
    <col min="12806" max="12806" width="14.85546875" style="2" bestFit="1" customWidth="1"/>
    <col min="12807" max="12808" width="17.85546875" style="2" customWidth="1"/>
    <col min="12809" max="13057" width="9.140625" style="2"/>
    <col min="13058" max="13058" width="42.140625" style="2" bestFit="1" customWidth="1"/>
    <col min="13059" max="13059" width="7.7109375" style="2" bestFit="1" customWidth="1"/>
    <col min="13060" max="13060" width="14.85546875" style="2" bestFit="1" customWidth="1"/>
    <col min="13061" max="13061" width="14.85546875" style="2" customWidth="1"/>
    <col min="13062" max="13062" width="14.85546875" style="2" bestFit="1" customWidth="1"/>
    <col min="13063" max="13064" width="17.85546875" style="2" customWidth="1"/>
    <col min="13065" max="13313" width="9.140625" style="2"/>
    <col min="13314" max="13314" width="42.140625" style="2" bestFit="1" customWidth="1"/>
    <col min="13315" max="13315" width="7.7109375" style="2" bestFit="1" customWidth="1"/>
    <col min="13316" max="13316" width="14.85546875" style="2" bestFit="1" customWidth="1"/>
    <col min="13317" max="13317" width="14.85546875" style="2" customWidth="1"/>
    <col min="13318" max="13318" width="14.85546875" style="2" bestFit="1" customWidth="1"/>
    <col min="13319" max="13320" width="17.85546875" style="2" customWidth="1"/>
    <col min="13321" max="13569" width="9.140625" style="2"/>
    <col min="13570" max="13570" width="42.140625" style="2" bestFit="1" customWidth="1"/>
    <col min="13571" max="13571" width="7.7109375" style="2" bestFit="1" customWidth="1"/>
    <col min="13572" max="13572" width="14.85546875" style="2" bestFit="1" customWidth="1"/>
    <col min="13573" max="13573" width="14.85546875" style="2" customWidth="1"/>
    <col min="13574" max="13574" width="14.85546875" style="2" bestFit="1" customWidth="1"/>
    <col min="13575" max="13576" width="17.85546875" style="2" customWidth="1"/>
    <col min="13577" max="13825" width="9.140625" style="2"/>
    <col min="13826" max="13826" width="42.140625" style="2" bestFit="1" customWidth="1"/>
    <col min="13827" max="13827" width="7.7109375" style="2" bestFit="1" customWidth="1"/>
    <col min="13828" max="13828" width="14.85546875" style="2" bestFit="1" customWidth="1"/>
    <col min="13829" max="13829" width="14.85546875" style="2" customWidth="1"/>
    <col min="13830" max="13830" width="14.85546875" style="2" bestFit="1" customWidth="1"/>
    <col min="13831" max="13832" width="17.85546875" style="2" customWidth="1"/>
    <col min="13833" max="14081" width="9.140625" style="2"/>
    <col min="14082" max="14082" width="42.140625" style="2" bestFit="1" customWidth="1"/>
    <col min="14083" max="14083" width="7.7109375" style="2" bestFit="1" customWidth="1"/>
    <col min="14084" max="14084" width="14.85546875" style="2" bestFit="1" customWidth="1"/>
    <col min="14085" max="14085" width="14.85546875" style="2" customWidth="1"/>
    <col min="14086" max="14086" width="14.85546875" style="2" bestFit="1" customWidth="1"/>
    <col min="14087" max="14088" width="17.85546875" style="2" customWidth="1"/>
    <col min="14089" max="14337" width="9.140625" style="2"/>
    <col min="14338" max="14338" width="42.140625" style="2" bestFit="1" customWidth="1"/>
    <col min="14339" max="14339" width="7.7109375" style="2" bestFit="1" customWidth="1"/>
    <col min="14340" max="14340" width="14.85546875" style="2" bestFit="1" customWidth="1"/>
    <col min="14341" max="14341" width="14.85546875" style="2" customWidth="1"/>
    <col min="14342" max="14342" width="14.85546875" style="2" bestFit="1" customWidth="1"/>
    <col min="14343" max="14344" width="17.85546875" style="2" customWidth="1"/>
    <col min="14345" max="14593" width="9.140625" style="2"/>
    <col min="14594" max="14594" width="42.140625" style="2" bestFit="1" customWidth="1"/>
    <col min="14595" max="14595" width="7.7109375" style="2" bestFit="1" customWidth="1"/>
    <col min="14596" max="14596" width="14.85546875" style="2" bestFit="1" customWidth="1"/>
    <col min="14597" max="14597" width="14.85546875" style="2" customWidth="1"/>
    <col min="14598" max="14598" width="14.85546875" style="2" bestFit="1" customWidth="1"/>
    <col min="14599" max="14600" width="17.85546875" style="2" customWidth="1"/>
    <col min="14601" max="14849" width="9.140625" style="2"/>
    <col min="14850" max="14850" width="42.140625" style="2" bestFit="1" customWidth="1"/>
    <col min="14851" max="14851" width="7.7109375" style="2" bestFit="1" customWidth="1"/>
    <col min="14852" max="14852" width="14.85546875" style="2" bestFit="1" customWidth="1"/>
    <col min="14853" max="14853" width="14.85546875" style="2" customWidth="1"/>
    <col min="14854" max="14854" width="14.85546875" style="2" bestFit="1" customWidth="1"/>
    <col min="14855" max="14856" width="17.85546875" style="2" customWidth="1"/>
    <col min="14857" max="15105" width="9.140625" style="2"/>
    <col min="15106" max="15106" width="42.140625" style="2" bestFit="1" customWidth="1"/>
    <col min="15107" max="15107" width="7.7109375" style="2" bestFit="1" customWidth="1"/>
    <col min="15108" max="15108" width="14.85546875" style="2" bestFit="1" customWidth="1"/>
    <col min="15109" max="15109" width="14.85546875" style="2" customWidth="1"/>
    <col min="15110" max="15110" width="14.85546875" style="2" bestFit="1" customWidth="1"/>
    <col min="15111" max="15112" width="17.85546875" style="2" customWidth="1"/>
    <col min="15113" max="15361" width="9.140625" style="2"/>
    <col min="15362" max="15362" width="42.140625" style="2" bestFit="1" customWidth="1"/>
    <col min="15363" max="15363" width="7.7109375" style="2" bestFit="1" customWidth="1"/>
    <col min="15364" max="15364" width="14.85546875" style="2" bestFit="1" customWidth="1"/>
    <col min="15365" max="15365" width="14.85546875" style="2" customWidth="1"/>
    <col min="15366" max="15366" width="14.85546875" style="2" bestFit="1" customWidth="1"/>
    <col min="15367" max="15368" width="17.85546875" style="2" customWidth="1"/>
    <col min="15369" max="15617" width="9.140625" style="2"/>
    <col min="15618" max="15618" width="42.140625" style="2" bestFit="1" customWidth="1"/>
    <col min="15619" max="15619" width="7.7109375" style="2" bestFit="1" customWidth="1"/>
    <col min="15620" max="15620" width="14.85546875" style="2" bestFit="1" customWidth="1"/>
    <col min="15621" max="15621" width="14.85546875" style="2" customWidth="1"/>
    <col min="15622" max="15622" width="14.85546875" style="2" bestFit="1" customWidth="1"/>
    <col min="15623" max="15624" width="17.85546875" style="2" customWidth="1"/>
    <col min="15625" max="15873" width="9.140625" style="2"/>
    <col min="15874" max="15874" width="42.140625" style="2" bestFit="1" customWidth="1"/>
    <col min="15875" max="15875" width="7.7109375" style="2" bestFit="1" customWidth="1"/>
    <col min="15876" max="15876" width="14.85546875" style="2" bestFit="1" customWidth="1"/>
    <col min="15877" max="15877" width="14.85546875" style="2" customWidth="1"/>
    <col min="15878" max="15878" width="14.85546875" style="2" bestFit="1" customWidth="1"/>
    <col min="15879" max="15880" width="17.85546875" style="2" customWidth="1"/>
    <col min="15881" max="16129" width="9.140625" style="2"/>
    <col min="16130" max="16130" width="42.140625" style="2" bestFit="1" customWidth="1"/>
    <col min="16131" max="16131" width="7.7109375" style="2" bestFit="1" customWidth="1"/>
    <col min="16132" max="16132" width="14.85546875" style="2" bestFit="1" customWidth="1"/>
    <col min="16133" max="16133" width="14.85546875" style="2" customWidth="1"/>
    <col min="16134" max="16134" width="14.85546875" style="2" bestFit="1" customWidth="1"/>
    <col min="16135" max="16136" width="17.85546875" style="2" customWidth="1"/>
    <col min="16137" max="16384" width="9.140625" style="2"/>
  </cols>
  <sheetData>
    <row r="1" spans="1:10" ht="22.5">
      <c r="A1" s="769" t="s">
        <v>227</v>
      </c>
      <c r="B1" s="769"/>
      <c r="C1" s="769"/>
      <c r="D1" s="769"/>
      <c r="E1" s="769"/>
      <c r="F1" s="769"/>
      <c r="G1" s="769"/>
      <c r="H1" s="448"/>
    </row>
    <row r="2" spans="1:10" ht="32.25" customHeight="1" thickBot="1">
      <c r="A2" s="206"/>
      <c r="B2" s="206"/>
      <c r="C2" s="206"/>
      <c r="D2" s="206"/>
      <c r="E2" s="207"/>
      <c r="F2" s="770" t="s">
        <v>330</v>
      </c>
      <c r="G2" s="770"/>
      <c r="H2" s="208"/>
    </row>
    <row r="3" spans="1:10" ht="39" thickBot="1">
      <c r="A3" s="771" t="s">
        <v>88</v>
      </c>
      <c r="B3" s="773" t="s">
        <v>51</v>
      </c>
      <c r="C3" s="775" t="s">
        <v>83</v>
      </c>
      <c r="D3" s="776"/>
      <c r="E3" s="776"/>
      <c r="F3" s="776"/>
      <c r="G3" s="183" t="s">
        <v>207</v>
      </c>
      <c r="H3" s="209"/>
    </row>
    <row r="4" spans="1:10" ht="39" thickBot="1">
      <c r="A4" s="772"/>
      <c r="B4" s="774"/>
      <c r="C4" s="210" t="s">
        <v>602</v>
      </c>
      <c r="D4" s="246" t="s">
        <v>486</v>
      </c>
      <c r="E4" s="211" t="s">
        <v>603</v>
      </c>
      <c r="F4" s="212" t="s">
        <v>604</v>
      </c>
      <c r="G4" s="213" t="s">
        <v>486</v>
      </c>
      <c r="H4" s="214"/>
    </row>
    <row r="5" spans="1:10" ht="20.25" thickBot="1">
      <c r="A5" s="215" t="s">
        <v>605</v>
      </c>
      <c r="B5" s="449" t="s">
        <v>40</v>
      </c>
      <c r="C5" s="216" t="s">
        <v>606</v>
      </c>
      <c r="D5" s="223" t="s">
        <v>515</v>
      </c>
      <c r="E5" s="242" t="s">
        <v>607</v>
      </c>
      <c r="F5" s="216">
        <v>888</v>
      </c>
      <c r="G5" s="242">
        <v>34365</v>
      </c>
      <c r="H5" s="768"/>
      <c r="J5" s="42"/>
    </row>
    <row r="6" spans="1:10" ht="19.5" hidden="1" customHeight="1">
      <c r="A6" s="217" t="s">
        <v>208</v>
      </c>
      <c r="B6" s="218" t="s">
        <v>40</v>
      </c>
      <c r="C6" s="219"/>
      <c r="D6" s="190"/>
      <c r="E6" s="184"/>
      <c r="F6" s="219"/>
      <c r="G6" s="184"/>
      <c r="H6" s="768"/>
    </row>
    <row r="7" spans="1:10" ht="17.25" hidden="1" customHeight="1" thickBot="1">
      <c r="A7" s="71" t="s">
        <v>177</v>
      </c>
      <c r="B7" s="220" t="s">
        <v>40</v>
      </c>
      <c r="C7" s="221">
        <v>1083</v>
      </c>
      <c r="D7" s="190">
        <v>1083</v>
      </c>
      <c r="E7" s="243">
        <v>1083</v>
      </c>
      <c r="F7" s="221"/>
      <c r="G7" s="243"/>
      <c r="H7" s="768"/>
    </row>
    <row r="8" spans="1:10" ht="19.5" customHeight="1">
      <c r="A8" s="222" t="s">
        <v>89</v>
      </c>
      <c r="B8" s="449"/>
      <c r="C8" s="242"/>
      <c r="D8" s="223"/>
      <c r="E8" s="223"/>
      <c r="F8" s="224"/>
      <c r="G8" s="225"/>
      <c r="H8" s="226"/>
      <c r="I8" s="42"/>
    </row>
    <row r="9" spans="1:10" ht="20.25" customHeight="1" thickBot="1">
      <c r="A9" s="191" t="s">
        <v>85</v>
      </c>
      <c r="B9" s="218" t="s">
        <v>40</v>
      </c>
      <c r="C9" s="184">
        <v>6709</v>
      </c>
      <c r="D9" s="190">
        <v>9661</v>
      </c>
      <c r="E9" s="190">
        <v>8018</v>
      </c>
      <c r="F9" s="184">
        <f>E9-C9</f>
        <v>1309</v>
      </c>
      <c r="G9" s="200">
        <v>768</v>
      </c>
      <c r="H9" s="226"/>
      <c r="I9" s="42"/>
    </row>
    <row r="10" spans="1:10" ht="18.75" customHeight="1">
      <c r="A10" s="192" t="s">
        <v>90</v>
      </c>
      <c r="B10" s="449"/>
      <c r="C10" s="456"/>
      <c r="D10" s="73"/>
      <c r="E10" s="73"/>
      <c r="F10" s="227"/>
      <c r="G10" s="76"/>
      <c r="H10" s="4"/>
    </row>
    <row r="11" spans="1:10" ht="20.25" customHeight="1" thickBot="1">
      <c r="A11" s="191" t="s">
        <v>85</v>
      </c>
      <c r="B11" s="218" t="s">
        <v>40</v>
      </c>
      <c r="C11" s="184">
        <v>6192</v>
      </c>
      <c r="D11" s="190">
        <v>8879</v>
      </c>
      <c r="E11" s="190">
        <v>8826</v>
      </c>
      <c r="F11" s="184">
        <f>E11-C11</f>
        <v>2634</v>
      </c>
      <c r="G11" s="201">
        <v>1350</v>
      </c>
      <c r="H11" s="226"/>
    </row>
    <row r="12" spans="1:10" ht="18.75" customHeight="1">
      <c r="A12" s="228" t="s">
        <v>82</v>
      </c>
      <c r="B12" s="449"/>
      <c r="C12" s="456"/>
      <c r="D12" s="73"/>
      <c r="E12" s="73"/>
      <c r="F12" s="456"/>
      <c r="G12" s="225"/>
      <c r="H12" s="226"/>
    </row>
    <row r="13" spans="1:10" ht="19.5" customHeight="1" thickBot="1">
      <c r="A13" s="229" t="s">
        <v>85</v>
      </c>
      <c r="B13" s="450" t="s">
        <v>40</v>
      </c>
      <c r="C13" s="243">
        <f>C9-C11</f>
        <v>517</v>
      </c>
      <c r="D13" s="230">
        <v>782</v>
      </c>
      <c r="E13" s="230">
        <f>E9-E11</f>
        <v>-808</v>
      </c>
      <c r="F13" s="243">
        <f>E13-C13</f>
        <v>-1325</v>
      </c>
      <c r="G13" s="243">
        <f>G9-G11</f>
        <v>-582</v>
      </c>
      <c r="H13" s="451"/>
    </row>
    <row r="14" spans="1:10" ht="45.75" customHeight="1">
      <c r="A14" s="779" t="s">
        <v>608</v>
      </c>
      <c r="B14" s="779"/>
      <c r="C14" s="779"/>
      <c r="D14" s="779"/>
      <c r="E14" s="779"/>
      <c r="F14" s="779"/>
      <c r="G14" s="779"/>
      <c r="H14" s="453"/>
    </row>
    <row r="15" spans="1:10" ht="15" customHeight="1">
      <c r="A15" s="780" t="s">
        <v>690</v>
      </c>
      <c r="B15" s="780"/>
      <c r="C15" s="780"/>
      <c r="D15" s="780"/>
      <c r="E15" s="780"/>
      <c r="F15" s="780"/>
      <c r="G15" s="780"/>
      <c r="H15" s="452"/>
    </row>
    <row r="16" spans="1:10" ht="33" customHeight="1">
      <c r="A16" s="781" t="s">
        <v>516</v>
      </c>
      <c r="B16" s="781"/>
      <c r="C16" s="781"/>
      <c r="D16" s="781"/>
      <c r="E16" s="781"/>
      <c r="F16" s="781"/>
      <c r="G16" s="781"/>
      <c r="H16" s="453"/>
    </row>
    <row r="17" spans="1:8" ht="18" customHeight="1" thickBot="1">
      <c r="A17" s="781"/>
      <c r="B17" s="782"/>
      <c r="C17" s="782"/>
      <c r="D17" s="782"/>
      <c r="E17" s="782"/>
      <c r="F17" s="782"/>
      <c r="G17" s="782"/>
      <c r="H17" s="782"/>
    </row>
    <row r="18" spans="1:8" ht="25.5" hidden="1" customHeight="1" thickBot="1">
      <c r="A18" s="89"/>
      <c r="B18" s="90"/>
      <c r="C18" s="90"/>
      <c r="D18" s="90"/>
      <c r="E18" s="90"/>
      <c r="F18" s="90"/>
      <c r="G18" s="90"/>
      <c r="H18" s="90"/>
    </row>
    <row r="19" spans="1:8" ht="39" thickBot="1">
      <c r="A19" s="783" t="s">
        <v>88</v>
      </c>
      <c r="B19" s="785"/>
      <c r="C19" s="787" t="s">
        <v>83</v>
      </c>
      <c r="D19" s="788"/>
      <c r="E19" s="788"/>
      <c r="F19" s="788"/>
      <c r="G19" s="263" t="s">
        <v>207</v>
      </c>
    </row>
    <row r="20" spans="1:8" ht="39" thickBot="1">
      <c r="A20" s="784"/>
      <c r="B20" s="786"/>
      <c r="C20" s="236" t="s">
        <v>609</v>
      </c>
      <c r="D20" s="236" t="s">
        <v>486</v>
      </c>
      <c r="E20" s="237" t="s">
        <v>610</v>
      </c>
      <c r="F20" s="248" t="s">
        <v>604</v>
      </c>
      <c r="G20" s="237" t="s">
        <v>603</v>
      </c>
    </row>
    <row r="21" spans="1:8" ht="19.5" customHeight="1" thickBot="1">
      <c r="A21" s="231" t="s">
        <v>46</v>
      </c>
      <c r="B21" s="450" t="s">
        <v>40</v>
      </c>
      <c r="C21" s="238">
        <v>1960</v>
      </c>
      <c r="D21" s="247">
        <v>2540</v>
      </c>
      <c r="E21" s="185">
        <v>2024</v>
      </c>
      <c r="F21" s="249">
        <f>E21-C21</f>
        <v>64</v>
      </c>
      <c r="G21" s="201">
        <v>393</v>
      </c>
    </row>
    <row r="22" spans="1:8" ht="20.25" customHeight="1" thickBot="1">
      <c r="A22" s="232" t="s">
        <v>47</v>
      </c>
      <c r="B22" s="233" t="s">
        <v>40</v>
      </c>
      <c r="C22" s="239">
        <v>1003</v>
      </c>
      <c r="D22" s="239">
        <v>1270</v>
      </c>
      <c r="E22" s="185">
        <v>906</v>
      </c>
      <c r="F22" s="249">
        <f>E22-C22</f>
        <v>-97</v>
      </c>
      <c r="G22" s="264">
        <v>243</v>
      </c>
    </row>
    <row r="23" spans="1:8" ht="18.75" customHeight="1">
      <c r="A23" s="192" t="s">
        <v>241</v>
      </c>
      <c r="B23" s="785" t="s">
        <v>40</v>
      </c>
      <c r="C23" s="777">
        <f>C21-C22</f>
        <v>957</v>
      </c>
      <c r="D23" s="777">
        <v>1270</v>
      </c>
      <c r="E23" s="777">
        <f>E21-E22</f>
        <v>1118</v>
      </c>
      <c r="F23" s="789">
        <f>E23-C23</f>
        <v>161</v>
      </c>
      <c r="G23" s="777">
        <f>G21-G22</f>
        <v>150</v>
      </c>
    </row>
    <row r="24" spans="1:8" ht="17.25" thickBot="1">
      <c r="A24" s="234" t="s">
        <v>85</v>
      </c>
      <c r="B24" s="786"/>
      <c r="C24" s="778"/>
      <c r="D24" s="778"/>
      <c r="E24" s="778"/>
      <c r="F24" s="790"/>
      <c r="G24" s="778"/>
    </row>
    <row r="25" spans="1:8" ht="19.5" customHeight="1" thickBot="1">
      <c r="A25" s="235" t="s">
        <v>86</v>
      </c>
      <c r="B25" s="450"/>
      <c r="C25" s="185">
        <v>1476</v>
      </c>
      <c r="D25" s="185">
        <v>2125</v>
      </c>
      <c r="E25" s="185">
        <v>1536</v>
      </c>
      <c r="F25" s="249">
        <f>E25-C25</f>
        <v>60</v>
      </c>
      <c r="G25" s="264">
        <v>212</v>
      </c>
    </row>
    <row r="26" spans="1:8" ht="20.25" customHeight="1" thickBot="1">
      <c r="A26" s="193" t="s">
        <v>87</v>
      </c>
      <c r="B26" s="233"/>
      <c r="C26" s="185">
        <v>1030</v>
      </c>
      <c r="D26" s="185">
        <v>1202</v>
      </c>
      <c r="E26" s="185">
        <v>921</v>
      </c>
      <c r="F26" s="249">
        <f>E26-C26</f>
        <v>-109</v>
      </c>
      <c r="G26" s="264">
        <v>159</v>
      </c>
    </row>
    <row r="27" spans="1:8" ht="27" customHeight="1">
      <c r="A27" s="749" t="s">
        <v>691</v>
      </c>
    </row>
    <row r="37" ht="12" customHeight="1"/>
  </sheetData>
  <mergeCells count="19">
    <mergeCell ref="G23:G24"/>
    <mergeCell ref="A14:G14"/>
    <mergeCell ref="A15:G15"/>
    <mergeCell ref="A16:G16"/>
    <mergeCell ref="A17:H17"/>
    <mergeCell ref="A19:A20"/>
    <mergeCell ref="B19:B20"/>
    <mergeCell ref="C19:F19"/>
    <mergeCell ref="B23:B24"/>
    <mergeCell ref="C23:C24"/>
    <mergeCell ref="D23:D24"/>
    <mergeCell ref="E23:E24"/>
    <mergeCell ref="F23:F24"/>
    <mergeCell ref="H5:H7"/>
    <mergeCell ref="A1:G1"/>
    <mergeCell ref="F2:G2"/>
    <mergeCell ref="A3:A4"/>
    <mergeCell ref="B3:B4"/>
    <mergeCell ref="C3:F3"/>
  </mergeCells>
  <printOptions horizontalCentered="1"/>
  <pageMargins left="0.54" right="0.35433070866141736" top="0.35433070866141736" bottom="0.43307086614173229" header="0.18" footer="0.15748031496062992"/>
  <pageSetup paperSize="9" scale="70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topLeftCell="A40" zoomScale="90" zoomScaleNormal="90" workbookViewId="0">
      <selection activeCell="A6" sqref="A6"/>
    </sheetView>
  </sheetViews>
  <sheetFormatPr defaultRowHeight="12.75"/>
  <cols>
    <col min="1" max="1" width="79.28515625" style="2" customWidth="1"/>
    <col min="2" max="2" width="9.28515625" style="2" customWidth="1"/>
    <col min="3" max="5" width="10.85546875" style="2" customWidth="1"/>
    <col min="6" max="6" width="12.28515625" style="2" customWidth="1"/>
    <col min="7" max="7" width="13.85546875" style="2" customWidth="1"/>
    <col min="8" max="8" width="12" style="2" hidden="1" customWidth="1"/>
    <col min="9" max="16384" width="9.140625" style="2"/>
  </cols>
  <sheetData>
    <row r="1" spans="1:11" ht="30.75" customHeight="1">
      <c r="A1" s="807" t="s">
        <v>225</v>
      </c>
      <c r="B1" s="807"/>
      <c r="C1" s="807"/>
      <c r="D1" s="807"/>
      <c r="E1" s="807"/>
      <c r="F1" s="807"/>
      <c r="G1" s="807"/>
      <c r="H1" s="807"/>
    </row>
    <row r="2" spans="1:11" ht="23.25" thickBot="1">
      <c r="A2" s="557"/>
      <c r="B2" s="557"/>
      <c r="C2" s="808"/>
      <c r="D2" s="808"/>
      <c r="E2" s="808"/>
      <c r="F2" s="808"/>
      <c r="G2" s="808"/>
      <c r="H2" s="557"/>
    </row>
    <row r="3" spans="1:11" ht="17.25" customHeight="1" thickBot="1">
      <c r="A3" s="809" t="s">
        <v>88</v>
      </c>
      <c r="B3" s="812" t="s">
        <v>51</v>
      </c>
      <c r="C3" s="815" t="s">
        <v>654</v>
      </c>
      <c r="D3" s="815" t="s">
        <v>483</v>
      </c>
      <c r="E3" s="815" t="s">
        <v>655</v>
      </c>
      <c r="F3" s="818" t="s">
        <v>656</v>
      </c>
      <c r="G3" s="819"/>
      <c r="H3" s="571" t="s">
        <v>75</v>
      </c>
    </row>
    <row r="4" spans="1:11" ht="13.5" customHeight="1" thickBot="1">
      <c r="A4" s="810"/>
      <c r="B4" s="813"/>
      <c r="C4" s="816"/>
      <c r="D4" s="816"/>
      <c r="E4" s="816"/>
      <c r="F4" s="820"/>
      <c r="G4" s="821"/>
      <c r="H4" s="571"/>
    </row>
    <row r="5" spans="1:11" ht="15.75" customHeight="1" thickBot="1">
      <c r="A5" s="811"/>
      <c r="B5" s="814"/>
      <c r="C5" s="817"/>
      <c r="D5" s="817"/>
      <c r="E5" s="817"/>
      <c r="F5" s="572" t="s">
        <v>160</v>
      </c>
      <c r="G5" s="573" t="s">
        <v>41</v>
      </c>
      <c r="H5" s="574" t="s">
        <v>155</v>
      </c>
    </row>
    <row r="6" spans="1:11" ht="79.5" customHeight="1">
      <c r="A6" s="579" t="s">
        <v>484</v>
      </c>
      <c r="B6" s="580" t="s">
        <v>40</v>
      </c>
      <c r="C6" s="568">
        <f>SUM(C8:C22)+7261</f>
        <v>91631</v>
      </c>
      <c r="D6" s="568">
        <f>SUM(D8:D22)+7261</f>
        <v>91431</v>
      </c>
      <c r="E6" s="568">
        <f>SUM(E8:E22)+7261</f>
        <v>93579</v>
      </c>
      <c r="F6" s="596">
        <f>E6-C6</f>
        <v>1948</v>
      </c>
      <c r="G6" s="597">
        <f>E6/C6*100</f>
        <v>102.12591808449105</v>
      </c>
      <c r="H6" s="457"/>
      <c r="I6" s="27"/>
      <c r="J6" s="27"/>
    </row>
    <row r="7" spans="1:11" ht="16.5">
      <c r="A7" s="581" t="s">
        <v>43</v>
      </c>
      <c r="B7" s="582"/>
      <c r="C7" s="569"/>
      <c r="D7" s="569"/>
      <c r="E7" s="569"/>
      <c r="F7" s="589"/>
      <c r="G7" s="590"/>
      <c r="H7" s="254"/>
    </row>
    <row r="8" spans="1:11" ht="16.5">
      <c r="A8" s="583" t="s">
        <v>212</v>
      </c>
      <c r="B8" s="582"/>
      <c r="C8" s="569">
        <v>4</v>
      </c>
      <c r="D8" s="569">
        <v>5</v>
      </c>
      <c r="E8" s="569">
        <v>4</v>
      </c>
      <c r="F8" s="589">
        <f t="shared" ref="F8:F22" si="0">E8-C8</f>
        <v>0</v>
      </c>
      <c r="G8" s="590">
        <f t="shared" ref="G8:G22" si="1">E8/C8*100</f>
        <v>100</v>
      </c>
      <c r="H8" s="254"/>
    </row>
    <row r="9" spans="1:11" ht="16.5">
      <c r="A9" s="583" t="s">
        <v>213</v>
      </c>
      <c r="B9" s="584" t="s">
        <v>40</v>
      </c>
      <c r="C9" s="569">
        <v>10159</v>
      </c>
      <c r="D9" s="569">
        <v>9814</v>
      </c>
      <c r="E9" s="569">
        <v>10633</v>
      </c>
      <c r="F9" s="589">
        <f t="shared" si="0"/>
        <v>474</v>
      </c>
      <c r="G9" s="590">
        <f t="shared" si="1"/>
        <v>104.66581356432721</v>
      </c>
      <c r="H9" s="254"/>
      <c r="I9" s="9"/>
      <c r="J9" s="27"/>
      <c r="K9" s="9"/>
    </row>
    <row r="10" spans="1:11" ht="16.5">
      <c r="A10" s="585" t="s">
        <v>214</v>
      </c>
      <c r="B10" s="584" t="s">
        <v>40</v>
      </c>
      <c r="C10" s="569">
        <v>25148</v>
      </c>
      <c r="D10" s="569">
        <v>24935</v>
      </c>
      <c r="E10" s="569">
        <v>25423</v>
      </c>
      <c r="F10" s="589">
        <f t="shared" si="0"/>
        <v>275</v>
      </c>
      <c r="G10" s="590">
        <f t="shared" si="1"/>
        <v>101.09352632416098</v>
      </c>
      <c r="H10" s="254"/>
      <c r="I10" s="9"/>
      <c r="J10" s="27"/>
      <c r="K10" s="9"/>
    </row>
    <row r="11" spans="1:11" ht="16.5">
      <c r="A11" s="586" t="s">
        <v>215</v>
      </c>
      <c r="B11" s="584" t="s">
        <v>40</v>
      </c>
      <c r="C11" s="569">
        <v>3646</v>
      </c>
      <c r="D11" s="569">
        <v>3656</v>
      </c>
      <c r="E11" s="569">
        <v>3606</v>
      </c>
      <c r="F11" s="589">
        <f t="shared" si="0"/>
        <v>-40</v>
      </c>
      <c r="G11" s="590">
        <f t="shared" si="1"/>
        <v>98.902907295666481</v>
      </c>
      <c r="H11" s="254"/>
      <c r="I11" s="9"/>
      <c r="J11" s="27"/>
      <c r="K11" s="9"/>
    </row>
    <row r="12" spans="1:11" ht="16.5">
      <c r="A12" s="585" t="s">
        <v>216</v>
      </c>
      <c r="B12" s="584" t="s">
        <v>40</v>
      </c>
      <c r="C12" s="569">
        <v>5863</v>
      </c>
      <c r="D12" s="569">
        <v>5851</v>
      </c>
      <c r="E12" s="569">
        <v>6658</v>
      </c>
      <c r="F12" s="589">
        <f t="shared" si="0"/>
        <v>795</v>
      </c>
      <c r="G12" s="590">
        <f t="shared" si="1"/>
        <v>113.55961112058672</v>
      </c>
      <c r="H12" s="254"/>
      <c r="I12" s="9"/>
      <c r="J12" s="27"/>
      <c r="K12" s="9"/>
    </row>
    <row r="13" spans="1:11" ht="33">
      <c r="A13" s="585" t="s">
        <v>240</v>
      </c>
      <c r="B13" s="587" t="s">
        <v>40</v>
      </c>
      <c r="C13" s="569">
        <v>704</v>
      </c>
      <c r="D13" s="569">
        <v>771</v>
      </c>
      <c r="E13" s="569">
        <v>1048</v>
      </c>
      <c r="F13" s="589">
        <f t="shared" si="0"/>
        <v>344</v>
      </c>
      <c r="G13" s="590">
        <f t="shared" si="1"/>
        <v>148.86363636363635</v>
      </c>
      <c r="H13" s="254"/>
      <c r="I13" s="9"/>
      <c r="J13" s="27"/>
      <c r="K13" s="9"/>
    </row>
    <row r="14" spans="1:11" s="28" customFormat="1" ht="16.5">
      <c r="A14" s="585" t="s">
        <v>238</v>
      </c>
      <c r="B14" s="587" t="s">
        <v>40</v>
      </c>
      <c r="C14" s="569">
        <v>1247</v>
      </c>
      <c r="D14" s="569">
        <v>1253</v>
      </c>
      <c r="E14" s="569">
        <v>1302</v>
      </c>
      <c r="F14" s="589">
        <f t="shared" si="0"/>
        <v>55</v>
      </c>
      <c r="G14" s="590">
        <f t="shared" si="1"/>
        <v>104.41058540497193</v>
      </c>
      <c r="H14" s="255"/>
      <c r="I14" s="37"/>
      <c r="J14" s="38"/>
      <c r="K14" s="37"/>
    </row>
    <row r="15" spans="1:11" ht="16.5">
      <c r="A15" s="588" t="s">
        <v>217</v>
      </c>
      <c r="B15" s="584" t="s">
        <v>40</v>
      </c>
      <c r="C15" s="569">
        <v>10940</v>
      </c>
      <c r="D15" s="569">
        <v>10917</v>
      </c>
      <c r="E15" s="569">
        <v>11143</v>
      </c>
      <c r="F15" s="589">
        <f t="shared" si="0"/>
        <v>203</v>
      </c>
      <c r="G15" s="590">
        <f t="shared" si="1"/>
        <v>101.85557586837295</v>
      </c>
      <c r="H15" s="254"/>
      <c r="I15" s="9"/>
      <c r="J15" s="27"/>
      <c r="K15" s="9"/>
    </row>
    <row r="16" spans="1:11" ht="16.5">
      <c r="A16" s="588" t="s">
        <v>218</v>
      </c>
      <c r="B16" s="584" t="s">
        <v>40</v>
      </c>
      <c r="C16" s="569">
        <v>738</v>
      </c>
      <c r="D16" s="569">
        <v>740</v>
      </c>
      <c r="E16" s="569">
        <v>670</v>
      </c>
      <c r="F16" s="589">
        <f t="shared" si="0"/>
        <v>-68</v>
      </c>
      <c r="G16" s="590">
        <f t="shared" si="1"/>
        <v>90.785907859078591</v>
      </c>
      <c r="H16" s="254"/>
      <c r="I16" s="9"/>
      <c r="J16" s="27"/>
      <c r="K16" s="9"/>
    </row>
    <row r="17" spans="1:11" ht="16.5" customHeight="1">
      <c r="A17" s="585" t="s">
        <v>219</v>
      </c>
      <c r="B17" s="584" t="s">
        <v>40</v>
      </c>
      <c r="C17" s="569">
        <v>4767</v>
      </c>
      <c r="D17" s="569">
        <v>4943</v>
      </c>
      <c r="E17" s="569">
        <v>5266</v>
      </c>
      <c r="F17" s="589">
        <f t="shared" si="0"/>
        <v>499</v>
      </c>
      <c r="G17" s="590">
        <f t="shared" si="1"/>
        <v>110.4677994545836</v>
      </c>
      <c r="H17" s="254"/>
      <c r="I17" s="9"/>
      <c r="J17" s="27"/>
      <c r="K17" s="9"/>
    </row>
    <row r="18" spans="1:11" ht="33">
      <c r="A18" s="585" t="s">
        <v>239</v>
      </c>
      <c r="B18" s="584" t="s">
        <v>40</v>
      </c>
      <c r="C18" s="569">
        <v>5008</v>
      </c>
      <c r="D18" s="569">
        <v>5077</v>
      </c>
      <c r="E18" s="569">
        <v>4793</v>
      </c>
      <c r="F18" s="589">
        <f t="shared" si="0"/>
        <v>-215</v>
      </c>
      <c r="G18" s="590">
        <f t="shared" si="1"/>
        <v>95.706869009584665</v>
      </c>
      <c r="H18" s="254"/>
      <c r="I18" s="9"/>
      <c r="J18" s="27"/>
      <c r="K18" s="9"/>
    </row>
    <row r="19" spans="1:11" ht="16.5">
      <c r="A19" s="585" t="s">
        <v>220</v>
      </c>
      <c r="B19" s="584" t="s">
        <v>40</v>
      </c>
      <c r="C19" s="569">
        <v>7367</v>
      </c>
      <c r="D19" s="569">
        <v>7361</v>
      </c>
      <c r="E19" s="569">
        <v>7164</v>
      </c>
      <c r="F19" s="589">
        <f t="shared" si="0"/>
        <v>-203</v>
      </c>
      <c r="G19" s="590">
        <f t="shared" si="1"/>
        <v>97.244468576082539</v>
      </c>
      <c r="H19" s="254"/>
      <c r="I19" s="9"/>
      <c r="J19" s="27"/>
      <c r="K19" s="9"/>
    </row>
    <row r="20" spans="1:11" ht="16.5">
      <c r="A20" s="585" t="s">
        <v>221</v>
      </c>
      <c r="B20" s="584" t="s">
        <v>40</v>
      </c>
      <c r="C20" s="569">
        <v>6328</v>
      </c>
      <c r="D20" s="569">
        <v>6368</v>
      </c>
      <c r="E20" s="569">
        <v>6141</v>
      </c>
      <c r="F20" s="589">
        <f t="shared" si="0"/>
        <v>-187</v>
      </c>
      <c r="G20" s="590">
        <f t="shared" si="1"/>
        <v>97.044879898862206</v>
      </c>
      <c r="H20" s="254"/>
      <c r="I20" s="9"/>
      <c r="J20" s="27"/>
      <c r="K20" s="9"/>
    </row>
    <row r="21" spans="1:11" ht="33">
      <c r="A21" s="585" t="s">
        <v>222</v>
      </c>
      <c r="B21" s="584" t="s">
        <v>40</v>
      </c>
      <c r="C21" s="569">
        <v>2434</v>
      </c>
      <c r="D21" s="569">
        <v>2462</v>
      </c>
      <c r="E21" s="569">
        <v>2451</v>
      </c>
      <c r="F21" s="589">
        <f t="shared" si="0"/>
        <v>17</v>
      </c>
      <c r="G21" s="590">
        <f t="shared" si="1"/>
        <v>100.69843878389482</v>
      </c>
      <c r="H21" s="254"/>
      <c r="I21" s="9"/>
      <c r="J21" s="27"/>
      <c r="K21" s="9"/>
    </row>
    <row r="22" spans="1:11" s="12" customFormat="1" ht="16.5">
      <c r="A22" s="588" t="s">
        <v>223</v>
      </c>
      <c r="B22" s="584" t="s">
        <v>40</v>
      </c>
      <c r="C22" s="569">
        <v>17</v>
      </c>
      <c r="D22" s="569">
        <v>17</v>
      </c>
      <c r="E22" s="569">
        <v>16</v>
      </c>
      <c r="F22" s="589">
        <f t="shared" si="0"/>
        <v>-1</v>
      </c>
      <c r="G22" s="590">
        <f t="shared" si="1"/>
        <v>94.117647058823522</v>
      </c>
      <c r="H22" s="256"/>
      <c r="I22" s="9"/>
      <c r="J22" s="27"/>
      <c r="K22" s="9"/>
    </row>
    <row r="23" spans="1:11" s="12" customFormat="1" ht="42.75" thickBot="1">
      <c r="A23" s="575" t="s">
        <v>224</v>
      </c>
      <c r="B23" s="576" t="s">
        <v>40</v>
      </c>
      <c r="C23" s="570" t="s">
        <v>601</v>
      </c>
      <c r="D23" s="570" t="s">
        <v>601</v>
      </c>
      <c r="E23" s="570" t="s">
        <v>601</v>
      </c>
      <c r="F23" s="577">
        <v>0</v>
      </c>
      <c r="G23" s="578">
        <v>100</v>
      </c>
      <c r="H23" s="256"/>
      <c r="I23" s="9"/>
      <c r="J23" s="27"/>
      <c r="K23" s="9"/>
    </row>
    <row r="24" spans="1:11" s="12" customFormat="1" ht="17.25" thickBot="1">
      <c r="A24" s="800"/>
      <c r="B24" s="800"/>
      <c r="C24" s="800"/>
      <c r="D24" s="800"/>
      <c r="E24" s="800"/>
      <c r="F24" s="800"/>
      <c r="G24" s="591"/>
      <c r="H24" s="256"/>
      <c r="I24" s="9"/>
      <c r="J24" s="27"/>
      <c r="K24" s="9"/>
    </row>
    <row r="25" spans="1:11" s="12" customFormat="1" ht="33.75" customHeight="1" thickBot="1">
      <c r="A25" s="783" t="s">
        <v>88</v>
      </c>
      <c r="B25" s="801"/>
      <c r="C25" s="803" t="s">
        <v>657</v>
      </c>
      <c r="D25" s="803" t="s">
        <v>485</v>
      </c>
      <c r="E25" s="803" t="s">
        <v>658</v>
      </c>
      <c r="F25" s="805" t="s">
        <v>659</v>
      </c>
      <c r="G25" s="806"/>
      <c r="H25" s="64"/>
      <c r="I25" s="9"/>
      <c r="J25" s="63"/>
      <c r="K25" s="9"/>
    </row>
    <row r="26" spans="1:11" s="12" customFormat="1" ht="17.25" thickBot="1">
      <c r="A26" s="784"/>
      <c r="B26" s="802"/>
      <c r="C26" s="804"/>
      <c r="D26" s="804"/>
      <c r="E26" s="804"/>
      <c r="F26" s="572" t="s">
        <v>160</v>
      </c>
      <c r="G26" s="594" t="s">
        <v>41</v>
      </c>
      <c r="H26" s="64"/>
      <c r="I26" s="9"/>
      <c r="J26" s="63"/>
      <c r="K26" s="9"/>
    </row>
    <row r="27" spans="1:11" ht="33">
      <c r="A27" s="598" t="s">
        <v>247</v>
      </c>
      <c r="B27" s="603" t="s">
        <v>40</v>
      </c>
      <c r="C27" s="592">
        <v>39053</v>
      </c>
      <c r="D27" s="592">
        <v>39008</v>
      </c>
      <c r="E27" s="592">
        <f>E28+E29</f>
        <v>39021</v>
      </c>
      <c r="F27" s="613">
        <f>E27-C27</f>
        <v>-32</v>
      </c>
      <c r="G27" s="631">
        <f>E27/C27*100</f>
        <v>99.918060072209556</v>
      </c>
      <c r="H27" s="65"/>
      <c r="J27" s="4"/>
    </row>
    <row r="28" spans="1:11" ht="16.5">
      <c r="A28" s="599" t="s">
        <v>263</v>
      </c>
      <c r="B28" s="584" t="s">
        <v>40</v>
      </c>
      <c r="C28" s="593">
        <v>21641</v>
      </c>
      <c r="D28" s="593">
        <v>21627</v>
      </c>
      <c r="E28" s="593">
        <v>21810</v>
      </c>
      <c r="F28" s="613">
        <f t="shared" ref="F28:F37" si="2">E28-C28</f>
        <v>169</v>
      </c>
      <c r="G28" s="631">
        <f t="shared" ref="G28:G37" si="3">E28/C28*100</f>
        <v>100.78092509588281</v>
      </c>
      <c r="H28" s="65"/>
      <c r="J28" s="4"/>
    </row>
    <row r="29" spans="1:11" ht="16.5">
      <c r="A29" s="599" t="s">
        <v>264</v>
      </c>
      <c r="B29" s="584" t="s">
        <v>40</v>
      </c>
      <c r="C29" s="593">
        <v>17412</v>
      </c>
      <c r="D29" s="593">
        <v>17381</v>
      </c>
      <c r="E29" s="593">
        <v>17211</v>
      </c>
      <c r="F29" s="613">
        <f t="shared" si="2"/>
        <v>-201</v>
      </c>
      <c r="G29" s="631">
        <f t="shared" si="3"/>
        <v>98.845623707787738</v>
      </c>
      <c r="H29" s="65"/>
      <c r="J29" s="4"/>
    </row>
    <row r="30" spans="1:11" ht="16.5">
      <c r="A30" s="600" t="s">
        <v>234</v>
      </c>
      <c r="B30" s="584"/>
      <c r="C30" s="593"/>
      <c r="D30" s="593"/>
      <c r="E30" s="593"/>
      <c r="F30" s="613"/>
      <c r="G30" s="631"/>
      <c r="H30" s="65"/>
      <c r="J30" s="4"/>
    </row>
    <row r="31" spans="1:11" ht="16.5">
      <c r="A31" s="600" t="s">
        <v>236</v>
      </c>
      <c r="B31" s="584" t="s">
        <v>40</v>
      </c>
      <c r="C31" s="593">
        <v>34376</v>
      </c>
      <c r="D31" s="593">
        <v>34297</v>
      </c>
      <c r="E31" s="593">
        <f>E32+E33</f>
        <v>34428</v>
      </c>
      <c r="F31" s="613">
        <f t="shared" si="2"/>
        <v>52</v>
      </c>
      <c r="G31" s="631">
        <f t="shared" si="3"/>
        <v>100.1512683267396</v>
      </c>
      <c r="H31" s="65"/>
      <c r="J31" s="4"/>
    </row>
    <row r="32" spans="1:11" ht="16.5">
      <c r="A32" s="599" t="s">
        <v>263</v>
      </c>
      <c r="B32" s="584" t="s">
        <v>40</v>
      </c>
      <c r="C32" s="593">
        <v>21336</v>
      </c>
      <c r="D32" s="593">
        <v>21334</v>
      </c>
      <c r="E32" s="593">
        <v>21516</v>
      </c>
      <c r="F32" s="613">
        <f t="shared" si="2"/>
        <v>180</v>
      </c>
      <c r="G32" s="631">
        <f t="shared" si="3"/>
        <v>100.84364454443195</v>
      </c>
      <c r="H32" s="65"/>
      <c r="J32" s="4"/>
    </row>
    <row r="33" spans="1:10" ht="16.5">
      <c r="A33" s="599" t="s">
        <v>264</v>
      </c>
      <c r="B33" s="584" t="s">
        <v>40</v>
      </c>
      <c r="C33" s="593">
        <v>13040</v>
      </c>
      <c r="D33" s="593">
        <v>12963</v>
      </c>
      <c r="E33" s="593">
        <v>12912</v>
      </c>
      <c r="F33" s="613">
        <f>E33-C33</f>
        <v>-128</v>
      </c>
      <c r="G33" s="631">
        <f t="shared" si="3"/>
        <v>99.018404907975452</v>
      </c>
      <c r="H33" s="65"/>
      <c r="J33" s="4"/>
    </row>
    <row r="34" spans="1:10" ht="16.5">
      <c r="A34" s="601" t="s">
        <v>235</v>
      </c>
      <c r="B34" s="584" t="s">
        <v>40</v>
      </c>
      <c r="C34" s="593">
        <v>1785</v>
      </c>
      <c r="D34" s="593">
        <v>1766</v>
      </c>
      <c r="E34" s="593">
        <f>E35+E36</f>
        <v>1791</v>
      </c>
      <c r="F34" s="613">
        <f t="shared" si="2"/>
        <v>6</v>
      </c>
      <c r="G34" s="631">
        <f t="shared" si="3"/>
        <v>100.33613445378151</v>
      </c>
      <c r="H34" s="65"/>
      <c r="J34" s="4"/>
    </row>
    <row r="35" spans="1:10" ht="16.5">
      <c r="A35" s="599" t="s">
        <v>263</v>
      </c>
      <c r="B35" s="584" t="s">
        <v>40</v>
      </c>
      <c r="C35" s="593">
        <v>301</v>
      </c>
      <c r="D35" s="593">
        <v>287</v>
      </c>
      <c r="E35" s="593">
        <v>289</v>
      </c>
      <c r="F35" s="613">
        <f t="shared" si="2"/>
        <v>-12</v>
      </c>
      <c r="G35" s="631">
        <f t="shared" si="3"/>
        <v>96.013289036544847</v>
      </c>
      <c r="H35" s="65"/>
      <c r="J35" s="4"/>
    </row>
    <row r="36" spans="1:10" ht="16.5">
      <c r="A36" s="599" t="s">
        <v>264</v>
      </c>
      <c r="B36" s="584" t="s">
        <v>40</v>
      </c>
      <c r="C36" s="593">
        <v>1484</v>
      </c>
      <c r="D36" s="593">
        <v>1479</v>
      </c>
      <c r="E36" s="593">
        <v>1502</v>
      </c>
      <c r="F36" s="613">
        <f t="shared" si="2"/>
        <v>18</v>
      </c>
      <c r="G36" s="631">
        <f t="shared" si="3"/>
        <v>101.21293800539084</v>
      </c>
      <c r="H36" s="65"/>
      <c r="J36" s="4"/>
    </row>
    <row r="37" spans="1:10" ht="33.75" customHeight="1" thickBot="1">
      <c r="A37" s="602" t="s">
        <v>237</v>
      </c>
      <c r="B37" s="576" t="s">
        <v>40</v>
      </c>
      <c r="C37" s="556">
        <f>C27-C31-C34</f>
        <v>2892</v>
      </c>
      <c r="D37" s="556">
        <f>D27-D31-D34</f>
        <v>2945</v>
      </c>
      <c r="E37" s="556">
        <f>E27-E31-E34</f>
        <v>2802</v>
      </c>
      <c r="F37" s="554">
        <f t="shared" si="2"/>
        <v>-90</v>
      </c>
      <c r="G37" s="632">
        <f t="shared" si="3"/>
        <v>96.887966804979257</v>
      </c>
      <c r="H37" s="458"/>
      <c r="J37" s="4"/>
    </row>
    <row r="39" spans="1:10" ht="23.25" customHeight="1">
      <c r="A39" s="793" t="s">
        <v>266</v>
      </c>
      <c r="B39" s="793"/>
      <c r="C39" s="793"/>
      <c r="D39" s="793"/>
      <c r="E39" s="793"/>
      <c r="F39" s="793"/>
      <c r="G39" s="793"/>
      <c r="H39" s="793"/>
    </row>
    <row r="40" spans="1:10" ht="19.5" thickBot="1">
      <c r="A40" s="595"/>
      <c r="B40" s="595"/>
      <c r="C40" s="595"/>
      <c r="D40" s="595"/>
      <c r="E40" s="595"/>
      <c r="F40" s="595"/>
      <c r="G40" s="595"/>
      <c r="H40" s="595"/>
    </row>
    <row r="41" spans="1:10" ht="27.75" customHeight="1" thickBot="1">
      <c r="A41" s="794" t="s">
        <v>88</v>
      </c>
      <c r="B41" s="794" t="s">
        <v>147</v>
      </c>
      <c r="C41" s="796" t="s">
        <v>654</v>
      </c>
      <c r="D41" s="796" t="s">
        <v>474</v>
      </c>
      <c r="E41" s="796" t="s">
        <v>655</v>
      </c>
      <c r="F41" s="798" t="s">
        <v>660</v>
      </c>
      <c r="G41" s="799"/>
      <c r="H41" s="82"/>
      <c r="J41" s="204"/>
    </row>
    <row r="42" spans="1:10" ht="17.25" thickBot="1">
      <c r="A42" s="795"/>
      <c r="B42" s="795"/>
      <c r="C42" s="797"/>
      <c r="D42" s="797"/>
      <c r="E42" s="797"/>
      <c r="F42" s="572" t="s">
        <v>160</v>
      </c>
      <c r="G42" s="594" t="s">
        <v>41</v>
      </c>
      <c r="H42" s="83"/>
      <c r="J42" s="204"/>
    </row>
    <row r="43" spans="1:10" s="28" customFormat="1" ht="33">
      <c r="A43" s="618" t="s">
        <v>158</v>
      </c>
      <c r="B43" s="619" t="s">
        <v>40</v>
      </c>
      <c r="C43" s="555">
        <f>C44+C46+C47+C48+C49+C53</f>
        <v>14915</v>
      </c>
      <c r="D43" s="612">
        <v>14821</v>
      </c>
      <c r="E43" s="612">
        <f>E44+E46+E47+E48+E49+E53</f>
        <v>14576</v>
      </c>
      <c r="F43" s="612">
        <f>E43-C43</f>
        <v>-339</v>
      </c>
      <c r="G43" s="737">
        <f>E43/C43*100</f>
        <v>97.727120348642302</v>
      </c>
      <c r="H43" s="66"/>
      <c r="I43" s="244"/>
      <c r="J43" s="244"/>
    </row>
    <row r="44" spans="1:10" s="28" customFormat="1" ht="33">
      <c r="A44" s="606" t="s">
        <v>498</v>
      </c>
      <c r="B44" s="603" t="s">
        <v>40</v>
      </c>
      <c r="C44" s="613">
        <v>1063</v>
      </c>
      <c r="D44" s="613">
        <v>1064</v>
      </c>
      <c r="E44" s="613">
        <v>1047</v>
      </c>
      <c r="F44" s="613">
        <f>E44-C44</f>
        <v>-16</v>
      </c>
      <c r="G44" s="631">
        <f>E44/C44*100</f>
        <v>98.494825964252115</v>
      </c>
      <c r="H44" s="66"/>
      <c r="I44" s="244"/>
      <c r="J44" s="244"/>
    </row>
    <row r="45" spans="1:10" s="8" customFormat="1" ht="16.5">
      <c r="A45" s="606" t="s">
        <v>499</v>
      </c>
      <c r="B45" s="607"/>
      <c r="C45" s="608"/>
      <c r="D45" s="609"/>
      <c r="E45" s="609"/>
      <c r="F45" s="610"/>
      <c r="G45" s="611"/>
      <c r="H45" s="67"/>
      <c r="I45" s="29"/>
      <c r="J45" s="29"/>
    </row>
    <row r="46" spans="1:10" ht="16.5">
      <c r="A46" s="620" t="s">
        <v>500</v>
      </c>
      <c r="B46" s="621" t="s">
        <v>40</v>
      </c>
      <c r="C46" s="604">
        <v>445</v>
      </c>
      <c r="D46" s="605">
        <v>416</v>
      </c>
      <c r="E46" s="605">
        <v>420</v>
      </c>
      <c r="F46" s="605">
        <f t="shared" ref="F46:F56" si="4">E46-C46</f>
        <v>-25</v>
      </c>
      <c r="G46" s="635">
        <f t="shared" ref="G46:G56" si="5">E46/C46*100</f>
        <v>94.382022471910105</v>
      </c>
      <c r="H46" s="68"/>
      <c r="I46" s="30"/>
      <c r="J46" s="30"/>
    </row>
    <row r="47" spans="1:10" ht="16.5">
      <c r="A47" s="622" t="s">
        <v>501</v>
      </c>
      <c r="B47" s="621" t="s">
        <v>40</v>
      </c>
      <c r="C47" s="605">
        <v>402</v>
      </c>
      <c r="D47" s="605">
        <v>409</v>
      </c>
      <c r="E47" s="605">
        <v>384</v>
      </c>
      <c r="F47" s="605">
        <f t="shared" si="4"/>
        <v>-18</v>
      </c>
      <c r="G47" s="635">
        <f t="shared" si="5"/>
        <v>95.522388059701484</v>
      </c>
      <c r="H47" s="68"/>
      <c r="I47" s="30"/>
      <c r="J47" s="30"/>
    </row>
    <row r="48" spans="1:10" ht="16.5">
      <c r="A48" s="623" t="s">
        <v>502</v>
      </c>
      <c r="B48" s="624" t="s">
        <v>40</v>
      </c>
      <c r="C48" s="614">
        <v>6508</v>
      </c>
      <c r="D48" s="614">
        <v>6442</v>
      </c>
      <c r="E48" s="614">
        <v>6385</v>
      </c>
      <c r="F48" s="605">
        <f t="shared" si="4"/>
        <v>-123</v>
      </c>
      <c r="G48" s="635">
        <f t="shared" si="5"/>
        <v>98.110018438844506</v>
      </c>
      <c r="H48" s="68"/>
      <c r="I48" s="30"/>
      <c r="J48" s="30"/>
    </row>
    <row r="49" spans="1:10" ht="16.5">
      <c r="A49" s="623" t="s">
        <v>510</v>
      </c>
      <c r="B49" s="624" t="s">
        <v>40</v>
      </c>
      <c r="C49" s="614">
        <f>C50+C51+C52</f>
        <v>5181</v>
      </c>
      <c r="D49" s="614">
        <f t="shared" ref="D49" si="6">D50+D51+D52</f>
        <v>5187</v>
      </c>
      <c r="E49" s="614">
        <f>E50+E51+E52</f>
        <v>5067</v>
      </c>
      <c r="F49" s="605">
        <f t="shared" si="4"/>
        <v>-114</v>
      </c>
      <c r="G49" s="635">
        <f t="shared" si="5"/>
        <v>97.799652576722636</v>
      </c>
      <c r="H49" s="68"/>
      <c r="I49" s="30"/>
      <c r="J49" s="30"/>
    </row>
    <row r="50" spans="1:10" ht="16.5">
      <c r="A50" s="625" t="s">
        <v>511</v>
      </c>
      <c r="B50" s="626" t="s">
        <v>40</v>
      </c>
      <c r="C50" s="615">
        <v>271</v>
      </c>
      <c r="D50" s="615">
        <v>271</v>
      </c>
      <c r="E50" s="615">
        <v>264</v>
      </c>
      <c r="F50" s="615">
        <f t="shared" si="4"/>
        <v>-7</v>
      </c>
      <c r="G50" s="636">
        <f t="shared" si="5"/>
        <v>97.416974169741692</v>
      </c>
      <c r="H50" s="68"/>
      <c r="I50" s="30"/>
      <c r="J50" s="30"/>
    </row>
    <row r="51" spans="1:10" ht="31.5">
      <c r="A51" s="625" t="s">
        <v>512</v>
      </c>
      <c r="B51" s="626" t="s">
        <v>40</v>
      </c>
      <c r="C51" s="615">
        <v>4664</v>
      </c>
      <c r="D51" s="615">
        <v>4667</v>
      </c>
      <c r="E51" s="615">
        <v>4550</v>
      </c>
      <c r="F51" s="615">
        <f t="shared" si="4"/>
        <v>-114</v>
      </c>
      <c r="G51" s="636">
        <f t="shared" si="5"/>
        <v>97.555746140651806</v>
      </c>
      <c r="H51" s="68"/>
      <c r="I51" s="31"/>
      <c r="J51" s="30"/>
    </row>
    <row r="52" spans="1:10" ht="15.75">
      <c r="A52" s="625" t="s">
        <v>495</v>
      </c>
      <c r="B52" s="626" t="s">
        <v>40</v>
      </c>
      <c r="C52" s="615">
        <v>246</v>
      </c>
      <c r="D52" s="615">
        <v>249</v>
      </c>
      <c r="E52" s="615">
        <v>253</v>
      </c>
      <c r="F52" s="615">
        <f t="shared" si="4"/>
        <v>7</v>
      </c>
      <c r="G52" s="636">
        <f t="shared" si="5"/>
        <v>102.84552845528457</v>
      </c>
      <c r="H52" s="68"/>
      <c r="I52" s="31"/>
      <c r="J52" s="30"/>
    </row>
    <row r="53" spans="1:10" ht="16.5">
      <c r="A53" s="606" t="s">
        <v>496</v>
      </c>
      <c r="B53" s="613" t="s">
        <v>40</v>
      </c>
      <c r="C53" s="613">
        <f>66+16+12+95+41+219+68+15+586+62+21+16+11+5+2+68+13</f>
        <v>1316</v>
      </c>
      <c r="D53" s="613">
        <v>1304</v>
      </c>
      <c r="E53" s="613">
        <f>41+18+15+113+38+199+67+18+550+49+22+16+14+2+2+89+20</f>
        <v>1273</v>
      </c>
      <c r="F53" s="613">
        <f t="shared" si="4"/>
        <v>-43</v>
      </c>
      <c r="G53" s="736">
        <f t="shared" si="5"/>
        <v>96.732522796352583</v>
      </c>
      <c r="H53" s="68"/>
      <c r="I53" s="31"/>
      <c r="J53" s="30"/>
    </row>
    <row r="54" spans="1:10" ht="36">
      <c r="A54" s="627" t="s">
        <v>314</v>
      </c>
      <c r="B54" s="628" t="s">
        <v>40</v>
      </c>
      <c r="C54" s="616">
        <v>1493</v>
      </c>
      <c r="D54" s="616">
        <v>2142</v>
      </c>
      <c r="E54" s="616">
        <v>1420</v>
      </c>
      <c r="F54" s="633">
        <f t="shared" si="4"/>
        <v>-73</v>
      </c>
      <c r="G54" s="634">
        <f t="shared" si="5"/>
        <v>95.110515740120562</v>
      </c>
      <c r="H54" s="69"/>
      <c r="I54" s="31"/>
      <c r="J54" s="31"/>
    </row>
    <row r="55" spans="1:10" ht="36">
      <c r="A55" s="627" t="s">
        <v>315</v>
      </c>
      <c r="B55" s="628" t="s">
        <v>40</v>
      </c>
      <c r="C55" s="616">
        <v>2706</v>
      </c>
      <c r="D55" s="616">
        <v>3854</v>
      </c>
      <c r="E55" s="616">
        <v>2472</v>
      </c>
      <c r="F55" s="633">
        <f t="shared" si="4"/>
        <v>-234</v>
      </c>
      <c r="G55" s="634">
        <f t="shared" si="5"/>
        <v>91.352549889135261</v>
      </c>
      <c r="H55" s="69"/>
      <c r="J55" s="31"/>
    </row>
    <row r="56" spans="1:10" ht="18" thickBot="1">
      <c r="A56" s="629" t="s">
        <v>513</v>
      </c>
      <c r="B56" s="630" t="s">
        <v>40</v>
      </c>
      <c r="C56" s="617">
        <f>C55+C54+C43</f>
        <v>19114</v>
      </c>
      <c r="D56" s="617">
        <f>D55+D54+D43</f>
        <v>20817</v>
      </c>
      <c r="E56" s="617">
        <f>E55+E54+E43</f>
        <v>18468</v>
      </c>
      <c r="F56" s="738">
        <f t="shared" si="4"/>
        <v>-646</v>
      </c>
      <c r="G56" s="739">
        <f t="shared" si="5"/>
        <v>96.620278330019886</v>
      </c>
      <c r="H56" s="69"/>
      <c r="J56" s="31"/>
    </row>
    <row r="57" spans="1:10">
      <c r="H57" s="59"/>
    </row>
    <row r="58" spans="1:10" ht="34.5" customHeight="1">
      <c r="A58" s="791" t="s">
        <v>323</v>
      </c>
      <c r="B58" s="792"/>
      <c r="C58" s="792"/>
      <c r="D58" s="792"/>
      <c r="E58" s="792"/>
      <c r="F58" s="792"/>
      <c r="G58" s="792"/>
      <c r="H58" s="240"/>
      <c r="I58" s="32"/>
    </row>
    <row r="59" spans="1:10" ht="48.75" customHeight="1">
      <c r="A59" s="791" t="s">
        <v>328</v>
      </c>
      <c r="B59" s="792"/>
      <c r="C59" s="792"/>
      <c r="D59" s="792"/>
      <c r="E59" s="792"/>
      <c r="F59" s="792"/>
      <c r="G59" s="792"/>
      <c r="H59" s="59"/>
    </row>
    <row r="69" spans="1:8">
      <c r="A69" s="12"/>
      <c r="B69" s="12"/>
      <c r="C69" s="12"/>
      <c r="D69" s="12"/>
      <c r="E69" s="12"/>
      <c r="F69" s="12"/>
      <c r="G69" s="12"/>
      <c r="H69" s="12"/>
    </row>
  </sheetData>
  <mergeCells count="24">
    <mergeCell ref="A1:H1"/>
    <mergeCell ref="C2:G2"/>
    <mergeCell ref="A3:A5"/>
    <mergeCell ref="B3:B5"/>
    <mergeCell ref="C3:C5"/>
    <mergeCell ref="D3:D5"/>
    <mergeCell ref="E3:E5"/>
    <mergeCell ref="F3:G4"/>
    <mergeCell ref="A24:F24"/>
    <mergeCell ref="A25:A26"/>
    <mergeCell ref="B25:B26"/>
    <mergeCell ref="C25:C26"/>
    <mergeCell ref="D25:D26"/>
    <mergeCell ref="E25:E26"/>
    <mergeCell ref="F25:G25"/>
    <mergeCell ref="A58:G58"/>
    <mergeCell ref="A59:G59"/>
    <mergeCell ref="A39:H39"/>
    <mergeCell ref="A41:A42"/>
    <mergeCell ref="B41:B42"/>
    <mergeCell ref="C41:C42"/>
    <mergeCell ref="D41:D42"/>
    <mergeCell ref="E41:E42"/>
    <mergeCell ref="F41:G41"/>
  </mergeCells>
  <printOptions horizontalCentered="1"/>
  <pageMargins left="0.31496062992125984" right="0.43307086614173229" top="0.23622047244094491" bottom="0.27559055118110237" header="0.15748031496062992" footer="0.15748031496062992"/>
  <pageSetup paperSize="9" scale="61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R27"/>
  <sheetViews>
    <sheetView workbookViewId="0">
      <selection activeCell="C6" sqref="C6"/>
    </sheetView>
  </sheetViews>
  <sheetFormatPr defaultRowHeight="12.75"/>
  <cols>
    <col min="1" max="1" width="47.85546875" style="2" customWidth="1"/>
    <col min="2" max="2" width="8" style="2" customWidth="1"/>
    <col min="3" max="4" width="12.5703125" style="2" customWidth="1"/>
    <col min="5" max="5" width="11.85546875" style="2" customWidth="1"/>
    <col min="6" max="6" width="11.5703125" style="2" customWidth="1"/>
    <col min="7" max="7" width="16.28515625" style="2" customWidth="1"/>
    <col min="8" max="8" width="14.5703125" style="2" customWidth="1"/>
    <col min="9" max="16384" width="9.140625" style="2"/>
  </cols>
  <sheetData>
    <row r="1" spans="1:13" ht="24.75" customHeight="1">
      <c r="A1" s="822" t="s">
        <v>53</v>
      </c>
      <c r="B1" s="822"/>
      <c r="C1" s="822"/>
      <c r="D1" s="822"/>
      <c r="E1" s="822"/>
      <c r="F1" s="822"/>
      <c r="G1" s="822"/>
      <c r="H1" s="822"/>
    </row>
    <row r="2" spans="1:13" ht="19.5" thickBot="1">
      <c r="A2" s="638"/>
      <c r="B2" s="638"/>
      <c r="C2" s="638"/>
      <c r="D2" s="638"/>
      <c r="E2" s="638"/>
      <c r="F2" s="638"/>
      <c r="H2" s="11"/>
    </row>
    <row r="3" spans="1:13" ht="51.75" thickBot="1">
      <c r="A3" s="771" t="s">
        <v>88</v>
      </c>
      <c r="B3" s="773" t="s">
        <v>51</v>
      </c>
      <c r="C3" s="824" t="s">
        <v>84</v>
      </c>
      <c r="D3" s="825"/>
      <c r="E3" s="825"/>
      <c r="F3" s="826"/>
      <c r="G3" s="183" t="s">
        <v>207</v>
      </c>
      <c r="H3" s="639" t="s">
        <v>80</v>
      </c>
      <c r="M3" s="33"/>
    </row>
    <row r="4" spans="1:13" ht="54.75" customHeight="1" thickBot="1">
      <c r="A4" s="772"/>
      <c r="B4" s="823"/>
      <c r="C4" s="640" t="s">
        <v>613</v>
      </c>
      <c r="D4" s="640" t="s">
        <v>482</v>
      </c>
      <c r="E4" s="640" t="s">
        <v>614</v>
      </c>
      <c r="F4" s="641" t="s">
        <v>662</v>
      </c>
      <c r="G4" s="642" t="s">
        <v>614</v>
      </c>
      <c r="H4" s="640" t="s">
        <v>614</v>
      </c>
      <c r="M4" s="34"/>
    </row>
    <row r="5" spans="1:13" ht="36.75" customHeight="1">
      <c r="A5" s="720" t="s">
        <v>243</v>
      </c>
      <c r="B5" s="721" t="s">
        <v>40</v>
      </c>
      <c r="C5" s="592">
        <v>1976</v>
      </c>
      <c r="D5" s="592">
        <v>1850</v>
      </c>
      <c r="E5" s="592">
        <v>1240</v>
      </c>
      <c r="F5" s="242">
        <f>E5-C5</f>
        <v>-736</v>
      </c>
      <c r="G5" s="242">
        <v>318</v>
      </c>
      <c r="H5" s="242">
        <v>24000</v>
      </c>
      <c r="M5" s="34"/>
    </row>
    <row r="6" spans="1:13" ht="20.25" customHeight="1" thickBot="1">
      <c r="A6" s="722" t="s">
        <v>44</v>
      </c>
      <c r="B6" s="723" t="s">
        <v>40</v>
      </c>
      <c r="C6" s="729">
        <v>1614</v>
      </c>
      <c r="D6" s="717">
        <v>1676</v>
      </c>
      <c r="E6" s="730">
        <v>980</v>
      </c>
      <c r="F6" s="184">
        <f>E6-C6</f>
        <v>-634</v>
      </c>
      <c r="G6" s="184">
        <v>288</v>
      </c>
      <c r="H6" s="243">
        <v>21600</v>
      </c>
      <c r="M6" s="34"/>
    </row>
    <row r="7" spans="1:13" ht="35.25" customHeight="1" thickBot="1">
      <c r="A7" s="724" t="s">
        <v>52</v>
      </c>
      <c r="B7" s="725" t="s">
        <v>41</v>
      </c>
      <c r="C7" s="718">
        <v>1.1000000000000001</v>
      </c>
      <c r="D7" s="718">
        <v>1.2</v>
      </c>
      <c r="E7" s="718">
        <v>0.8</v>
      </c>
      <c r="F7" s="539">
        <f>E7-C7</f>
        <v>-0.30000000000000004</v>
      </c>
      <c r="G7" s="637">
        <v>1.5</v>
      </c>
      <c r="H7" s="735">
        <v>1.6</v>
      </c>
      <c r="M7" s="34"/>
    </row>
    <row r="8" spans="1:13" ht="54.75" customHeight="1" thickBot="1">
      <c r="A8" s="726" t="s">
        <v>69</v>
      </c>
      <c r="B8" s="725" t="s">
        <v>45</v>
      </c>
      <c r="C8" s="719">
        <v>1839</v>
      </c>
      <c r="D8" s="719">
        <v>1261</v>
      </c>
      <c r="E8" s="719">
        <v>2905</v>
      </c>
      <c r="F8" s="184">
        <f>E8-C8</f>
        <v>1066</v>
      </c>
      <c r="G8" s="181">
        <v>298</v>
      </c>
      <c r="H8" s="185">
        <v>35200</v>
      </c>
      <c r="M8" s="34"/>
    </row>
    <row r="9" spans="1:13" ht="43.5" customHeight="1" thickBot="1">
      <c r="A9" s="727" t="s">
        <v>65</v>
      </c>
      <c r="B9" s="725" t="s">
        <v>40</v>
      </c>
      <c r="C9" s="718">
        <v>1.1000000000000001</v>
      </c>
      <c r="D9" s="718">
        <v>1.5</v>
      </c>
      <c r="E9" s="718">
        <v>0.4</v>
      </c>
      <c r="F9" s="539">
        <f>E9-C9</f>
        <v>-0.70000000000000007</v>
      </c>
      <c r="G9" s="637">
        <v>1.1000000000000001</v>
      </c>
      <c r="H9" s="455">
        <v>0.7</v>
      </c>
    </row>
    <row r="10" spans="1:13" ht="33" hidden="1">
      <c r="A10" s="45" t="s">
        <v>249</v>
      </c>
      <c r="B10" s="46"/>
      <c r="C10" s="47"/>
      <c r="D10" s="47"/>
      <c r="E10" s="48"/>
      <c r="F10" s="91"/>
      <c r="G10" s="88"/>
      <c r="H10" s="49"/>
    </row>
    <row r="11" spans="1:13" ht="21" hidden="1" customHeight="1">
      <c r="A11" s="50" t="s">
        <v>250</v>
      </c>
      <c r="B11" s="51" t="s">
        <v>41</v>
      </c>
      <c r="C11" s="52">
        <v>21.5</v>
      </c>
      <c r="D11" s="52">
        <v>23.8</v>
      </c>
      <c r="E11" s="43">
        <v>29.4</v>
      </c>
      <c r="F11" s="52">
        <f>E11-C11</f>
        <v>7.8999999999999986</v>
      </c>
      <c r="G11" s="92"/>
      <c r="H11" s="53"/>
    </row>
    <row r="12" spans="1:13" ht="21" hidden="1" customHeight="1">
      <c r="A12" s="50" t="s">
        <v>251</v>
      </c>
      <c r="B12" s="51" t="s">
        <v>41</v>
      </c>
      <c r="C12" s="52">
        <v>69.2</v>
      </c>
      <c r="D12" s="52">
        <v>68.8</v>
      </c>
      <c r="E12" s="43">
        <v>64.7</v>
      </c>
      <c r="F12" s="52">
        <f>E12-C12</f>
        <v>-4.5</v>
      </c>
      <c r="G12" s="92"/>
      <c r="H12" s="53"/>
    </row>
    <row r="13" spans="1:13" ht="21" hidden="1" customHeight="1" thickBot="1">
      <c r="A13" s="54" t="s">
        <v>252</v>
      </c>
      <c r="B13" s="55" t="s">
        <v>41</v>
      </c>
      <c r="C13" s="44">
        <v>9.3000000000000007</v>
      </c>
      <c r="D13" s="44">
        <v>7.4</v>
      </c>
      <c r="E13" s="56">
        <v>5.9</v>
      </c>
      <c r="F13" s="44">
        <f>E13-C13</f>
        <v>-3.4000000000000004</v>
      </c>
      <c r="G13" s="93"/>
      <c r="H13" s="57"/>
    </row>
    <row r="14" spans="1:13" s="4" customFormat="1" ht="40.5" customHeight="1">
      <c r="A14" s="728"/>
      <c r="B14" s="36"/>
      <c r="C14" s="36"/>
      <c r="D14" s="36"/>
      <c r="E14" s="36"/>
      <c r="F14" s="36"/>
      <c r="G14" s="36"/>
      <c r="H14" s="36"/>
      <c r="I14" s="36"/>
    </row>
    <row r="15" spans="1:13" s="4" customFormat="1" ht="19.5" customHeight="1">
      <c r="A15" s="5"/>
      <c r="B15" s="731"/>
      <c r="C15" s="732"/>
      <c r="D15" s="732"/>
      <c r="E15" s="733"/>
    </row>
    <row r="16" spans="1:13" s="4" customFormat="1" ht="19.5" customHeight="1">
      <c r="A16" s="5"/>
      <c r="B16" s="731"/>
      <c r="C16" s="732"/>
      <c r="D16" s="732"/>
      <c r="E16" s="733"/>
    </row>
    <row r="17" spans="1:18" s="4" customFormat="1" ht="21.75" customHeight="1">
      <c r="A17" s="5"/>
      <c r="B17" s="731"/>
      <c r="C17" s="732"/>
      <c r="D17" s="732"/>
      <c r="E17" s="733"/>
    </row>
    <row r="18" spans="1:18" s="4" customFormat="1" ht="19.5" customHeight="1">
      <c r="A18" s="5"/>
      <c r="B18" s="731"/>
      <c r="C18" s="732"/>
      <c r="D18" s="732"/>
      <c r="E18" s="733"/>
    </row>
    <row r="19" spans="1:18" s="4" customFormat="1" ht="19.5" customHeight="1">
      <c r="A19" s="5"/>
      <c r="B19" s="731"/>
      <c r="C19" s="732"/>
      <c r="D19" s="732"/>
      <c r="E19" s="733"/>
    </row>
    <row r="20" spans="1:18" s="4" customFormat="1" ht="19.5" customHeight="1">
      <c r="A20" s="5"/>
      <c r="B20" s="731"/>
      <c r="C20" s="732"/>
      <c r="D20" s="732"/>
      <c r="E20" s="733"/>
    </row>
    <row r="21" spans="1:18" s="4" customFormat="1" ht="19.5" customHeight="1">
      <c r="A21" s="5"/>
      <c r="B21" s="731"/>
      <c r="C21" s="732"/>
      <c r="D21" s="732"/>
      <c r="E21" s="733"/>
      <c r="P21" s="23"/>
      <c r="Q21" s="62"/>
      <c r="R21" s="62"/>
    </row>
    <row r="22" spans="1:18" s="4" customFormat="1" ht="19.5" customHeight="1">
      <c r="A22" s="5"/>
      <c r="B22" s="731"/>
      <c r="C22" s="732"/>
      <c r="D22" s="732"/>
      <c r="E22" s="733"/>
      <c r="P22" s="23"/>
      <c r="Q22" s="62"/>
      <c r="R22" s="62"/>
    </row>
    <row r="23" spans="1:18" ht="15.75">
      <c r="P23" s="23"/>
      <c r="Q23" s="62"/>
      <c r="R23" s="62"/>
    </row>
    <row r="24" spans="1:18" ht="15.75">
      <c r="P24" s="23"/>
      <c r="Q24" s="62"/>
      <c r="R24" s="62"/>
    </row>
    <row r="25" spans="1:18" ht="15.75">
      <c r="P25" s="23"/>
      <c r="Q25" s="62"/>
      <c r="R25" s="62"/>
    </row>
    <row r="27" spans="1:18" ht="25.5" customHeight="1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6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9"/>
  <dimension ref="A1:N88"/>
  <sheetViews>
    <sheetView view="pageBreakPreview" zoomScale="90" zoomScaleSheetLayoutView="90" zoomScalePageLayoutView="80" workbookViewId="0">
      <selection activeCell="J61" sqref="J61"/>
    </sheetView>
  </sheetViews>
  <sheetFormatPr defaultRowHeight="15.7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5" customWidth="1"/>
    <col min="9" max="9" width="14.5703125" style="15" bestFit="1" customWidth="1"/>
    <col min="10" max="10" width="13.7109375" style="15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s="74" customFormat="1" ht="15">
      <c r="A1" s="4"/>
      <c r="B1" s="41"/>
      <c r="C1" s="14"/>
      <c r="D1" s="14"/>
      <c r="E1" s="14"/>
      <c r="F1" s="14"/>
      <c r="G1" s="14"/>
      <c r="H1" s="14"/>
      <c r="I1" s="14"/>
      <c r="J1" s="14"/>
      <c r="K1" s="75"/>
      <c r="L1" s="75"/>
      <c r="M1" s="75"/>
    </row>
    <row r="2" spans="1:13" ht="34.5" customHeight="1" thickBot="1">
      <c r="A2" s="837" t="s">
        <v>517</v>
      </c>
      <c r="B2" s="837"/>
      <c r="C2" s="837"/>
      <c r="D2" s="837"/>
      <c r="E2" s="837"/>
      <c r="F2" s="837"/>
      <c r="G2" s="837"/>
      <c r="H2" s="837"/>
      <c r="I2" s="837"/>
      <c r="J2" s="837"/>
      <c r="K2" s="174"/>
      <c r="L2" s="22"/>
      <c r="M2" s="22"/>
    </row>
    <row r="3" spans="1:13" ht="22.5" customHeight="1" thickBot="1">
      <c r="A3" s="847"/>
      <c r="B3" s="840" t="s">
        <v>184</v>
      </c>
      <c r="C3" s="841"/>
      <c r="D3" s="842"/>
      <c r="E3" s="840" t="s">
        <v>80</v>
      </c>
      <c r="F3" s="841"/>
      <c r="G3" s="842"/>
      <c r="H3" s="850" t="s">
        <v>37</v>
      </c>
      <c r="I3" s="841"/>
      <c r="J3" s="842"/>
      <c r="K3" s="20"/>
      <c r="L3" s="22"/>
      <c r="M3" s="22"/>
    </row>
    <row r="4" spans="1:13" ht="14.25">
      <c r="A4" s="848"/>
      <c r="B4" s="851" t="s">
        <v>32</v>
      </c>
      <c r="C4" s="830" t="s">
        <v>38</v>
      </c>
      <c r="D4" s="838" t="s">
        <v>481</v>
      </c>
      <c r="E4" s="843" t="s">
        <v>32</v>
      </c>
      <c r="F4" s="845" t="s">
        <v>38</v>
      </c>
      <c r="G4" s="846" t="s">
        <v>481</v>
      </c>
      <c r="H4" s="852" t="s">
        <v>32</v>
      </c>
      <c r="I4" s="830" t="s">
        <v>38</v>
      </c>
      <c r="J4" s="838" t="s">
        <v>481</v>
      </c>
      <c r="K4" s="21"/>
      <c r="L4" s="21"/>
      <c r="M4" s="21"/>
    </row>
    <row r="5" spans="1:13" ht="57.75" customHeight="1" thickBot="1">
      <c r="A5" s="849"/>
      <c r="B5" s="844"/>
      <c r="C5" s="831"/>
      <c r="D5" s="839"/>
      <c r="E5" s="844"/>
      <c r="F5" s="831"/>
      <c r="G5" s="839"/>
      <c r="H5" s="853"/>
      <c r="I5" s="831"/>
      <c r="J5" s="839"/>
      <c r="K5" s="21"/>
      <c r="L5" s="21"/>
      <c r="M5" s="21"/>
    </row>
    <row r="6" spans="1:13" ht="18" hidden="1" customHeight="1">
      <c r="A6" s="559" t="s">
        <v>15</v>
      </c>
      <c r="B6" s="644">
        <v>2679.4</v>
      </c>
      <c r="C6" s="645">
        <v>101.1</v>
      </c>
      <c r="D6" s="646">
        <v>101.1</v>
      </c>
      <c r="E6" s="644">
        <v>1662.34</v>
      </c>
      <c r="F6" s="647">
        <f>E6/1645.8*100</f>
        <v>101.00498237938996</v>
      </c>
      <c r="G6" s="648">
        <f t="shared" ref="G6:G11" si="0">E6/1645.8*100</f>
        <v>101.00498237938996</v>
      </c>
      <c r="H6" s="644">
        <v>1506.8</v>
      </c>
      <c r="I6" s="645">
        <v>102.2</v>
      </c>
      <c r="J6" s="646">
        <v>102.2</v>
      </c>
      <c r="K6" s="21"/>
      <c r="L6" s="21"/>
      <c r="M6" s="21"/>
    </row>
    <row r="7" spans="1:13" ht="18" hidden="1" customHeight="1">
      <c r="A7" s="558" t="s">
        <v>16</v>
      </c>
      <c r="B7" s="649">
        <v>2703.1</v>
      </c>
      <c r="C7" s="650">
        <v>100.9</v>
      </c>
      <c r="D7" s="651">
        <v>102</v>
      </c>
      <c r="E7" s="649">
        <v>1671.55</v>
      </c>
      <c r="F7" s="652">
        <f t="shared" ref="F7:F12" si="1">E7/E6*100</f>
        <v>100.55403828338368</v>
      </c>
      <c r="G7" s="653">
        <f t="shared" si="0"/>
        <v>101.56458864989671</v>
      </c>
      <c r="H7" s="649">
        <v>1524.3</v>
      </c>
      <c r="I7" s="650">
        <v>101.2</v>
      </c>
      <c r="J7" s="651">
        <v>103.4</v>
      </c>
      <c r="K7" s="21"/>
      <c r="L7" s="21"/>
      <c r="M7" s="21"/>
    </row>
    <row r="8" spans="1:13" ht="18" hidden="1" customHeight="1">
      <c r="A8" s="558" t="s">
        <v>17</v>
      </c>
      <c r="B8" s="649">
        <v>2800.3</v>
      </c>
      <c r="C8" s="650">
        <v>103.6</v>
      </c>
      <c r="D8" s="651">
        <v>105.6</v>
      </c>
      <c r="E8" s="649">
        <v>1684.83</v>
      </c>
      <c r="F8" s="652">
        <f t="shared" si="1"/>
        <v>100.79447219646435</v>
      </c>
      <c r="G8" s="653">
        <f t="shared" si="0"/>
        <v>102.37149106817354</v>
      </c>
      <c r="H8" s="649">
        <v>1542.5</v>
      </c>
      <c r="I8" s="650">
        <v>101.2</v>
      </c>
      <c r="J8" s="651">
        <v>104.7</v>
      </c>
      <c r="K8" s="21"/>
      <c r="L8" s="21"/>
      <c r="M8" s="21"/>
    </row>
    <row r="9" spans="1:13" ht="18" hidden="1" customHeight="1">
      <c r="A9" s="558" t="s">
        <v>18</v>
      </c>
      <c r="B9" s="649">
        <v>2903.6</v>
      </c>
      <c r="C9" s="650">
        <v>103.7</v>
      </c>
      <c r="D9" s="651">
        <v>109.5</v>
      </c>
      <c r="E9" s="649">
        <v>1703.7</v>
      </c>
      <c r="F9" s="652">
        <f t="shared" si="1"/>
        <v>101.11999430209578</v>
      </c>
      <c r="G9" s="653">
        <f t="shared" si="0"/>
        <v>103.51804593510757</v>
      </c>
      <c r="H9" s="649">
        <v>1555.4</v>
      </c>
      <c r="I9" s="650">
        <v>100.8</v>
      </c>
      <c r="J9" s="651">
        <v>105.5</v>
      </c>
      <c r="K9" s="21"/>
      <c r="L9" s="20"/>
      <c r="M9" s="20"/>
    </row>
    <row r="10" spans="1:13" ht="18" hidden="1" customHeight="1">
      <c r="A10" s="558" t="s">
        <v>19</v>
      </c>
      <c r="B10" s="649">
        <v>2944.1</v>
      </c>
      <c r="C10" s="650">
        <v>101.4</v>
      </c>
      <c r="D10" s="651">
        <v>111.1</v>
      </c>
      <c r="E10" s="649">
        <v>1752.4</v>
      </c>
      <c r="F10" s="652">
        <f t="shared" si="1"/>
        <v>102.85848447496626</v>
      </c>
      <c r="G10" s="653">
        <f t="shared" si="0"/>
        <v>106.47709320695104</v>
      </c>
      <c r="H10" s="649">
        <v>1589.8</v>
      </c>
      <c r="I10" s="650">
        <v>102.2</v>
      </c>
      <c r="J10" s="651">
        <v>107.9</v>
      </c>
      <c r="K10" s="14"/>
      <c r="L10" s="14"/>
      <c r="M10" s="14"/>
    </row>
    <row r="11" spans="1:13" ht="18" hidden="1" customHeight="1">
      <c r="A11" s="558" t="s">
        <v>20</v>
      </c>
      <c r="B11" s="649">
        <v>2989.1</v>
      </c>
      <c r="C11" s="650">
        <v>101.5</v>
      </c>
      <c r="D11" s="651">
        <v>112.8</v>
      </c>
      <c r="E11" s="649">
        <v>1769.4</v>
      </c>
      <c r="F11" s="652">
        <f t="shared" si="1"/>
        <v>100.97009815110705</v>
      </c>
      <c r="G11" s="653">
        <f t="shared" si="0"/>
        <v>107.5100255195042</v>
      </c>
      <c r="H11" s="649">
        <v>1666.3</v>
      </c>
      <c r="I11" s="650">
        <v>102.2</v>
      </c>
      <c r="J11" s="651">
        <v>113.1</v>
      </c>
      <c r="K11" s="14"/>
      <c r="L11" s="14"/>
      <c r="M11" s="14"/>
    </row>
    <row r="12" spans="1:13" ht="18" hidden="1" customHeight="1">
      <c r="A12" s="558" t="s">
        <v>167</v>
      </c>
      <c r="B12" s="649">
        <v>2970.1</v>
      </c>
      <c r="C12" s="650">
        <v>99.4</v>
      </c>
      <c r="D12" s="651">
        <v>112</v>
      </c>
      <c r="E12" s="649">
        <v>1775.6</v>
      </c>
      <c r="F12" s="652">
        <f t="shared" si="1"/>
        <v>100.35040126596586</v>
      </c>
      <c r="G12" s="653">
        <f>E12/1645.8*100</f>
        <v>107.88674200996475</v>
      </c>
      <c r="H12" s="649">
        <v>1726.5</v>
      </c>
      <c r="I12" s="652">
        <f t="shared" ref="I12:I18" si="2">H12/H11*100</f>
        <v>103.61279481485927</v>
      </c>
      <c r="J12" s="653">
        <f>H12/1473.8*100</f>
        <v>117.14615280227983</v>
      </c>
      <c r="K12" s="14"/>
      <c r="L12" s="14"/>
      <c r="M12" s="14"/>
    </row>
    <row r="13" spans="1:13" ht="18" hidden="1" customHeight="1">
      <c r="A13" s="558" t="s">
        <v>178</v>
      </c>
      <c r="B13" s="649">
        <v>2889.4</v>
      </c>
      <c r="C13" s="652">
        <f t="shared" ref="C13:C18" si="3">B13/B12*100</f>
        <v>97.282919767011222</v>
      </c>
      <c r="D13" s="654">
        <f>B13/2650.25*100</f>
        <v>109.0236770116027</v>
      </c>
      <c r="E13" s="649">
        <v>1783.1</v>
      </c>
      <c r="F13" s="652">
        <f t="shared" ref="F13:F18" si="4">E13/E12*100</f>
        <v>100.42239243072764</v>
      </c>
      <c r="G13" s="653">
        <f>E13/1645.8*100</f>
        <v>108.3424474419735</v>
      </c>
      <c r="H13" s="649">
        <v>1656.9</v>
      </c>
      <c r="I13" s="652">
        <f t="shared" si="2"/>
        <v>95.968722849695922</v>
      </c>
      <c r="J13" s="653">
        <f>H13/1473.8*100</f>
        <v>112.42366671190123</v>
      </c>
      <c r="K13" s="14"/>
      <c r="L13" s="14"/>
      <c r="M13" s="14"/>
    </row>
    <row r="14" spans="1:13" ht="18" hidden="1" customHeight="1">
      <c r="A14" s="655" t="s">
        <v>189</v>
      </c>
      <c r="B14" s="656">
        <v>2726.8</v>
      </c>
      <c r="C14" s="657">
        <f t="shared" si="3"/>
        <v>94.372534090122514</v>
      </c>
      <c r="D14" s="658">
        <f>B14/2650.25*100</f>
        <v>102.88840675407982</v>
      </c>
      <c r="E14" s="656">
        <v>1718.9</v>
      </c>
      <c r="F14" s="657">
        <f t="shared" si="4"/>
        <v>96.399528910324733</v>
      </c>
      <c r="G14" s="659">
        <f>E14/1645.8*100</f>
        <v>104.44160894397862</v>
      </c>
      <c r="H14" s="656">
        <v>1640.4</v>
      </c>
      <c r="I14" s="657">
        <f t="shared" si="2"/>
        <v>99.004164403403948</v>
      </c>
      <c r="J14" s="659">
        <f>H14/1473.8*100</f>
        <v>111.30411181978559</v>
      </c>
      <c r="K14" s="14"/>
      <c r="L14" s="14"/>
      <c r="M14" s="14"/>
    </row>
    <row r="15" spans="1:13" ht="18" hidden="1" customHeight="1">
      <c r="A15" s="655" t="s">
        <v>197</v>
      </c>
      <c r="B15" s="656">
        <v>2842.3</v>
      </c>
      <c r="C15" s="657">
        <f t="shared" si="3"/>
        <v>104.23573419392696</v>
      </c>
      <c r="D15" s="658">
        <f>B15/2650.25*100</f>
        <v>107.24648618054901</v>
      </c>
      <c r="E15" s="656">
        <v>1788.9</v>
      </c>
      <c r="F15" s="657">
        <f t="shared" si="4"/>
        <v>104.07237186572809</v>
      </c>
      <c r="G15" s="659">
        <f>E15/1645.8*100</f>
        <v>108.69485964272695</v>
      </c>
      <c r="H15" s="656">
        <v>1706.3</v>
      </c>
      <c r="I15" s="657">
        <f t="shared" si="2"/>
        <v>104.01731285052425</v>
      </c>
      <c r="J15" s="659">
        <f>H15/1473.8*100</f>
        <v>115.77554620708372</v>
      </c>
      <c r="K15" s="14"/>
      <c r="L15" s="14"/>
      <c r="M15" s="14"/>
    </row>
    <row r="16" spans="1:13" ht="18" hidden="1" customHeight="1" thickBot="1">
      <c r="A16" s="655" t="s">
        <v>202</v>
      </c>
      <c r="B16" s="656">
        <v>2955.4</v>
      </c>
      <c r="C16" s="657">
        <f t="shared" si="3"/>
        <v>103.97917179748795</v>
      </c>
      <c r="D16" s="658">
        <f>B16/2650.25*100</f>
        <v>111.51400811244223</v>
      </c>
      <c r="E16" s="656">
        <v>1847.5</v>
      </c>
      <c r="F16" s="657">
        <f t="shared" si="4"/>
        <v>103.27575605120465</v>
      </c>
      <c r="G16" s="659">
        <f>E16/1645.8*100</f>
        <v>112.25543808482198</v>
      </c>
      <c r="H16" s="656">
        <v>1754.5</v>
      </c>
      <c r="I16" s="657">
        <f t="shared" si="2"/>
        <v>102.82482564613491</v>
      </c>
      <c r="J16" s="659">
        <f>H16/1473.8*100</f>
        <v>119.04600352829422</v>
      </c>
      <c r="K16" s="14"/>
      <c r="L16" s="14"/>
      <c r="M16" s="14"/>
    </row>
    <row r="17" spans="1:13" ht="18" hidden="1" customHeight="1">
      <c r="A17" s="660" t="s">
        <v>204</v>
      </c>
      <c r="B17" s="644">
        <v>3026.4</v>
      </c>
      <c r="C17" s="647">
        <f t="shared" si="3"/>
        <v>102.40238208025987</v>
      </c>
      <c r="D17" s="661">
        <f>B17/B17*100</f>
        <v>100</v>
      </c>
      <c r="E17" s="662">
        <v>1922.04</v>
      </c>
      <c r="F17" s="647">
        <f t="shared" si="4"/>
        <v>104.03464140730716</v>
      </c>
      <c r="G17" s="648">
        <f>E17/E17*100</f>
        <v>100</v>
      </c>
      <c r="H17" s="662">
        <v>1802</v>
      </c>
      <c r="I17" s="647">
        <f t="shared" si="2"/>
        <v>102.70732402393845</v>
      </c>
      <c r="J17" s="648">
        <f>H17/H17*100</f>
        <v>100</v>
      </c>
      <c r="K17" s="14"/>
      <c r="L17" s="14"/>
      <c r="M17" s="14"/>
    </row>
    <row r="18" spans="1:13" ht="18" hidden="1" customHeight="1">
      <c r="A18" s="663" t="s">
        <v>15</v>
      </c>
      <c r="B18" s="664">
        <v>3049.23</v>
      </c>
      <c r="C18" s="657">
        <f t="shared" si="3"/>
        <v>100.75436161776368</v>
      </c>
      <c r="D18" s="658">
        <f>B18/B17*100</f>
        <v>100.75436161776368</v>
      </c>
      <c r="E18" s="664">
        <v>2038.6</v>
      </c>
      <c r="F18" s="657">
        <f t="shared" si="4"/>
        <v>106.06438991904434</v>
      </c>
      <c r="G18" s="659">
        <f>E18/1922*100</f>
        <v>106.06659729448491</v>
      </c>
      <c r="H18" s="664">
        <v>1880</v>
      </c>
      <c r="I18" s="657">
        <f t="shared" si="2"/>
        <v>104.32852386237515</v>
      </c>
      <c r="J18" s="659">
        <f>H18/1802*100</f>
        <v>104.32852386237515</v>
      </c>
      <c r="K18" s="14"/>
      <c r="L18" s="14"/>
      <c r="M18" s="14"/>
    </row>
    <row r="19" spans="1:13" ht="18" hidden="1" customHeight="1">
      <c r="A19" s="663" t="s">
        <v>16</v>
      </c>
      <c r="B19" s="664">
        <v>3222.24</v>
      </c>
      <c r="C19" s="657">
        <f t="shared" ref="C19:C24" si="5">B19/B18*100</f>
        <v>105.67389144144586</v>
      </c>
      <c r="D19" s="658">
        <f>B19/B17*100</f>
        <v>106.4710547184774</v>
      </c>
      <c r="E19" s="664">
        <v>2109.6</v>
      </c>
      <c r="F19" s="657">
        <f t="shared" ref="F19:F24" si="6">E19/E18*100</f>
        <v>103.48278230157952</v>
      </c>
      <c r="G19" s="659">
        <f>E19/E17*100</f>
        <v>109.75838171942311</v>
      </c>
      <c r="H19" s="664">
        <v>1941</v>
      </c>
      <c r="I19" s="657">
        <f t="shared" ref="I19:I24" si="7">H19/H18*100</f>
        <v>103.24468085106382</v>
      </c>
      <c r="J19" s="659">
        <f>H19/H17*100</f>
        <v>107.71365149833518</v>
      </c>
      <c r="K19" s="14"/>
      <c r="L19" s="14"/>
      <c r="M19" s="14"/>
    </row>
    <row r="20" spans="1:13" ht="18" hidden="1" customHeight="1">
      <c r="A20" s="663" t="s">
        <v>17</v>
      </c>
      <c r="B20" s="664">
        <v>3317.51</v>
      </c>
      <c r="C20" s="657">
        <f t="shared" si="5"/>
        <v>102.95663885992354</v>
      </c>
      <c r="D20" s="658">
        <f>B20/B17*100</f>
        <v>109.61901929685436</v>
      </c>
      <c r="E20" s="664">
        <v>2179.4</v>
      </c>
      <c r="F20" s="657">
        <f t="shared" si="6"/>
        <v>103.3086841107319</v>
      </c>
      <c r="G20" s="659">
        <f>E20/E17*100</f>
        <v>113.38993985557013</v>
      </c>
      <c r="H20" s="664">
        <v>1993.5</v>
      </c>
      <c r="I20" s="657">
        <f t="shared" si="7"/>
        <v>102.7047913446677</v>
      </c>
      <c r="J20" s="659">
        <f>H20/H17*100</f>
        <v>110.62708102108768</v>
      </c>
      <c r="K20" s="14"/>
      <c r="L20" s="14"/>
      <c r="M20" s="14"/>
    </row>
    <row r="21" spans="1:13" ht="16.5" hidden="1" customHeight="1">
      <c r="A21" s="665" t="s">
        <v>18</v>
      </c>
      <c r="B21" s="664">
        <v>3437.04</v>
      </c>
      <c r="C21" s="657">
        <f t="shared" si="5"/>
        <v>103.60300345741234</v>
      </c>
      <c r="D21" s="658">
        <f>B21/B17*100</f>
        <v>113.56859635210151</v>
      </c>
      <c r="E21" s="664">
        <v>2274.83</v>
      </c>
      <c r="F21" s="657">
        <f t="shared" si="6"/>
        <v>104.37872809030007</v>
      </c>
      <c r="G21" s="659">
        <f>E21/E17*100</f>
        <v>118.35497700360034</v>
      </c>
      <c r="H21" s="656">
        <v>2070.3000000000002</v>
      </c>
      <c r="I21" s="657">
        <f t="shared" si="7"/>
        <v>103.85252069224981</v>
      </c>
      <c r="J21" s="659">
        <f>H21/H17*100</f>
        <v>114.88901220865706</v>
      </c>
      <c r="K21" s="14"/>
      <c r="L21" s="14"/>
      <c r="M21" s="14"/>
    </row>
    <row r="22" spans="1:13" ht="16.5" hidden="1" customHeight="1">
      <c r="A22" s="666" t="s">
        <v>19</v>
      </c>
      <c r="B22" s="667">
        <v>3674.67</v>
      </c>
      <c r="C22" s="652">
        <f t="shared" si="5"/>
        <v>106.91379791913972</v>
      </c>
      <c r="D22" s="654">
        <f>B22/B17*100</f>
        <v>121.42049960348929</v>
      </c>
      <c r="E22" s="667">
        <v>2357.1</v>
      </c>
      <c r="F22" s="652">
        <f t="shared" si="6"/>
        <v>103.61653398275914</v>
      </c>
      <c r="G22" s="653">
        <f>E22/E17*100</f>
        <v>122.63532496722232</v>
      </c>
      <c r="H22" s="649">
        <v>2155.1999999999998</v>
      </c>
      <c r="I22" s="652">
        <f t="shared" si="7"/>
        <v>104.10085494855817</v>
      </c>
      <c r="J22" s="653">
        <f>H22/H17*100</f>
        <v>119.60044395116536</v>
      </c>
      <c r="K22" s="14"/>
      <c r="L22" s="14"/>
      <c r="M22" s="14"/>
    </row>
    <row r="23" spans="1:13" ht="16.5" hidden="1" customHeight="1">
      <c r="A23" s="665" t="s">
        <v>20</v>
      </c>
      <c r="B23" s="664">
        <v>3705.87</v>
      </c>
      <c r="C23" s="657">
        <f t="shared" si="5"/>
        <v>100.84905583358506</v>
      </c>
      <c r="D23" s="658">
        <f>B23/B17*100</f>
        <v>122.45142743854083</v>
      </c>
      <c r="E23" s="664">
        <v>2355.83</v>
      </c>
      <c r="F23" s="657">
        <f t="shared" si="6"/>
        <v>99.946120232489079</v>
      </c>
      <c r="G23" s="659">
        <f>E23/E17*100</f>
        <v>122.56924933924371</v>
      </c>
      <c r="H23" s="656">
        <v>2173.9</v>
      </c>
      <c r="I23" s="657">
        <f t="shared" si="7"/>
        <v>100.86766889383819</v>
      </c>
      <c r="J23" s="659">
        <f>H23/H17*100</f>
        <v>120.63817980022198</v>
      </c>
      <c r="K23" s="14"/>
      <c r="L23" s="14"/>
      <c r="M23" s="14"/>
    </row>
    <row r="24" spans="1:13" ht="16.5" hidden="1" customHeight="1">
      <c r="A24" s="665" t="s">
        <v>167</v>
      </c>
      <c r="B24" s="664">
        <v>3734.85</v>
      </c>
      <c r="C24" s="657">
        <f t="shared" si="5"/>
        <v>100.78200260667536</v>
      </c>
      <c r="D24" s="658">
        <f>B24/B17*100</f>
        <v>123.40900079302139</v>
      </c>
      <c r="E24" s="664">
        <v>2382.3000000000002</v>
      </c>
      <c r="F24" s="657">
        <f t="shared" si="6"/>
        <v>101.12359550561798</v>
      </c>
      <c r="G24" s="659">
        <f>E24/E17*100</f>
        <v>123.94643191608917</v>
      </c>
      <c r="H24" s="656">
        <v>2147.4</v>
      </c>
      <c r="I24" s="657">
        <f t="shared" si="7"/>
        <v>98.780992685956122</v>
      </c>
      <c r="J24" s="659">
        <f>H24/H17*100</f>
        <v>119.16759156492786</v>
      </c>
      <c r="K24" s="14"/>
      <c r="L24" s="14"/>
      <c r="M24" s="14"/>
    </row>
    <row r="25" spans="1:13" ht="16.5" hidden="1" customHeight="1">
      <c r="A25" s="665" t="s">
        <v>178</v>
      </c>
      <c r="B25" s="667">
        <v>3311.01</v>
      </c>
      <c r="C25" s="652">
        <f t="shared" ref="C25:C32" si="8">B25/B24*100</f>
        <v>88.651753082453126</v>
      </c>
      <c r="D25" s="654">
        <f>B25/B17*100</f>
        <v>109.40424266455196</v>
      </c>
      <c r="E25" s="667">
        <v>2262.54</v>
      </c>
      <c r="F25" s="652">
        <f t="shared" ref="F25:F35" si="9">E25/E24*100</f>
        <v>94.972925324266456</v>
      </c>
      <c r="G25" s="653">
        <f>E25/E17*100</f>
        <v>117.71555222576013</v>
      </c>
      <c r="H25" s="649">
        <v>2068.1</v>
      </c>
      <c r="I25" s="652">
        <f t="shared" ref="I25:I32" si="10">H25/H24*100</f>
        <v>96.307162149576214</v>
      </c>
      <c r="J25" s="653">
        <f>H25/H17*100</f>
        <v>114.76692563817979</v>
      </c>
      <c r="K25" s="14"/>
      <c r="L25" s="14"/>
      <c r="M25" s="14"/>
    </row>
    <row r="26" spans="1:13" ht="16.5" hidden="1" customHeight="1">
      <c r="A26" s="665" t="s">
        <v>189</v>
      </c>
      <c r="B26" s="664">
        <v>3270.26</v>
      </c>
      <c r="C26" s="657">
        <f t="shared" si="8"/>
        <v>98.769257718943777</v>
      </c>
      <c r="D26" s="658">
        <f>B26/B17*100</f>
        <v>108.05775839280993</v>
      </c>
      <c r="E26" s="664">
        <v>2196.8000000000002</v>
      </c>
      <c r="F26" s="657">
        <f t="shared" si="9"/>
        <v>97.094416010324693</v>
      </c>
      <c r="G26" s="659">
        <f>E26/E17*100</f>
        <v>114.29522798693057</v>
      </c>
      <c r="H26" s="656">
        <v>2037.8</v>
      </c>
      <c r="I26" s="657">
        <f t="shared" si="10"/>
        <v>98.534887094434509</v>
      </c>
      <c r="J26" s="659">
        <f>H26/H17*100</f>
        <v>113.08546059933407</v>
      </c>
      <c r="K26" s="14"/>
      <c r="L26" s="14"/>
      <c r="M26" s="14"/>
    </row>
    <row r="27" spans="1:13" ht="16.5" hidden="1" customHeight="1">
      <c r="A27" s="665" t="s">
        <v>197</v>
      </c>
      <c r="B27" s="664">
        <v>3404.45</v>
      </c>
      <c r="C27" s="657">
        <f t="shared" si="8"/>
        <v>104.10334346504557</v>
      </c>
      <c r="D27" s="658">
        <f>B27/B17*100</f>
        <v>112.49173936029607</v>
      </c>
      <c r="E27" s="664">
        <v>2201.81</v>
      </c>
      <c r="F27" s="657">
        <f t="shared" si="9"/>
        <v>100.22805899490166</v>
      </c>
      <c r="G27" s="659">
        <f>E27/E17*100</f>
        <v>114.55588853509812</v>
      </c>
      <c r="H27" s="656">
        <v>2066.8000000000002</v>
      </c>
      <c r="I27" s="657">
        <f t="shared" si="10"/>
        <v>101.42310334674652</v>
      </c>
      <c r="J27" s="659">
        <f>H27/H17*100</f>
        <v>114.69478357380689</v>
      </c>
      <c r="K27" s="14"/>
      <c r="L27" s="14"/>
      <c r="M27" s="14"/>
    </row>
    <row r="28" spans="1:13" ht="16.5" hidden="1" customHeight="1" thickBot="1">
      <c r="A28" s="665" t="s">
        <v>202</v>
      </c>
      <c r="B28" s="664">
        <v>3476.63</v>
      </c>
      <c r="C28" s="657">
        <f>B28/B27*100</f>
        <v>102.12016625299241</v>
      </c>
      <c r="D28" s="658">
        <f>B28/B17*100</f>
        <v>114.87675125561722</v>
      </c>
      <c r="E28" s="664">
        <v>2225.09</v>
      </c>
      <c r="F28" s="657">
        <f>E28/E27*100</f>
        <v>101.05731193881398</v>
      </c>
      <c r="G28" s="659">
        <f>E28/E17*100</f>
        <v>115.76710162119417</v>
      </c>
      <c r="H28" s="656">
        <v>2093.5</v>
      </c>
      <c r="I28" s="657">
        <f>H28/H27*100</f>
        <v>101.2918521385717</v>
      </c>
      <c r="J28" s="659">
        <f>H28/H17*100</f>
        <v>116.1764705882353</v>
      </c>
      <c r="K28" s="14"/>
      <c r="L28" s="14"/>
      <c r="M28" s="14"/>
    </row>
    <row r="29" spans="1:13" ht="16.5" hidden="1" customHeight="1">
      <c r="A29" s="668" t="s">
        <v>242</v>
      </c>
      <c r="B29" s="662">
        <v>3437.58</v>
      </c>
      <c r="C29" s="647">
        <f>B29/B28*100</f>
        <v>98.876785852966805</v>
      </c>
      <c r="D29" s="648">
        <v>120.1</v>
      </c>
      <c r="E29" s="669">
        <v>2241.8000000000002</v>
      </c>
      <c r="F29" s="647">
        <f>E29/E28*100</f>
        <v>100.75098085920121</v>
      </c>
      <c r="G29" s="670">
        <f>E29/E17*100</f>
        <v>116.63649039562134</v>
      </c>
      <c r="H29" s="671">
        <v>2116.4</v>
      </c>
      <c r="I29" s="647">
        <f>H29/H28*100</f>
        <v>101.09386195366612</v>
      </c>
      <c r="J29" s="648">
        <f>H29/H17*100</f>
        <v>117.44728079911211</v>
      </c>
      <c r="K29" s="14"/>
      <c r="L29" s="14"/>
      <c r="M29" s="14"/>
    </row>
    <row r="30" spans="1:13" ht="16.5" hidden="1" customHeight="1">
      <c r="A30" s="672" t="s">
        <v>15</v>
      </c>
      <c r="B30" s="667">
        <v>3458.68</v>
      </c>
      <c r="C30" s="652">
        <f>B30/B29*100</f>
        <v>100.61380389692749</v>
      </c>
      <c r="D30" s="653">
        <f t="shared" ref="D30:D35" si="11">B30/B$29*100</f>
        <v>100.61380389692749</v>
      </c>
      <c r="E30" s="673">
        <v>2295.15</v>
      </c>
      <c r="F30" s="652">
        <f>E30/E29*100</f>
        <v>102.37978410206084</v>
      </c>
      <c r="G30" s="674">
        <f t="shared" ref="G30:G35" si="12">E30/E$29*100</f>
        <v>102.37978410206084</v>
      </c>
      <c r="H30" s="649">
        <v>2159.42</v>
      </c>
      <c r="I30" s="652">
        <f>H30/H29*100</f>
        <v>102.03269703269704</v>
      </c>
      <c r="J30" s="653">
        <f t="shared" ref="J30:J35" si="13">H30/H$29*100</f>
        <v>102.03269703269704</v>
      </c>
      <c r="K30" s="14"/>
      <c r="L30" s="14"/>
      <c r="M30" s="14"/>
    </row>
    <row r="31" spans="1:13" ht="16.5" hidden="1" customHeight="1">
      <c r="A31" s="672" t="s">
        <v>16</v>
      </c>
      <c r="B31" s="667">
        <v>3610.8</v>
      </c>
      <c r="C31" s="652">
        <f t="shared" si="8"/>
        <v>104.39820972162792</v>
      </c>
      <c r="D31" s="653">
        <f t="shared" si="11"/>
        <v>105.0390100012218</v>
      </c>
      <c r="E31" s="673">
        <v>2360.09</v>
      </c>
      <c r="F31" s="652">
        <f t="shared" si="9"/>
        <v>102.82944469860358</v>
      </c>
      <c r="G31" s="674">
        <f t="shared" si="12"/>
        <v>105.27656347577839</v>
      </c>
      <c r="H31" s="649">
        <v>2190.87</v>
      </c>
      <c r="I31" s="652">
        <f t="shared" si="10"/>
        <v>101.45640959146436</v>
      </c>
      <c r="J31" s="653">
        <f t="shared" si="13"/>
        <v>103.51871101871102</v>
      </c>
      <c r="K31" s="14"/>
      <c r="L31" s="14"/>
      <c r="M31" s="14"/>
    </row>
    <row r="32" spans="1:13" ht="16.5" hidden="1" customHeight="1">
      <c r="A32" s="672" t="s">
        <v>17</v>
      </c>
      <c r="B32" s="667">
        <v>3757.48</v>
      </c>
      <c r="C32" s="652">
        <f t="shared" si="8"/>
        <v>104.06225767143016</v>
      </c>
      <c r="D32" s="653">
        <f t="shared" si="11"/>
        <v>109.30596524299072</v>
      </c>
      <c r="E32" s="673">
        <v>2423.02</v>
      </c>
      <c r="F32" s="652">
        <f t="shared" si="9"/>
        <v>102.66642373807777</v>
      </c>
      <c r="G32" s="674">
        <f t="shared" si="12"/>
        <v>108.08368275492906</v>
      </c>
      <c r="H32" s="649">
        <v>2204.0500000000002</v>
      </c>
      <c r="I32" s="652">
        <f t="shared" si="10"/>
        <v>100.60158749720432</v>
      </c>
      <c r="J32" s="653">
        <f t="shared" si="13"/>
        <v>104.14146664146664</v>
      </c>
      <c r="K32" s="14"/>
      <c r="L32" s="14"/>
      <c r="M32" s="14"/>
    </row>
    <row r="33" spans="1:13" ht="16.5" hidden="1" customHeight="1">
      <c r="A33" s="672" t="s">
        <v>18</v>
      </c>
      <c r="B33" s="667">
        <v>3814.09</v>
      </c>
      <c r="C33" s="652">
        <f t="shared" ref="C33:C38" si="14">B33/B32*100</f>
        <v>101.50659484548154</v>
      </c>
      <c r="D33" s="653">
        <f t="shared" si="11"/>
        <v>110.95276328114548</v>
      </c>
      <c r="E33" s="673">
        <v>2406.36</v>
      </c>
      <c r="F33" s="652">
        <f t="shared" si="9"/>
        <v>99.312428291966228</v>
      </c>
      <c r="G33" s="674">
        <f t="shared" si="12"/>
        <v>107.34052993130521</v>
      </c>
      <c r="H33" s="649">
        <v>2212.92</v>
      </c>
      <c r="I33" s="652">
        <f t="shared" ref="I33:I38" si="15">H33/H32*100</f>
        <v>100.40244096095823</v>
      </c>
      <c r="J33" s="653">
        <f t="shared" si="13"/>
        <v>104.56057456057455</v>
      </c>
      <c r="K33" s="14"/>
      <c r="L33" s="14"/>
      <c r="M33" s="14"/>
    </row>
    <row r="34" spans="1:13" ht="16.5" hidden="1" customHeight="1">
      <c r="A34" s="675" t="s">
        <v>19</v>
      </c>
      <c r="B34" s="664">
        <v>3947.2</v>
      </c>
      <c r="C34" s="657">
        <f t="shared" si="14"/>
        <v>103.48995435346306</v>
      </c>
      <c r="D34" s="659">
        <f t="shared" si="11"/>
        <v>114.82496407356338</v>
      </c>
      <c r="E34" s="676">
        <v>2406.1</v>
      </c>
      <c r="F34" s="677">
        <f t="shared" si="9"/>
        <v>99.989195299123978</v>
      </c>
      <c r="G34" s="678">
        <f t="shared" si="12"/>
        <v>107.32893210812739</v>
      </c>
      <c r="H34" s="679">
        <v>2240.4</v>
      </c>
      <c r="I34" s="657">
        <f t="shared" si="15"/>
        <v>101.2417981671276</v>
      </c>
      <c r="J34" s="659">
        <f t="shared" si="13"/>
        <v>105.85900585900585</v>
      </c>
      <c r="K34" s="14"/>
      <c r="L34" s="14"/>
      <c r="M34" s="14"/>
    </row>
    <row r="35" spans="1:13" ht="16.5" hidden="1" customHeight="1">
      <c r="A35" s="672" t="s">
        <v>20</v>
      </c>
      <c r="B35" s="667">
        <v>3926.3</v>
      </c>
      <c r="C35" s="652">
        <f t="shared" si="14"/>
        <v>99.470510741791657</v>
      </c>
      <c r="D35" s="653">
        <f t="shared" si="11"/>
        <v>114.21697822305228</v>
      </c>
      <c r="E35" s="673">
        <v>2410.9299999999998</v>
      </c>
      <c r="F35" s="680">
        <f t="shared" si="9"/>
        <v>100.20073978637629</v>
      </c>
      <c r="G35" s="674">
        <f t="shared" si="12"/>
        <v>107.54438397716119</v>
      </c>
      <c r="H35" s="649">
        <v>2270.63</v>
      </c>
      <c r="I35" s="652">
        <f t="shared" si="15"/>
        <v>101.34931262274594</v>
      </c>
      <c r="J35" s="653">
        <f t="shared" si="13"/>
        <v>107.28737478737477</v>
      </c>
      <c r="K35" s="14"/>
      <c r="L35" s="14"/>
      <c r="M35" s="14"/>
    </row>
    <row r="36" spans="1:13" ht="16.5" hidden="1" customHeight="1">
      <c r="A36" s="672" t="s">
        <v>167</v>
      </c>
      <c r="B36" s="667">
        <v>3709.52</v>
      </c>
      <c r="C36" s="652">
        <f t="shared" si="14"/>
        <v>94.478771362351324</v>
      </c>
      <c r="D36" s="653">
        <f>B36/B$29*100</f>
        <v>107.91079771234415</v>
      </c>
      <c r="E36" s="673">
        <v>2423.37</v>
      </c>
      <c r="F36" s="652">
        <f t="shared" ref="F36:F41" si="16">E36/E35*100</f>
        <v>100.51598345866533</v>
      </c>
      <c r="G36" s="674">
        <f>E36/E$29*100</f>
        <v>108.09929520920687</v>
      </c>
      <c r="H36" s="681">
        <v>2305.1999999999998</v>
      </c>
      <c r="I36" s="652">
        <f t="shared" si="15"/>
        <v>101.52248494911103</v>
      </c>
      <c r="J36" s="653">
        <f>H36/H$29*100</f>
        <v>108.92080892080891</v>
      </c>
      <c r="K36" s="14"/>
      <c r="L36" s="14"/>
      <c r="M36" s="14"/>
    </row>
    <row r="37" spans="1:13" ht="16.5" hidden="1" customHeight="1">
      <c r="A37" s="672" t="s">
        <v>178</v>
      </c>
      <c r="B37" s="667">
        <v>3718.28</v>
      </c>
      <c r="C37" s="652">
        <f t="shared" si="14"/>
        <v>100.23614915137269</v>
      </c>
      <c r="D37" s="653">
        <f>B37/B$29*100</f>
        <v>108.16562814538135</v>
      </c>
      <c r="E37" s="673">
        <v>2428.86</v>
      </c>
      <c r="F37" s="652">
        <f t="shared" si="16"/>
        <v>100.22654402753193</v>
      </c>
      <c r="G37" s="674">
        <f>E37/E$29*100</f>
        <v>108.34418770630742</v>
      </c>
      <c r="H37" s="681">
        <v>2225.67</v>
      </c>
      <c r="I37" s="652">
        <f t="shared" si="15"/>
        <v>96.549973971889642</v>
      </c>
      <c r="J37" s="653">
        <f>H37/H$29*100</f>
        <v>105.16301266301267</v>
      </c>
      <c r="K37" s="14"/>
      <c r="L37" s="14"/>
      <c r="M37" s="14"/>
    </row>
    <row r="38" spans="1:13" ht="16.5" hidden="1" customHeight="1">
      <c r="A38" s="682" t="s">
        <v>189</v>
      </c>
      <c r="B38" s="667">
        <v>3475.35</v>
      </c>
      <c r="C38" s="652">
        <f t="shared" si="14"/>
        <v>93.466602837871278</v>
      </c>
      <c r="D38" s="653">
        <f>B38/B$29*100</f>
        <v>101.09873806573229</v>
      </c>
      <c r="E38" s="673">
        <v>2313.62</v>
      </c>
      <c r="F38" s="652">
        <f t="shared" si="16"/>
        <v>95.25538730103834</v>
      </c>
      <c r="G38" s="653">
        <f>E38/E$29*100</f>
        <v>103.20367561780711</v>
      </c>
      <c r="H38" s="667">
        <v>2139.96</v>
      </c>
      <c r="I38" s="652">
        <f t="shared" si="15"/>
        <v>96.149024788041345</v>
      </c>
      <c r="J38" s="653">
        <f>H38/H$29*100</f>
        <v>101.11321111321112</v>
      </c>
      <c r="K38" s="14"/>
      <c r="L38" s="14"/>
      <c r="M38" s="14"/>
    </row>
    <row r="39" spans="1:13" ht="16.5" hidden="1" customHeight="1">
      <c r="A39" s="682" t="s">
        <v>197</v>
      </c>
      <c r="B39" s="667">
        <v>3484.3</v>
      </c>
      <c r="C39" s="652">
        <f t="shared" ref="C39:C44" si="17">B39/B38*100</f>
        <v>100.25752801876071</v>
      </c>
      <c r="D39" s="653">
        <f>B39/B$29*100</f>
        <v>101.35909564286504</v>
      </c>
      <c r="E39" s="673">
        <v>2259.6999999999998</v>
      </c>
      <c r="F39" s="652">
        <f t="shared" si="16"/>
        <v>97.669453064893972</v>
      </c>
      <c r="G39" s="653">
        <f>E39/E$29*100</f>
        <v>100.79846551877954</v>
      </c>
      <c r="H39" s="667">
        <v>2101.3000000000002</v>
      </c>
      <c r="I39" s="652">
        <f t="shared" ref="I39:I44" si="18">H39/H38*100</f>
        <v>98.193424176152831</v>
      </c>
      <c r="J39" s="653">
        <f>H39/H$29*100</f>
        <v>99.286524286524298</v>
      </c>
      <c r="K39" s="14"/>
      <c r="L39" s="14"/>
      <c r="M39" s="14"/>
    </row>
    <row r="40" spans="1:13" ht="16.5" hidden="1" customHeight="1" thickBot="1">
      <c r="A40" s="683" t="s">
        <v>202</v>
      </c>
      <c r="B40" s="684">
        <v>3509.28</v>
      </c>
      <c r="C40" s="685">
        <f t="shared" si="17"/>
        <v>100.71693022988835</v>
      </c>
      <c r="D40" s="686">
        <f>B40/B$29*100</f>
        <v>102.0857696402702</v>
      </c>
      <c r="E40" s="687">
        <v>2268.39</v>
      </c>
      <c r="F40" s="685">
        <f t="shared" si="16"/>
        <v>100.38456432269771</v>
      </c>
      <c r="G40" s="686">
        <f>E40/E$29*100</f>
        <v>101.1861004549915</v>
      </c>
      <c r="H40" s="684">
        <v>2107.6999999999998</v>
      </c>
      <c r="I40" s="685">
        <f t="shared" si="18"/>
        <v>100.30457335934895</v>
      </c>
      <c r="J40" s="686">
        <f>H40/H$29*100</f>
        <v>99.58892458892457</v>
      </c>
      <c r="K40" s="14"/>
      <c r="L40" s="14"/>
      <c r="M40" s="14"/>
    </row>
    <row r="41" spans="1:13" ht="3" hidden="1" customHeight="1">
      <c r="A41" s="668" t="s">
        <v>267</v>
      </c>
      <c r="B41" s="688">
        <v>3484.4</v>
      </c>
      <c r="C41" s="689">
        <f t="shared" si="17"/>
        <v>99.291022659918838</v>
      </c>
      <c r="D41" s="690">
        <f t="shared" ref="D41:D46" si="19">B41/B$41*100</f>
        <v>100</v>
      </c>
      <c r="E41" s="691">
        <v>2298.23</v>
      </c>
      <c r="F41" s="689">
        <f t="shared" si="16"/>
        <v>101.31547044379494</v>
      </c>
      <c r="G41" s="692">
        <f t="shared" ref="G41:G46" si="20">E41/E$41*100</f>
        <v>100</v>
      </c>
      <c r="H41" s="688">
        <v>2131</v>
      </c>
      <c r="I41" s="689">
        <f t="shared" si="18"/>
        <v>101.10547041799119</v>
      </c>
      <c r="J41" s="690">
        <f t="shared" ref="J41:J46" si="21">H41/H$41*100</f>
        <v>100</v>
      </c>
      <c r="K41" s="14"/>
      <c r="L41" s="14"/>
      <c r="M41" s="14"/>
    </row>
    <row r="42" spans="1:13" ht="16.5" hidden="1" customHeight="1">
      <c r="A42" s="672" t="s">
        <v>15</v>
      </c>
      <c r="B42" s="667">
        <v>3582.03</v>
      </c>
      <c r="C42" s="652">
        <f t="shared" si="17"/>
        <v>102.80191711628974</v>
      </c>
      <c r="D42" s="693">
        <f t="shared" si="19"/>
        <v>102.80191711628974</v>
      </c>
      <c r="E42" s="673">
        <v>2348.34</v>
      </c>
      <c r="F42" s="652">
        <f t="shared" ref="F42:F47" si="22">E42/E41*100</f>
        <v>102.18037359185112</v>
      </c>
      <c r="G42" s="694">
        <f t="shared" si="20"/>
        <v>102.18037359185112</v>
      </c>
      <c r="H42" s="695">
        <v>2192.7199999999998</v>
      </c>
      <c r="I42" s="652">
        <f t="shared" si="18"/>
        <v>102.89629282027218</v>
      </c>
      <c r="J42" s="693">
        <f t="shared" si="21"/>
        <v>102.89629282027218</v>
      </c>
      <c r="K42" s="14"/>
      <c r="L42" s="14"/>
      <c r="M42" s="14"/>
    </row>
    <row r="43" spans="1:13" ht="16.5" hidden="1" customHeight="1">
      <c r="A43" s="672" t="s">
        <v>16</v>
      </c>
      <c r="B43" s="667">
        <v>3667.61</v>
      </c>
      <c r="C43" s="652">
        <f t="shared" si="17"/>
        <v>102.38914805291972</v>
      </c>
      <c r="D43" s="693">
        <f t="shared" si="19"/>
        <v>105.25800711743771</v>
      </c>
      <c r="E43" s="673">
        <v>2397.3200000000002</v>
      </c>
      <c r="F43" s="652">
        <f t="shared" si="22"/>
        <v>102.08572864236014</v>
      </c>
      <c r="G43" s="694">
        <f t="shared" si="20"/>
        <v>104.31157891072695</v>
      </c>
      <c r="H43" s="695">
        <v>2239.67</v>
      </c>
      <c r="I43" s="652">
        <f t="shared" si="18"/>
        <v>102.14117625597432</v>
      </c>
      <c r="J43" s="693">
        <f t="shared" si="21"/>
        <v>105.09948381041765</v>
      </c>
      <c r="K43" s="14"/>
      <c r="L43" s="14"/>
      <c r="M43" s="14"/>
    </row>
    <row r="44" spans="1:13" ht="16.5" hidden="1" customHeight="1">
      <c r="A44" s="672" t="s">
        <v>17</v>
      </c>
      <c r="B44" s="667">
        <v>3761.96</v>
      </c>
      <c r="C44" s="652">
        <f t="shared" si="17"/>
        <v>102.57251997895087</v>
      </c>
      <c r="D44" s="693">
        <f t="shared" si="19"/>
        <v>107.96579037997932</v>
      </c>
      <c r="E44" s="673">
        <v>2457.02</v>
      </c>
      <c r="F44" s="652">
        <f t="shared" si="22"/>
        <v>102.49028081357514</v>
      </c>
      <c r="G44" s="694">
        <f t="shared" si="20"/>
        <v>106.9092301466781</v>
      </c>
      <c r="H44" s="695">
        <v>2272.67</v>
      </c>
      <c r="I44" s="652">
        <f t="shared" si="18"/>
        <v>101.47343135372621</v>
      </c>
      <c r="J44" s="693">
        <f t="shared" si="21"/>
        <v>106.64805255748475</v>
      </c>
      <c r="K44" s="14"/>
      <c r="L44" s="14"/>
      <c r="M44" s="14"/>
    </row>
    <row r="45" spans="1:13" ht="16.5" hidden="1" customHeight="1">
      <c r="A45" s="672" t="s">
        <v>18</v>
      </c>
      <c r="B45" s="667">
        <v>3809.35</v>
      </c>
      <c r="C45" s="652">
        <f t="shared" ref="C45:C50" si="23">B45/B44*100</f>
        <v>101.2597156801242</v>
      </c>
      <c r="D45" s="693">
        <f t="shared" si="19"/>
        <v>109.32585237056594</v>
      </c>
      <c r="E45" s="673">
        <v>2470.25</v>
      </c>
      <c r="F45" s="652">
        <f t="shared" si="22"/>
        <v>100.53845715541591</v>
      </c>
      <c r="G45" s="694">
        <f t="shared" si="20"/>
        <v>107.48489054620293</v>
      </c>
      <c r="H45" s="695">
        <v>2282.61</v>
      </c>
      <c r="I45" s="652">
        <f t="shared" ref="I45:I50" si="24">H45/H44*100</f>
        <v>100.43737102174974</v>
      </c>
      <c r="J45" s="693">
        <f t="shared" si="21"/>
        <v>107.11450023463162</v>
      </c>
      <c r="K45" s="14"/>
      <c r="L45" s="14"/>
      <c r="M45" s="14"/>
    </row>
    <row r="46" spans="1:13" ht="16.5" hidden="1" customHeight="1">
      <c r="A46" s="696" t="s">
        <v>19</v>
      </c>
      <c r="B46" s="695">
        <v>3854.5</v>
      </c>
      <c r="C46" s="697">
        <f t="shared" si="23"/>
        <v>101.18524157664694</v>
      </c>
      <c r="D46" s="693">
        <f t="shared" si="19"/>
        <v>110.62162782688554</v>
      </c>
      <c r="E46" s="698">
        <v>2532.1999999999998</v>
      </c>
      <c r="F46" s="697">
        <f t="shared" si="22"/>
        <v>102.50784333569476</v>
      </c>
      <c r="G46" s="694">
        <f t="shared" si="20"/>
        <v>110.18044321064471</v>
      </c>
      <c r="H46" s="695">
        <v>2316.8000000000002</v>
      </c>
      <c r="I46" s="697">
        <f t="shared" si="24"/>
        <v>101.49784676313519</v>
      </c>
      <c r="J46" s="693">
        <f t="shared" si="21"/>
        <v>108.71891130924449</v>
      </c>
      <c r="K46" s="14"/>
      <c r="L46" s="14"/>
      <c r="M46" s="14"/>
    </row>
    <row r="47" spans="1:13" ht="16.5" hidden="1" customHeight="1">
      <c r="A47" s="696" t="s">
        <v>20</v>
      </c>
      <c r="B47" s="695">
        <v>3808.84</v>
      </c>
      <c r="C47" s="697">
        <f t="shared" si="23"/>
        <v>98.815410559086786</v>
      </c>
      <c r="D47" s="693">
        <f t="shared" ref="D47:D52" si="25">B47/B$41*100</f>
        <v>109.31121570428195</v>
      </c>
      <c r="E47" s="698">
        <v>2548.98</v>
      </c>
      <c r="F47" s="697">
        <f t="shared" si="22"/>
        <v>100.66266487639209</v>
      </c>
      <c r="G47" s="694">
        <f t="shared" ref="G47:G52" si="26">E47/E$41*100</f>
        <v>110.91057030845477</v>
      </c>
      <c r="H47" s="695">
        <v>2344.36</v>
      </c>
      <c r="I47" s="697">
        <f t="shared" si="24"/>
        <v>101.18957182320443</v>
      </c>
      <c r="J47" s="693">
        <f t="shared" ref="J47:J52" si="27">H47/H$41*100</f>
        <v>110.01220084467387</v>
      </c>
      <c r="K47" s="14"/>
      <c r="L47" s="14"/>
      <c r="M47" s="14"/>
    </row>
    <row r="48" spans="1:13" ht="16.5" hidden="1" customHeight="1">
      <c r="A48" s="699" t="s">
        <v>167</v>
      </c>
      <c r="B48" s="700">
        <v>3758.33</v>
      </c>
      <c r="C48" s="701">
        <f t="shared" si="23"/>
        <v>98.673874460465655</v>
      </c>
      <c r="D48" s="702">
        <f t="shared" si="25"/>
        <v>107.86161175525197</v>
      </c>
      <c r="E48" s="703">
        <v>2617.46</v>
      </c>
      <c r="F48" s="701">
        <f t="shared" ref="F48:F53" si="28">E48/E47*100</f>
        <v>102.68656482200724</v>
      </c>
      <c r="G48" s="704">
        <f t="shared" si="26"/>
        <v>113.89025467424932</v>
      </c>
      <c r="H48" s="700">
        <v>2354.6</v>
      </c>
      <c r="I48" s="701">
        <f t="shared" si="24"/>
        <v>100.4367929840127</v>
      </c>
      <c r="J48" s="702">
        <f t="shared" si="27"/>
        <v>110.49272641952135</v>
      </c>
      <c r="K48" s="14"/>
      <c r="L48" s="14"/>
      <c r="M48" s="14"/>
    </row>
    <row r="49" spans="1:13" ht="16.5" hidden="1" customHeight="1">
      <c r="A49" s="699" t="s">
        <v>178</v>
      </c>
      <c r="B49" s="700">
        <v>3877.71</v>
      </c>
      <c r="C49" s="701">
        <f t="shared" si="23"/>
        <v>103.17641079947744</v>
      </c>
      <c r="D49" s="702">
        <f t="shared" si="25"/>
        <v>111.28773963953623</v>
      </c>
      <c r="E49" s="703">
        <v>2590.12</v>
      </c>
      <c r="F49" s="701">
        <f t="shared" si="28"/>
        <v>98.955475919402772</v>
      </c>
      <c r="G49" s="704">
        <f t="shared" si="26"/>
        <v>112.70064353872327</v>
      </c>
      <c r="H49" s="700">
        <v>2371.96</v>
      </c>
      <c r="I49" s="701">
        <f t="shared" si="24"/>
        <v>100.7372802174467</v>
      </c>
      <c r="J49" s="702">
        <f t="shared" si="27"/>
        <v>111.30736743312998</v>
      </c>
      <c r="K49" s="14"/>
      <c r="L49" s="14"/>
      <c r="M49" s="14"/>
    </row>
    <row r="50" spans="1:13" ht="16.5" hidden="1" customHeight="1">
      <c r="A50" s="699" t="s">
        <v>189</v>
      </c>
      <c r="B50" s="700">
        <v>3758.21</v>
      </c>
      <c r="C50" s="701">
        <f t="shared" si="23"/>
        <v>96.918284245082802</v>
      </c>
      <c r="D50" s="702">
        <f t="shared" si="25"/>
        <v>107.85816783377338</v>
      </c>
      <c r="E50" s="703">
        <v>2496.67</v>
      </c>
      <c r="F50" s="701">
        <f t="shared" si="28"/>
        <v>96.392059055178919</v>
      </c>
      <c r="G50" s="704">
        <f t="shared" si="26"/>
        <v>108.63447087541283</v>
      </c>
      <c r="H50" s="700">
        <v>2442.54</v>
      </c>
      <c r="I50" s="701">
        <f t="shared" si="24"/>
        <v>102.97559823943068</v>
      </c>
      <c r="J50" s="702">
        <f t="shared" si="27"/>
        <v>114.61942749882684</v>
      </c>
      <c r="K50" s="14"/>
      <c r="L50" s="14"/>
      <c r="M50" s="14"/>
    </row>
    <row r="51" spans="1:13" ht="16.5" hidden="1" customHeight="1">
      <c r="A51" s="699" t="s">
        <v>197</v>
      </c>
      <c r="B51" s="700">
        <v>3894.63</v>
      </c>
      <c r="C51" s="701">
        <f>B51/B50*100</f>
        <v>103.62991956277057</v>
      </c>
      <c r="D51" s="702">
        <f t="shared" si="25"/>
        <v>111.77333256801745</v>
      </c>
      <c r="E51" s="703">
        <v>2539.16</v>
      </c>
      <c r="F51" s="701">
        <f t="shared" si="28"/>
        <v>101.70186688669307</v>
      </c>
      <c r="G51" s="704">
        <f t="shared" si="26"/>
        <v>110.48328496277568</v>
      </c>
      <c r="H51" s="700">
        <v>2464.96</v>
      </c>
      <c r="I51" s="701">
        <f>H51/H50*100</f>
        <v>100.91789694334588</v>
      </c>
      <c r="J51" s="702">
        <f t="shared" si="27"/>
        <v>115.67151572031911</v>
      </c>
      <c r="K51" s="14"/>
      <c r="L51" s="14"/>
      <c r="M51" s="14"/>
    </row>
    <row r="52" spans="1:13" ht="16.5" hidden="1" customHeight="1">
      <c r="A52" s="699" t="s">
        <v>202</v>
      </c>
      <c r="B52" s="700">
        <v>3912.55</v>
      </c>
      <c r="C52" s="701">
        <f>B52/B51*100</f>
        <v>100.46012073033896</v>
      </c>
      <c r="D52" s="702">
        <f t="shared" si="25"/>
        <v>112.2876248421536</v>
      </c>
      <c r="E52" s="703">
        <v>2618.0300000000002</v>
      </c>
      <c r="F52" s="701">
        <f t="shared" si="28"/>
        <v>103.10614533940358</v>
      </c>
      <c r="G52" s="704">
        <f t="shared" si="26"/>
        <v>113.91505636946695</v>
      </c>
      <c r="H52" s="700">
        <v>2519.35</v>
      </c>
      <c r="I52" s="701">
        <f>H52/H51*100</f>
        <v>102.20652667791769</v>
      </c>
      <c r="J52" s="702">
        <f t="shared" si="27"/>
        <v>118.22383857343969</v>
      </c>
      <c r="K52" s="14"/>
      <c r="L52" s="14"/>
      <c r="M52" s="14"/>
    </row>
    <row r="53" spans="1:13" ht="16.5" customHeight="1" thickBot="1">
      <c r="A53" s="705" t="s">
        <v>474</v>
      </c>
      <c r="B53" s="750">
        <v>3866.8</v>
      </c>
      <c r="C53" s="706">
        <f>B53/B52*100</f>
        <v>98.830685869829139</v>
      </c>
      <c r="D53" s="707">
        <f>B53/B$53*100</f>
        <v>100</v>
      </c>
      <c r="E53" s="750">
        <v>2713.6</v>
      </c>
      <c r="F53" s="706">
        <f t="shared" si="28"/>
        <v>103.6504547312292</v>
      </c>
      <c r="G53" s="707">
        <f>E53/E$53*100</f>
        <v>100</v>
      </c>
      <c r="H53" s="750">
        <v>2419.9</v>
      </c>
      <c r="I53" s="706">
        <f>H53/H52*100</f>
        <v>96.052553237938369</v>
      </c>
      <c r="J53" s="707">
        <f>H53/H$53*100</f>
        <v>100</v>
      </c>
      <c r="K53" s="14"/>
      <c r="L53" s="14"/>
      <c r="M53" s="14"/>
    </row>
    <row r="54" spans="1:13" ht="16.5" customHeight="1" thickBot="1">
      <c r="A54" s="832" t="s">
        <v>497</v>
      </c>
      <c r="B54" s="833"/>
      <c r="C54" s="833"/>
      <c r="D54" s="833"/>
      <c r="E54" s="833"/>
      <c r="F54" s="833"/>
      <c r="G54" s="833"/>
      <c r="H54" s="833"/>
      <c r="I54" s="833"/>
      <c r="J54" s="834"/>
      <c r="K54" s="14"/>
      <c r="L54" s="14"/>
      <c r="M54" s="14"/>
    </row>
    <row r="55" spans="1:13" ht="16.5" customHeight="1">
      <c r="A55" s="708" t="s">
        <v>15</v>
      </c>
      <c r="B55" s="751">
        <v>4028.92</v>
      </c>
      <c r="C55" s="689">
        <f>B55/B52*100</f>
        <v>102.97427508913624</v>
      </c>
      <c r="D55" s="690">
        <f>B55/B$53*100</f>
        <v>104.19261404779145</v>
      </c>
      <c r="E55" s="751">
        <v>2730.04</v>
      </c>
      <c r="F55" s="689">
        <f>E55/E52*100</f>
        <v>104.27840781045288</v>
      </c>
      <c r="G55" s="690">
        <f>E55/E$53*100</f>
        <v>100.60583726415095</v>
      </c>
      <c r="H55" s="751">
        <v>2437.44</v>
      </c>
      <c r="I55" s="689">
        <f>H55/H52*100</f>
        <v>96.748764562287889</v>
      </c>
      <c r="J55" s="690">
        <f>H55/H$53*100</f>
        <v>100.72482333980743</v>
      </c>
      <c r="K55" s="14"/>
      <c r="L55" s="14"/>
      <c r="M55" s="14"/>
    </row>
    <row r="56" spans="1:13" ht="16.5" customHeight="1">
      <c r="A56" s="709" t="s">
        <v>16</v>
      </c>
      <c r="B56" s="752">
        <v>4054.36</v>
      </c>
      <c r="C56" s="710">
        <f>B56/B55*100</f>
        <v>100.63143472692433</v>
      </c>
      <c r="D56" s="711">
        <f>B56/B$53*100</f>
        <v>104.85052239577945</v>
      </c>
      <c r="E56" s="752">
        <v>2742.57</v>
      </c>
      <c r="F56" s="710">
        <f>E56/E55*100</f>
        <v>100.45896763417386</v>
      </c>
      <c r="G56" s="711">
        <f>E56/E$53*100</f>
        <v>101.06758549528303</v>
      </c>
      <c r="H56" s="752">
        <v>2456</v>
      </c>
      <c r="I56" s="710">
        <f>H56/H55*100</f>
        <v>100.76145464093476</v>
      </c>
      <c r="J56" s="711">
        <f>H56/H$53*100</f>
        <v>101.49179718170171</v>
      </c>
      <c r="K56" s="14"/>
      <c r="L56" s="14"/>
      <c r="M56" s="14"/>
    </row>
    <row r="57" spans="1:13" ht="16.5" customHeight="1">
      <c r="A57" s="712" t="s">
        <v>17</v>
      </c>
      <c r="B57" s="753">
        <v>4257.53</v>
      </c>
      <c r="C57" s="701">
        <f>B57/B56*100</f>
        <v>105.01114849199379</v>
      </c>
      <c r="D57" s="702">
        <f>B57/B$53*100</f>
        <v>110.10473776766317</v>
      </c>
      <c r="E57" s="753">
        <v>2759.37</v>
      </c>
      <c r="F57" s="701">
        <f>E57/E56*100</f>
        <v>100.61256412780712</v>
      </c>
      <c r="G57" s="702">
        <f>E57/E$53*100</f>
        <v>101.68668926886792</v>
      </c>
      <c r="H57" s="753">
        <v>2472.7600000000002</v>
      </c>
      <c r="I57" s="701">
        <f>H57/H56*100</f>
        <v>100.68241042345278</v>
      </c>
      <c r="J57" s="702">
        <f>H57/H$53*100</f>
        <v>102.1843877846192</v>
      </c>
      <c r="K57" s="14"/>
      <c r="L57" s="14"/>
      <c r="M57" s="14"/>
    </row>
    <row r="58" spans="1:13" ht="16.5" customHeight="1">
      <c r="A58" s="712" t="s">
        <v>18</v>
      </c>
      <c r="B58" s="753">
        <v>4399.66</v>
      </c>
      <c r="C58" s="701">
        <f t="shared" ref="C58:C63" si="29">B58/B57*100</f>
        <v>103.33832057554497</v>
      </c>
      <c r="D58" s="702">
        <f t="shared" ref="D58:D63" si="30">B58/B$53*100</f>
        <v>113.78038688321091</v>
      </c>
      <c r="E58" s="753">
        <v>2762.04</v>
      </c>
      <c r="F58" s="701">
        <f t="shared" ref="F58:F63" si="31">E58/E57*100</f>
        <v>100.09676121723436</v>
      </c>
      <c r="G58" s="702">
        <f t="shared" ref="G58:G63" si="32">E58/E$53*100</f>
        <v>101.78508254716981</v>
      </c>
      <c r="H58" s="753">
        <v>2482.87</v>
      </c>
      <c r="I58" s="701">
        <f t="shared" ref="I58:I63" si="33">H58/H57*100</f>
        <v>100.408854882803</v>
      </c>
      <c r="J58" s="702">
        <f t="shared" ref="J58:J63" si="34">H58/H$53*100</f>
        <v>102.60217364353899</v>
      </c>
      <c r="K58" s="14"/>
      <c r="L58" s="14"/>
      <c r="M58" s="14"/>
    </row>
    <row r="59" spans="1:13" ht="16.5" customHeight="1">
      <c r="A59" s="712" t="s">
        <v>19</v>
      </c>
      <c r="B59" s="753">
        <v>4486.21</v>
      </c>
      <c r="C59" s="701">
        <f t="shared" si="29"/>
        <v>101.96719746525869</v>
      </c>
      <c r="D59" s="702">
        <f t="shared" si="30"/>
        <v>116.01867176993896</v>
      </c>
      <c r="E59" s="753">
        <v>2765.07</v>
      </c>
      <c r="F59" s="701">
        <f t="shared" si="31"/>
        <v>100.10970152495982</v>
      </c>
      <c r="G59" s="702">
        <f t="shared" si="32"/>
        <v>101.89674233490567</v>
      </c>
      <c r="H59" s="753">
        <v>2508.4699999999998</v>
      </c>
      <c r="I59" s="701">
        <f t="shared" si="33"/>
        <v>101.03106485639601</v>
      </c>
      <c r="J59" s="702">
        <f t="shared" si="34"/>
        <v>103.66006859787593</v>
      </c>
      <c r="K59" s="14"/>
      <c r="L59" s="14"/>
      <c r="M59" s="14"/>
    </row>
    <row r="60" spans="1:13" ht="16.5" customHeight="1">
      <c r="A60" s="712" t="s">
        <v>20</v>
      </c>
      <c r="B60" s="753">
        <v>4386.08</v>
      </c>
      <c r="C60" s="701">
        <f t="shared" si="29"/>
        <v>97.768049199658506</v>
      </c>
      <c r="D60" s="702">
        <f t="shared" si="30"/>
        <v>113.42919209682425</v>
      </c>
      <c r="E60" s="753">
        <v>2820.37</v>
      </c>
      <c r="F60" s="701">
        <f t="shared" si="31"/>
        <v>101.99994936837041</v>
      </c>
      <c r="G60" s="702">
        <f t="shared" si="32"/>
        <v>103.93462558962263</v>
      </c>
      <c r="H60" s="753">
        <v>2602.77</v>
      </c>
      <c r="I60" s="701">
        <f t="shared" si="33"/>
        <v>103.75926361487282</v>
      </c>
      <c r="J60" s="702">
        <f t="shared" si="34"/>
        <v>107.55692383982809</v>
      </c>
      <c r="K60" s="14"/>
      <c r="L60" s="14"/>
      <c r="M60" s="14"/>
    </row>
    <row r="61" spans="1:13" ht="16.5" customHeight="1">
      <c r="A61" s="716" t="s">
        <v>167</v>
      </c>
      <c r="B61" s="754">
        <v>4469.76</v>
      </c>
      <c r="C61" s="701">
        <f>B61/B60*100</f>
        <v>101.90785393791269</v>
      </c>
      <c r="D61" s="702">
        <f t="shared" si="30"/>
        <v>115.59325540498604</v>
      </c>
      <c r="E61" s="754">
        <v>2887.6</v>
      </c>
      <c r="F61" s="701">
        <f t="shared" si="31"/>
        <v>102.38372979431776</v>
      </c>
      <c r="G61" s="702">
        <f t="shared" si="32"/>
        <v>106.4121462264151</v>
      </c>
      <c r="H61" s="754">
        <v>2658.44</v>
      </c>
      <c r="I61" s="701">
        <f t="shared" si="33"/>
        <v>102.13887512150517</v>
      </c>
      <c r="J61" s="702">
        <f t="shared" si="34"/>
        <v>109.85743212529444</v>
      </c>
      <c r="K61" s="14"/>
      <c r="L61" s="14"/>
      <c r="M61" s="14"/>
    </row>
    <row r="62" spans="1:13" ht="16.5" customHeight="1">
      <c r="A62" s="716" t="s">
        <v>178</v>
      </c>
      <c r="B62" s="754">
        <v>4512.99</v>
      </c>
      <c r="C62" s="701">
        <f>B62/B61*100</f>
        <v>100.96716602233676</v>
      </c>
      <c r="D62" s="702">
        <f t="shared" si="30"/>
        <v>116.711234095376</v>
      </c>
      <c r="E62" s="754">
        <v>2935.28</v>
      </c>
      <c r="F62" s="701">
        <f t="shared" si="31"/>
        <v>101.65119822690126</v>
      </c>
      <c r="G62" s="702">
        <f t="shared" si="32"/>
        <v>108.16922169811323</v>
      </c>
      <c r="H62" s="754">
        <v>2595.7600000000002</v>
      </c>
      <c r="I62" s="701">
        <f t="shared" si="33"/>
        <v>97.642226268036907</v>
      </c>
      <c r="J62" s="702">
        <f t="shared" si="34"/>
        <v>107.26724244803505</v>
      </c>
      <c r="K62" s="14"/>
      <c r="L62" s="14"/>
      <c r="M62" s="14"/>
    </row>
    <row r="63" spans="1:13" ht="16.5" customHeight="1" thickBot="1">
      <c r="A63" s="705" t="s">
        <v>189</v>
      </c>
      <c r="B63" s="755">
        <v>4369.24</v>
      </c>
      <c r="C63" s="706">
        <f t="shared" si="29"/>
        <v>96.814750309661662</v>
      </c>
      <c r="D63" s="707">
        <f t="shared" si="30"/>
        <v>112.99368987276299</v>
      </c>
      <c r="E63" s="755">
        <v>2929.82</v>
      </c>
      <c r="F63" s="706">
        <f t="shared" si="31"/>
        <v>99.813987081300596</v>
      </c>
      <c r="G63" s="707">
        <f t="shared" si="32"/>
        <v>107.96801297169812</v>
      </c>
      <c r="H63" s="755">
        <v>2550.81</v>
      </c>
      <c r="I63" s="706">
        <f t="shared" si="33"/>
        <v>98.268329891823583</v>
      </c>
      <c r="J63" s="707">
        <f t="shared" si="34"/>
        <v>105.40972767469729</v>
      </c>
      <c r="K63" s="14"/>
      <c r="L63" s="14"/>
      <c r="M63" s="14"/>
    </row>
    <row r="64" spans="1:13" ht="22.5" customHeight="1">
      <c r="A64" s="835" t="s">
        <v>683</v>
      </c>
      <c r="B64" s="835"/>
      <c r="C64" s="835"/>
      <c r="D64" s="835"/>
      <c r="E64" s="835"/>
      <c r="F64" s="835"/>
      <c r="G64" s="835"/>
      <c r="H64" s="835"/>
      <c r="I64" s="835"/>
      <c r="J64" s="835"/>
      <c r="K64" s="14"/>
      <c r="L64" s="14"/>
      <c r="M64" s="14"/>
    </row>
    <row r="65" spans="1:14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4" ht="24" customHeight="1">
      <c r="A66" s="836" t="s">
        <v>663</v>
      </c>
      <c r="B66" s="836"/>
      <c r="C66" s="836"/>
      <c r="D66" s="836"/>
      <c r="E66" s="836"/>
      <c r="F66" s="836"/>
      <c r="G66" s="836"/>
      <c r="H66" s="836"/>
      <c r="I66" s="836"/>
      <c r="J66" s="836"/>
      <c r="K66" s="643"/>
    </row>
    <row r="67" spans="1:14">
      <c r="A67" s="16"/>
      <c r="B67" s="16"/>
      <c r="C67" s="16"/>
      <c r="D67" s="16"/>
      <c r="E67" s="16"/>
      <c r="F67" s="16"/>
      <c r="G67" s="16"/>
      <c r="H67" s="19"/>
      <c r="I67" s="19"/>
      <c r="J67" s="19"/>
    </row>
    <row r="69" spans="1:14">
      <c r="N69" s="40"/>
    </row>
    <row r="70" spans="1:14">
      <c r="N70" s="40"/>
    </row>
    <row r="71" spans="1:14">
      <c r="N71" s="40"/>
    </row>
    <row r="72" spans="1:14">
      <c r="N72" s="40"/>
    </row>
    <row r="73" spans="1:14">
      <c r="N73" s="40"/>
    </row>
    <row r="74" spans="1:14">
      <c r="N74" s="40"/>
    </row>
    <row r="75" spans="1:14">
      <c r="M75" s="40"/>
      <c r="N75" s="40"/>
    </row>
    <row r="76" spans="1:14">
      <c r="M76" s="40"/>
      <c r="N76" s="40"/>
    </row>
    <row r="77" spans="1:14">
      <c r="M77" s="40"/>
      <c r="N77" s="40"/>
    </row>
    <row r="78" spans="1:14">
      <c r="M78" s="40"/>
      <c r="N78" s="40"/>
    </row>
    <row r="79" spans="1:14">
      <c r="M79" s="40"/>
      <c r="N79" s="40"/>
    </row>
    <row r="80" spans="1:14">
      <c r="M80" s="40"/>
      <c r="N80" s="40"/>
    </row>
    <row r="81" spans="13:14">
      <c r="M81" s="40"/>
      <c r="N81" s="40"/>
    </row>
    <row r="82" spans="13:14">
      <c r="M82" s="40"/>
      <c r="N82" s="40"/>
    </row>
    <row r="83" spans="13:14">
      <c r="M83" s="40"/>
    </row>
    <row r="84" spans="13:14">
      <c r="M84" s="40"/>
    </row>
    <row r="85" spans="13:14">
      <c r="M85" s="40"/>
    </row>
    <row r="86" spans="13:14">
      <c r="M86" s="40"/>
    </row>
    <row r="87" spans="13:14">
      <c r="M87" s="40"/>
    </row>
    <row r="88" spans="13:14">
      <c r="M88" s="40"/>
    </row>
  </sheetData>
  <mergeCells count="17">
    <mergeCell ref="H4:H5"/>
    <mergeCell ref="I4:I5"/>
    <mergeCell ref="A54:J54"/>
    <mergeCell ref="A64:J64"/>
    <mergeCell ref="A66:J66"/>
    <mergeCell ref="A2:J2"/>
    <mergeCell ref="D4:D5"/>
    <mergeCell ref="J4:J5"/>
    <mergeCell ref="E3:G3"/>
    <mergeCell ref="E4:E5"/>
    <mergeCell ref="F4:F5"/>
    <mergeCell ref="G4:G5"/>
    <mergeCell ref="A3:A5"/>
    <mergeCell ref="B3:D3"/>
    <mergeCell ref="H3:J3"/>
    <mergeCell ref="B4:B5"/>
    <mergeCell ref="C4:C5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7"/>
  <sheetViews>
    <sheetView view="pageBreakPreview" topLeftCell="A60" zoomScale="90" zoomScaleNormal="70" zoomScaleSheetLayoutView="90" workbookViewId="0">
      <selection activeCell="B82" sqref="B82:F82"/>
    </sheetView>
  </sheetViews>
  <sheetFormatPr defaultRowHeight="16.5"/>
  <cols>
    <col min="1" max="1" width="5.7109375" style="8" customWidth="1"/>
    <col min="2" max="2" width="99.28515625" style="13" customWidth="1"/>
    <col min="3" max="3" width="10.140625" style="13" bestFit="1" customWidth="1"/>
    <col min="4" max="4" width="18.85546875" style="13" customWidth="1"/>
    <col min="5" max="5" width="19" style="2" customWidth="1"/>
    <col min="6" max="6" width="19.5703125" style="81" customWidth="1"/>
    <col min="7" max="256" width="9.140625" style="13"/>
    <col min="257" max="257" width="5.7109375" style="13" customWidth="1"/>
    <col min="258" max="258" width="99.28515625" style="13" customWidth="1"/>
    <col min="259" max="259" width="10.140625" style="13" bestFit="1" customWidth="1"/>
    <col min="260" max="260" width="18.85546875" style="13" customWidth="1"/>
    <col min="261" max="261" width="19" style="13" customWidth="1"/>
    <col min="262" max="262" width="19.5703125" style="13" customWidth="1"/>
    <col min="263" max="512" width="9.140625" style="13"/>
    <col min="513" max="513" width="5.7109375" style="13" customWidth="1"/>
    <col min="514" max="514" width="99.28515625" style="13" customWidth="1"/>
    <col min="515" max="515" width="10.140625" style="13" bestFit="1" customWidth="1"/>
    <col min="516" max="516" width="18.85546875" style="13" customWidth="1"/>
    <col min="517" max="517" width="19" style="13" customWidth="1"/>
    <col min="518" max="518" width="19.5703125" style="13" customWidth="1"/>
    <col min="519" max="768" width="9.140625" style="13"/>
    <col min="769" max="769" width="5.7109375" style="13" customWidth="1"/>
    <col min="770" max="770" width="99.28515625" style="13" customWidth="1"/>
    <col min="771" max="771" width="10.140625" style="13" bestFit="1" customWidth="1"/>
    <col min="772" max="772" width="18.85546875" style="13" customWidth="1"/>
    <col min="773" max="773" width="19" style="13" customWidth="1"/>
    <col min="774" max="774" width="19.5703125" style="13" customWidth="1"/>
    <col min="775" max="1024" width="9.140625" style="13"/>
    <col min="1025" max="1025" width="5.7109375" style="13" customWidth="1"/>
    <col min="1026" max="1026" width="99.28515625" style="13" customWidth="1"/>
    <col min="1027" max="1027" width="10.140625" style="13" bestFit="1" customWidth="1"/>
    <col min="1028" max="1028" width="18.85546875" style="13" customWidth="1"/>
    <col min="1029" max="1029" width="19" style="13" customWidth="1"/>
    <col min="1030" max="1030" width="19.5703125" style="13" customWidth="1"/>
    <col min="1031" max="1280" width="9.140625" style="13"/>
    <col min="1281" max="1281" width="5.7109375" style="13" customWidth="1"/>
    <col min="1282" max="1282" width="99.28515625" style="13" customWidth="1"/>
    <col min="1283" max="1283" width="10.140625" style="13" bestFit="1" customWidth="1"/>
    <col min="1284" max="1284" width="18.85546875" style="13" customWidth="1"/>
    <col min="1285" max="1285" width="19" style="13" customWidth="1"/>
    <col min="1286" max="1286" width="19.5703125" style="13" customWidth="1"/>
    <col min="1287" max="1536" width="9.140625" style="13"/>
    <col min="1537" max="1537" width="5.7109375" style="13" customWidth="1"/>
    <col min="1538" max="1538" width="99.28515625" style="13" customWidth="1"/>
    <col min="1539" max="1539" width="10.140625" style="13" bestFit="1" customWidth="1"/>
    <col min="1540" max="1540" width="18.85546875" style="13" customWidth="1"/>
    <col min="1541" max="1541" width="19" style="13" customWidth="1"/>
    <col min="1542" max="1542" width="19.5703125" style="13" customWidth="1"/>
    <col min="1543" max="1792" width="9.140625" style="13"/>
    <col min="1793" max="1793" width="5.7109375" style="13" customWidth="1"/>
    <col min="1794" max="1794" width="99.28515625" style="13" customWidth="1"/>
    <col min="1795" max="1795" width="10.140625" style="13" bestFit="1" customWidth="1"/>
    <col min="1796" max="1796" width="18.85546875" style="13" customWidth="1"/>
    <col min="1797" max="1797" width="19" style="13" customWidth="1"/>
    <col min="1798" max="1798" width="19.5703125" style="13" customWidth="1"/>
    <col min="1799" max="2048" width="9.140625" style="13"/>
    <col min="2049" max="2049" width="5.7109375" style="13" customWidth="1"/>
    <col min="2050" max="2050" width="99.28515625" style="13" customWidth="1"/>
    <col min="2051" max="2051" width="10.140625" style="13" bestFit="1" customWidth="1"/>
    <col min="2052" max="2052" width="18.85546875" style="13" customWidth="1"/>
    <col min="2053" max="2053" width="19" style="13" customWidth="1"/>
    <col min="2054" max="2054" width="19.5703125" style="13" customWidth="1"/>
    <col min="2055" max="2304" width="9.140625" style="13"/>
    <col min="2305" max="2305" width="5.7109375" style="13" customWidth="1"/>
    <col min="2306" max="2306" width="99.28515625" style="13" customWidth="1"/>
    <col min="2307" max="2307" width="10.140625" style="13" bestFit="1" customWidth="1"/>
    <col min="2308" max="2308" width="18.85546875" style="13" customWidth="1"/>
    <col min="2309" max="2309" width="19" style="13" customWidth="1"/>
    <col min="2310" max="2310" width="19.5703125" style="13" customWidth="1"/>
    <col min="2311" max="2560" width="9.140625" style="13"/>
    <col min="2561" max="2561" width="5.7109375" style="13" customWidth="1"/>
    <col min="2562" max="2562" width="99.28515625" style="13" customWidth="1"/>
    <col min="2563" max="2563" width="10.140625" style="13" bestFit="1" customWidth="1"/>
    <col min="2564" max="2564" width="18.85546875" style="13" customWidth="1"/>
    <col min="2565" max="2565" width="19" style="13" customWidth="1"/>
    <col min="2566" max="2566" width="19.5703125" style="13" customWidth="1"/>
    <col min="2567" max="2816" width="9.140625" style="13"/>
    <col min="2817" max="2817" width="5.7109375" style="13" customWidth="1"/>
    <col min="2818" max="2818" width="99.28515625" style="13" customWidth="1"/>
    <col min="2819" max="2819" width="10.140625" style="13" bestFit="1" customWidth="1"/>
    <col min="2820" max="2820" width="18.85546875" style="13" customWidth="1"/>
    <col min="2821" max="2821" width="19" style="13" customWidth="1"/>
    <col min="2822" max="2822" width="19.5703125" style="13" customWidth="1"/>
    <col min="2823" max="3072" width="9.140625" style="13"/>
    <col min="3073" max="3073" width="5.7109375" style="13" customWidth="1"/>
    <col min="3074" max="3074" width="99.28515625" style="13" customWidth="1"/>
    <col min="3075" max="3075" width="10.140625" style="13" bestFit="1" customWidth="1"/>
    <col min="3076" max="3076" width="18.85546875" style="13" customWidth="1"/>
    <col min="3077" max="3077" width="19" style="13" customWidth="1"/>
    <col min="3078" max="3078" width="19.5703125" style="13" customWidth="1"/>
    <col min="3079" max="3328" width="9.140625" style="13"/>
    <col min="3329" max="3329" width="5.7109375" style="13" customWidth="1"/>
    <col min="3330" max="3330" width="99.28515625" style="13" customWidth="1"/>
    <col min="3331" max="3331" width="10.140625" style="13" bestFit="1" customWidth="1"/>
    <col min="3332" max="3332" width="18.85546875" style="13" customWidth="1"/>
    <col min="3333" max="3333" width="19" style="13" customWidth="1"/>
    <col min="3334" max="3334" width="19.5703125" style="13" customWidth="1"/>
    <col min="3335" max="3584" width="9.140625" style="13"/>
    <col min="3585" max="3585" width="5.7109375" style="13" customWidth="1"/>
    <col min="3586" max="3586" width="99.28515625" style="13" customWidth="1"/>
    <col min="3587" max="3587" width="10.140625" style="13" bestFit="1" customWidth="1"/>
    <col min="3588" max="3588" width="18.85546875" style="13" customWidth="1"/>
    <col min="3589" max="3589" width="19" style="13" customWidth="1"/>
    <col min="3590" max="3590" width="19.5703125" style="13" customWidth="1"/>
    <col min="3591" max="3840" width="9.140625" style="13"/>
    <col min="3841" max="3841" width="5.7109375" style="13" customWidth="1"/>
    <col min="3842" max="3842" width="99.28515625" style="13" customWidth="1"/>
    <col min="3843" max="3843" width="10.140625" style="13" bestFit="1" customWidth="1"/>
    <col min="3844" max="3844" width="18.85546875" style="13" customWidth="1"/>
    <col min="3845" max="3845" width="19" style="13" customWidth="1"/>
    <col min="3846" max="3846" width="19.5703125" style="13" customWidth="1"/>
    <col min="3847" max="4096" width="9.140625" style="13"/>
    <col min="4097" max="4097" width="5.7109375" style="13" customWidth="1"/>
    <col min="4098" max="4098" width="99.28515625" style="13" customWidth="1"/>
    <col min="4099" max="4099" width="10.140625" style="13" bestFit="1" customWidth="1"/>
    <col min="4100" max="4100" width="18.85546875" style="13" customWidth="1"/>
    <col min="4101" max="4101" width="19" style="13" customWidth="1"/>
    <col min="4102" max="4102" width="19.5703125" style="13" customWidth="1"/>
    <col min="4103" max="4352" width="9.140625" style="13"/>
    <col min="4353" max="4353" width="5.7109375" style="13" customWidth="1"/>
    <col min="4354" max="4354" width="99.28515625" style="13" customWidth="1"/>
    <col min="4355" max="4355" width="10.140625" style="13" bestFit="1" customWidth="1"/>
    <col min="4356" max="4356" width="18.85546875" style="13" customWidth="1"/>
    <col min="4357" max="4357" width="19" style="13" customWidth="1"/>
    <col min="4358" max="4358" width="19.5703125" style="13" customWidth="1"/>
    <col min="4359" max="4608" width="9.140625" style="13"/>
    <col min="4609" max="4609" width="5.7109375" style="13" customWidth="1"/>
    <col min="4610" max="4610" width="99.28515625" style="13" customWidth="1"/>
    <col min="4611" max="4611" width="10.140625" style="13" bestFit="1" customWidth="1"/>
    <col min="4612" max="4612" width="18.85546875" style="13" customWidth="1"/>
    <col min="4613" max="4613" width="19" style="13" customWidth="1"/>
    <col min="4614" max="4614" width="19.5703125" style="13" customWidth="1"/>
    <col min="4615" max="4864" width="9.140625" style="13"/>
    <col min="4865" max="4865" width="5.7109375" style="13" customWidth="1"/>
    <col min="4866" max="4866" width="99.28515625" style="13" customWidth="1"/>
    <col min="4867" max="4867" width="10.140625" style="13" bestFit="1" customWidth="1"/>
    <col min="4868" max="4868" width="18.85546875" style="13" customWidth="1"/>
    <col min="4869" max="4869" width="19" style="13" customWidth="1"/>
    <col min="4870" max="4870" width="19.5703125" style="13" customWidth="1"/>
    <col min="4871" max="5120" width="9.140625" style="13"/>
    <col min="5121" max="5121" width="5.7109375" style="13" customWidth="1"/>
    <col min="5122" max="5122" width="99.28515625" style="13" customWidth="1"/>
    <col min="5123" max="5123" width="10.140625" style="13" bestFit="1" customWidth="1"/>
    <col min="5124" max="5124" width="18.85546875" style="13" customWidth="1"/>
    <col min="5125" max="5125" width="19" style="13" customWidth="1"/>
    <col min="5126" max="5126" width="19.5703125" style="13" customWidth="1"/>
    <col min="5127" max="5376" width="9.140625" style="13"/>
    <col min="5377" max="5377" width="5.7109375" style="13" customWidth="1"/>
    <col min="5378" max="5378" width="99.28515625" style="13" customWidth="1"/>
    <col min="5379" max="5379" width="10.140625" style="13" bestFit="1" customWidth="1"/>
    <col min="5380" max="5380" width="18.85546875" style="13" customWidth="1"/>
    <col min="5381" max="5381" width="19" style="13" customWidth="1"/>
    <col min="5382" max="5382" width="19.5703125" style="13" customWidth="1"/>
    <col min="5383" max="5632" width="9.140625" style="13"/>
    <col min="5633" max="5633" width="5.7109375" style="13" customWidth="1"/>
    <col min="5634" max="5634" width="99.28515625" style="13" customWidth="1"/>
    <col min="5635" max="5635" width="10.140625" style="13" bestFit="1" customWidth="1"/>
    <col min="5636" max="5636" width="18.85546875" style="13" customWidth="1"/>
    <col min="5637" max="5637" width="19" style="13" customWidth="1"/>
    <col min="5638" max="5638" width="19.5703125" style="13" customWidth="1"/>
    <col min="5639" max="5888" width="9.140625" style="13"/>
    <col min="5889" max="5889" width="5.7109375" style="13" customWidth="1"/>
    <col min="5890" max="5890" width="99.28515625" style="13" customWidth="1"/>
    <col min="5891" max="5891" width="10.140625" style="13" bestFit="1" customWidth="1"/>
    <col min="5892" max="5892" width="18.85546875" style="13" customWidth="1"/>
    <col min="5893" max="5893" width="19" style="13" customWidth="1"/>
    <col min="5894" max="5894" width="19.5703125" style="13" customWidth="1"/>
    <col min="5895" max="6144" width="9.140625" style="13"/>
    <col min="6145" max="6145" width="5.7109375" style="13" customWidth="1"/>
    <col min="6146" max="6146" width="99.28515625" style="13" customWidth="1"/>
    <col min="6147" max="6147" width="10.140625" style="13" bestFit="1" customWidth="1"/>
    <col min="6148" max="6148" width="18.85546875" style="13" customWidth="1"/>
    <col min="6149" max="6149" width="19" style="13" customWidth="1"/>
    <col min="6150" max="6150" width="19.5703125" style="13" customWidth="1"/>
    <col min="6151" max="6400" width="9.140625" style="13"/>
    <col min="6401" max="6401" width="5.7109375" style="13" customWidth="1"/>
    <col min="6402" max="6402" width="99.28515625" style="13" customWidth="1"/>
    <col min="6403" max="6403" width="10.140625" style="13" bestFit="1" customWidth="1"/>
    <col min="6404" max="6404" width="18.85546875" style="13" customWidth="1"/>
    <col min="6405" max="6405" width="19" style="13" customWidth="1"/>
    <col min="6406" max="6406" width="19.5703125" style="13" customWidth="1"/>
    <col min="6407" max="6656" width="9.140625" style="13"/>
    <col min="6657" max="6657" width="5.7109375" style="13" customWidth="1"/>
    <col min="6658" max="6658" width="99.28515625" style="13" customWidth="1"/>
    <col min="6659" max="6659" width="10.140625" style="13" bestFit="1" customWidth="1"/>
    <col min="6660" max="6660" width="18.85546875" style="13" customWidth="1"/>
    <col min="6661" max="6661" width="19" style="13" customWidth="1"/>
    <col min="6662" max="6662" width="19.5703125" style="13" customWidth="1"/>
    <col min="6663" max="6912" width="9.140625" style="13"/>
    <col min="6913" max="6913" width="5.7109375" style="13" customWidth="1"/>
    <col min="6914" max="6914" width="99.28515625" style="13" customWidth="1"/>
    <col min="6915" max="6915" width="10.140625" style="13" bestFit="1" customWidth="1"/>
    <col min="6916" max="6916" width="18.85546875" style="13" customWidth="1"/>
    <col min="6917" max="6917" width="19" style="13" customWidth="1"/>
    <col min="6918" max="6918" width="19.5703125" style="13" customWidth="1"/>
    <col min="6919" max="7168" width="9.140625" style="13"/>
    <col min="7169" max="7169" width="5.7109375" style="13" customWidth="1"/>
    <col min="7170" max="7170" width="99.28515625" style="13" customWidth="1"/>
    <col min="7171" max="7171" width="10.140625" style="13" bestFit="1" customWidth="1"/>
    <col min="7172" max="7172" width="18.85546875" style="13" customWidth="1"/>
    <col min="7173" max="7173" width="19" style="13" customWidth="1"/>
    <col min="7174" max="7174" width="19.5703125" style="13" customWidth="1"/>
    <col min="7175" max="7424" width="9.140625" style="13"/>
    <col min="7425" max="7425" width="5.7109375" style="13" customWidth="1"/>
    <col min="7426" max="7426" width="99.28515625" style="13" customWidth="1"/>
    <col min="7427" max="7427" width="10.140625" style="13" bestFit="1" customWidth="1"/>
    <col min="7428" max="7428" width="18.85546875" style="13" customWidth="1"/>
    <col min="7429" max="7429" width="19" style="13" customWidth="1"/>
    <col min="7430" max="7430" width="19.5703125" style="13" customWidth="1"/>
    <col min="7431" max="7680" width="9.140625" style="13"/>
    <col min="7681" max="7681" width="5.7109375" style="13" customWidth="1"/>
    <col min="7682" max="7682" width="99.28515625" style="13" customWidth="1"/>
    <col min="7683" max="7683" width="10.140625" style="13" bestFit="1" customWidth="1"/>
    <col min="7684" max="7684" width="18.85546875" style="13" customWidth="1"/>
    <col min="7685" max="7685" width="19" style="13" customWidth="1"/>
    <col min="7686" max="7686" width="19.5703125" style="13" customWidth="1"/>
    <col min="7687" max="7936" width="9.140625" style="13"/>
    <col min="7937" max="7937" width="5.7109375" style="13" customWidth="1"/>
    <col min="7938" max="7938" width="99.28515625" style="13" customWidth="1"/>
    <col min="7939" max="7939" width="10.140625" style="13" bestFit="1" customWidth="1"/>
    <col min="7940" max="7940" width="18.85546875" style="13" customWidth="1"/>
    <col min="7941" max="7941" width="19" style="13" customWidth="1"/>
    <col min="7942" max="7942" width="19.5703125" style="13" customWidth="1"/>
    <col min="7943" max="8192" width="9.140625" style="13"/>
    <col min="8193" max="8193" width="5.7109375" style="13" customWidth="1"/>
    <col min="8194" max="8194" width="99.28515625" style="13" customWidth="1"/>
    <col min="8195" max="8195" width="10.140625" style="13" bestFit="1" customWidth="1"/>
    <col min="8196" max="8196" width="18.85546875" style="13" customWidth="1"/>
    <col min="8197" max="8197" width="19" style="13" customWidth="1"/>
    <col min="8198" max="8198" width="19.5703125" style="13" customWidth="1"/>
    <col min="8199" max="8448" width="9.140625" style="13"/>
    <col min="8449" max="8449" width="5.7109375" style="13" customWidth="1"/>
    <col min="8450" max="8450" width="99.28515625" style="13" customWidth="1"/>
    <col min="8451" max="8451" width="10.140625" style="13" bestFit="1" customWidth="1"/>
    <col min="8452" max="8452" width="18.85546875" style="13" customWidth="1"/>
    <col min="8453" max="8453" width="19" style="13" customWidth="1"/>
    <col min="8454" max="8454" width="19.5703125" style="13" customWidth="1"/>
    <col min="8455" max="8704" width="9.140625" style="13"/>
    <col min="8705" max="8705" width="5.7109375" style="13" customWidth="1"/>
    <col min="8706" max="8706" width="99.28515625" style="13" customWidth="1"/>
    <col min="8707" max="8707" width="10.140625" style="13" bestFit="1" customWidth="1"/>
    <col min="8708" max="8708" width="18.85546875" style="13" customWidth="1"/>
    <col min="8709" max="8709" width="19" style="13" customWidth="1"/>
    <col min="8710" max="8710" width="19.5703125" style="13" customWidth="1"/>
    <col min="8711" max="8960" width="9.140625" style="13"/>
    <col min="8961" max="8961" width="5.7109375" style="13" customWidth="1"/>
    <col min="8962" max="8962" width="99.28515625" style="13" customWidth="1"/>
    <col min="8963" max="8963" width="10.140625" style="13" bestFit="1" customWidth="1"/>
    <col min="8964" max="8964" width="18.85546875" style="13" customWidth="1"/>
    <col min="8965" max="8965" width="19" style="13" customWidth="1"/>
    <col min="8966" max="8966" width="19.5703125" style="13" customWidth="1"/>
    <col min="8967" max="9216" width="9.140625" style="13"/>
    <col min="9217" max="9217" width="5.7109375" style="13" customWidth="1"/>
    <col min="9218" max="9218" width="99.28515625" style="13" customWidth="1"/>
    <col min="9219" max="9219" width="10.140625" style="13" bestFit="1" customWidth="1"/>
    <col min="9220" max="9220" width="18.85546875" style="13" customWidth="1"/>
    <col min="9221" max="9221" width="19" style="13" customWidth="1"/>
    <col min="9222" max="9222" width="19.5703125" style="13" customWidth="1"/>
    <col min="9223" max="9472" width="9.140625" style="13"/>
    <col min="9473" max="9473" width="5.7109375" style="13" customWidth="1"/>
    <col min="9474" max="9474" width="99.28515625" style="13" customWidth="1"/>
    <col min="9475" max="9475" width="10.140625" style="13" bestFit="1" customWidth="1"/>
    <col min="9476" max="9476" width="18.85546875" style="13" customWidth="1"/>
    <col min="9477" max="9477" width="19" style="13" customWidth="1"/>
    <col min="9478" max="9478" width="19.5703125" style="13" customWidth="1"/>
    <col min="9479" max="9728" width="9.140625" style="13"/>
    <col min="9729" max="9729" width="5.7109375" style="13" customWidth="1"/>
    <col min="9730" max="9730" width="99.28515625" style="13" customWidth="1"/>
    <col min="9731" max="9731" width="10.140625" style="13" bestFit="1" customWidth="1"/>
    <col min="9732" max="9732" width="18.85546875" style="13" customWidth="1"/>
    <col min="9733" max="9733" width="19" style="13" customWidth="1"/>
    <col min="9734" max="9734" width="19.5703125" style="13" customWidth="1"/>
    <col min="9735" max="9984" width="9.140625" style="13"/>
    <col min="9985" max="9985" width="5.7109375" style="13" customWidth="1"/>
    <col min="9986" max="9986" width="99.28515625" style="13" customWidth="1"/>
    <col min="9987" max="9987" width="10.140625" style="13" bestFit="1" customWidth="1"/>
    <col min="9988" max="9988" width="18.85546875" style="13" customWidth="1"/>
    <col min="9989" max="9989" width="19" style="13" customWidth="1"/>
    <col min="9990" max="9990" width="19.5703125" style="13" customWidth="1"/>
    <col min="9991" max="10240" width="9.140625" style="13"/>
    <col min="10241" max="10241" width="5.7109375" style="13" customWidth="1"/>
    <col min="10242" max="10242" width="99.28515625" style="13" customWidth="1"/>
    <col min="10243" max="10243" width="10.140625" style="13" bestFit="1" customWidth="1"/>
    <col min="10244" max="10244" width="18.85546875" style="13" customWidth="1"/>
    <col min="10245" max="10245" width="19" style="13" customWidth="1"/>
    <col min="10246" max="10246" width="19.5703125" style="13" customWidth="1"/>
    <col min="10247" max="10496" width="9.140625" style="13"/>
    <col min="10497" max="10497" width="5.7109375" style="13" customWidth="1"/>
    <col min="10498" max="10498" width="99.28515625" style="13" customWidth="1"/>
    <col min="10499" max="10499" width="10.140625" style="13" bestFit="1" customWidth="1"/>
    <col min="10500" max="10500" width="18.85546875" style="13" customWidth="1"/>
    <col min="10501" max="10501" width="19" style="13" customWidth="1"/>
    <col min="10502" max="10502" width="19.5703125" style="13" customWidth="1"/>
    <col min="10503" max="10752" width="9.140625" style="13"/>
    <col min="10753" max="10753" width="5.7109375" style="13" customWidth="1"/>
    <col min="10754" max="10754" width="99.28515625" style="13" customWidth="1"/>
    <col min="10755" max="10755" width="10.140625" style="13" bestFit="1" customWidth="1"/>
    <col min="10756" max="10756" width="18.85546875" style="13" customWidth="1"/>
    <col min="10757" max="10757" width="19" style="13" customWidth="1"/>
    <col min="10758" max="10758" width="19.5703125" style="13" customWidth="1"/>
    <col min="10759" max="11008" width="9.140625" style="13"/>
    <col min="11009" max="11009" width="5.7109375" style="13" customWidth="1"/>
    <col min="11010" max="11010" width="99.28515625" style="13" customWidth="1"/>
    <col min="11011" max="11011" width="10.140625" style="13" bestFit="1" customWidth="1"/>
    <col min="11012" max="11012" width="18.85546875" style="13" customWidth="1"/>
    <col min="11013" max="11013" width="19" style="13" customWidth="1"/>
    <col min="11014" max="11014" width="19.5703125" style="13" customWidth="1"/>
    <col min="11015" max="11264" width="9.140625" style="13"/>
    <col min="11265" max="11265" width="5.7109375" style="13" customWidth="1"/>
    <col min="11266" max="11266" width="99.28515625" style="13" customWidth="1"/>
    <col min="11267" max="11267" width="10.140625" style="13" bestFit="1" customWidth="1"/>
    <col min="11268" max="11268" width="18.85546875" style="13" customWidth="1"/>
    <col min="11269" max="11269" width="19" style="13" customWidth="1"/>
    <col min="11270" max="11270" width="19.5703125" style="13" customWidth="1"/>
    <col min="11271" max="11520" width="9.140625" style="13"/>
    <col min="11521" max="11521" width="5.7109375" style="13" customWidth="1"/>
    <col min="11522" max="11522" width="99.28515625" style="13" customWidth="1"/>
    <col min="11523" max="11523" width="10.140625" style="13" bestFit="1" customWidth="1"/>
    <col min="11524" max="11524" width="18.85546875" style="13" customWidth="1"/>
    <col min="11525" max="11525" width="19" style="13" customWidth="1"/>
    <col min="11526" max="11526" width="19.5703125" style="13" customWidth="1"/>
    <col min="11527" max="11776" width="9.140625" style="13"/>
    <col min="11777" max="11777" width="5.7109375" style="13" customWidth="1"/>
    <col min="11778" max="11778" width="99.28515625" style="13" customWidth="1"/>
    <col min="11779" max="11779" width="10.140625" style="13" bestFit="1" customWidth="1"/>
    <col min="11780" max="11780" width="18.85546875" style="13" customWidth="1"/>
    <col min="11781" max="11781" width="19" style="13" customWidth="1"/>
    <col min="11782" max="11782" width="19.5703125" style="13" customWidth="1"/>
    <col min="11783" max="12032" width="9.140625" style="13"/>
    <col min="12033" max="12033" width="5.7109375" style="13" customWidth="1"/>
    <col min="12034" max="12034" width="99.28515625" style="13" customWidth="1"/>
    <col min="12035" max="12035" width="10.140625" style="13" bestFit="1" customWidth="1"/>
    <col min="12036" max="12036" width="18.85546875" style="13" customWidth="1"/>
    <col min="12037" max="12037" width="19" style="13" customWidth="1"/>
    <col min="12038" max="12038" width="19.5703125" style="13" customWidth="1"/>
    <col min="12039" max="12288" width="9.140625" style="13"/>
    <col min="12289" max="12289" width="5.7109375" style="13" customWidth="1"/>
    <col min="12290" max="12290" width="99.28515625" style="13" customWidth="1"/>
    <col min="12291" max="12291" width="10.140625" style="13" bestFit="1" customWidth="1"/>
    <col min="12292" max="12292" width="18.85546875" style="13" customWidth="1"/>
    <col min="12293" max="12293" width="19" style="13" customWidth="1"/>
    <col min="12294" max="12294" width="19.5703125" style="13" customWidth="1"/>
    <col min="12295" max="12544" width="9.140625" style="13"/>
    <col min="12545" max="12545" width="5.7109375" style="13" customWidth="1"/>
    <col min="12546" max="12546" width="99.28515625" style="13" customWidth="1"/>
    <col min="12547" max="12547" width="10.140625" style="13" bestFit="1" customWidth="1"/>
    <col min="12548" max="12548" width="18.85546875" style="13" customWidth="1"/>
    <col min="12549" max="12549" width="19" style="13" customWidth="1"/>
    <col min="12550" max="12550" width="19.5703125" style="13" customWidth="1"/>
    <col min="12551" max="12800" width="9.140625" style="13"/>
    <col min="12801" max="12801" width="5.7109375" style="13" customWidth="1"/>
    <col min="12802" max="12802" width="99.28515625" style="13" customWidth="1"/>
    <col min="12803" max="12803" width="10.140625" style="13" bestFit="1" customWidth="1"/>
    <col min="12804" max="12804" width="18.85546875" style="13" customWidth="1"/>
    <col min="12805" max="12805" width="19" style="13" customWidth="1"/>
    <col min="12806" max="12806" width="19.5703125" style="13" customWidth="1"/>
    <col min="12807" max="13056" width="9.140625" style="13"/>
    <col min="13057" max="13057" width="5.7109375" style="13" customWidth="1"/>
    <col min="13058" max="13058" width="99.28515625" style="13" customWidth="1"/>
    <col min="13059" max="13059" width="10.140625" style="13" bestFit="1" customWidth="1"/>
    <col min="13060" max="13060" width="18.85546875" style="13" customWidth="1"/>
    <col min="13061" max="13061" width="19" style="13" customWidth="1"/>
    <col min="13062" max="13062" width="19.5703125" style="13" customWidth="1"/>
    <col min="13063" max="13312" width="9.140625" style="13"/>
    <col min="13313" max="13313" width="5.7109375" style="13" customWidth="1"/>
    <col min="13314" max="13314" width="99.28515625" style="13" customWidth="1"/>
    <col min="13315" max="13315" width="10.140625" style="13" bestFit="1" customWidth="1"/>
    <col min="13316" max="13316" width="18.85546875" style="13" customWidth="1"/>
    <col min="13317" max="13317" width="19" style="13" customWidth="1"/>
    <col min="13318" max="13318" width="19.5703125" style="13" customWidth="1"/>
    <col min="13319" max="13568" width="9.140625" style="13"/>
    <col min="13569" max="13569" width="5.7109375" style="13" customWidth="1"/>
    <col min="13570" max="13570" width="99.28515625" style="13" customWidth="1"/>
    <col min="13571" max="13571" width="10.140625" style="13" bestFit="1" customWidth="1"/>
    <col min="13572" max="13572" width="18.85546875" style="13" customWidth="1"/>
    <col min="13573" max="13573" width="19" style="13" customWidth="1"/>
    <col min="13574" max="13574" width="19.5703125" style="13" customWidth="1"/>
    <col min="13575" max="13824" width="9.140625" style="13"/>
    <col min="13825" max="13825" width="5.7109375" style="13" customWidth="1"/>
    <col min="13826" max="13826" width="99.28515625" style="13" customWidth="1"/>
    <col min="13827" max="13827" width="10.140625" style="13" bestFit="1" customWidth="1"/>
    <col min="13828" max="13828" width="18.85546875" style="13" customWidth="1"/>
    <col min="13829" max="13829" width="19" style="13" customWidth="1"/>
    <col min="13830" max="13830" width="19.5703125" style="13" customWidth="1"/>
    <col min="13831" max="14080" width="9.140625" style="13"/>
    <col min="14081" max="14081" width="5.7109375" style="13" customWidth="1"/>
    <col min="14082" max="14082" width="99.28515625" style="13" customWidth="1"/>
    <col min="14083" max="14083" width="10.140625" style="13" bestFit="1" customWidth="1"/>
    <col min="14084" max="14084" width="18.85546875" style="13" customWidth="1"/>
    <col min="14085" max="14085" width="19" style="13" customWidth="1"/>
    <col min="14086" max="14086" width="19.5703125" style="13" customWidth="1"/>
    <col min="14087" max="14336" width="9.140625" style="13"/>
    <col min="14337" max="14337" width="5.7109375" style="13" customWidth="1"/>
    <col min="14338" max="14338" width="99.28515625" style="13" customWidth="1"/>
    <col min="14339" max="14339" width="10.140625" style="13" bestFit="1" customWidth="1"/>
    <col min="14340" max="14340" width="18.85546875" style="13" customWidth="1"/>
    <col min="14341" max="14341" width="19" style="13" customWidth="1"/>
    <col min="14342" max="14342" width="19.5703125" style="13" customWidth="1"/>
    <col min="14343" max="14592" width="9.140625" style="13"/>
    <col min="14593" max="14593" width="5.7109375" style="13" customWidth="1"/>
    <col min="14594" max="14594" width="99.28515625" style="13" customWidth="1"/>
    <col min="14595" max="14595" width="10.140625" style="13" bestFit="1" customWidth="1"/>
    <col min="14596" max="14596" width="18.85546875" style="13" customWidth="1"/>
    <col min="14597" max="14597" width="19" style="13" customWidth="1"/>
    <col min="14598" max="14598" width="19.5703125" style="13" customWidth="1"/>
    <col min="14599" max="14848" width="9.140625" style="13"/>
    <col min="14849" max="14849" width="5.7109375" style="13" customWidth="1"/>
    <col min="14850" max="14850" width="99.28515625" style="13" customWidth="1"/>
    <col min="14851" max="14851" width="10.140625" style="13" bestFit="1" customWidth="1"/>
    <col min="14852" max="14852" width="18.85546875" style="13" customWidth="1"/>
    <col min="14853" max="14853" width="19" style="13" customWidth="1"/>
    <col min="14854" max="14854" width="19.5703125" style="13" customWidth="1"/>
    <col min="14855" max="15104" width="9.140625" style="13"/>
    <col min="15105" max="15105" width="5.7109375" style="13" customWidth="1"/>
    <col min="15106" max="15106" width="99.28515625" style="13" customWidth="1"/>
    <col min="15107" max="15107" width="10.140625" style="13" bestFit="1" customWidth="1"/>
    <col min="15108" max="15108" width="18.85546875" style="13" customWidth="1"/>
    <col min="15109" max="15109" width="19" style="13" customWidth="1"/>
    <col min="15110" max="15110" width="19.5703125" style="13" customWidth="1"/>
    <col min="15111" max="15360" width="9.140625" style="13"/>
    <col min="15361" max="15361" width="5.7109375" style="13" customWidth="1"/>
    <col min="15362" max="15362" width="99.28515625" style="13" customWidth="1"/>
    <col min="15363" max="15363" width="10.140625" style="13" bestFit="1" customWidth="1"/>
    <col min="15364" max="15364" width="18.85546875" style="13" customWidth="1"/>
    <col min="15365" max="15365" width="19" style="13" customWidth="1"/>
    <col min="15366" max="15366" width="19.5703125" style="13" customWidth="1"/>
    <col min="15367" max="15616" width="9.140625" style="13"/>
    <col min="15617" max="15617" width="5.7109375" style="13" customWidth="1"/>
    <col min="15618" max="15618" width="99.28515625" style="13" customWidth="1"/>
    <col min="15619" max="15619" width="10.140625" style="13" bestFit="1" customWidth="1"/>
    <col min="15620" max="15620" width="18.85546875" style="13" customWidth="1"/>
    <col min="15621" max="15621" width="19" style="13" customWidth="1"/>
    <col min="15622" max="15622" width="19.5703125" style="13" customWidth="1"/>
    <col min="15623" max="15872" width="9.140625" style="13"/>
    <col min="15873" max="15873" width="5.7109375" style="13" customWidth="1"/>
    <col min="15874" max="15874" width="99.28515625" style="13" customWidth="1"/>
    <col min="15875" max="15875" width="10.140625" style="13" bestFit="1" customWidth="1"/>
    <col min="15876" max="15876" width="18.85546875" style="13" customWidth="1"/>
    <col min="15877" max="15877" width="19" style="13" customWidth="1"/>
    <col min="15878" max="15878" width="19.5703125" style="13" customWidth="1"/>
    <col min="15879" max="16128" width="9.140625" style="13"/>
    <col min="16129" max="16129" width="5.7109375" style="13" customWidth="1"/>
    <col min="16130" max="16130" width="99.28515625" style="13" customWidth="1"/>
    <col min="16131" max="16131" width="10.140625" style="13" bestFit="1" customWidth="1"/>
    <col min="16132" max="16132" width="18.85546875" style="13" customWidth="1"/>
    <col min="16133" max="16133" width="19" style="13" customWidth="1"/>
    <col min="16134" max="16134" width="19.5703125" style="13" customWidth="1"/>
    <col min="16135" max="16384" width="9.140625" style="13"/>
  </cols>
  <sheetData>
    <row r="1" spans="1:6" ht="20.25" customHeight="1">
      <c r="B1" s="865" t="s">
        <v>329</v>
      </c>
      <c r="C1" s="865"/>
      <c r="D1" s="865"/>
      <c r="E1" s="865"/>
      <c r="F1" s="865"/>
    </row>
    <row r="2" spans="1:6" ht="14.25" customHeight="1" thickBot="1">
      <c r="E2" s="866" t="s">
        <v>330</v>
      </c>
      <c r="F2" s="866"/>
    </row>
    <row r="3" spans="1:6" ht="39" thickBot="1">
      <c r="A3" s="867"/>
      <c r="B3" s="869" t="s">
        <v>88</v>
      </c>
      <c r="C3" s="871" t="s">
        <v>83</v>
      </c>
      <c r="D3" s="872"/>
      <c r="E3" s="873"/>
      <c r="F3" s="353" t="s">
        <v>331</v>
      </c>
    </row>
    <row r="4" spans="1:6" ht="15.75" customHeight="1" thickBot="1">
      <c r="A4" s="868"/>
      <c r="B4" s="870"/>
      <c r="C4" s="265" t="s">
        <v>51</v>
      </c>
      <c r="D4" s="266" t="s">
        <v>611</v>
      </c>
      <c r="E4" s="266" t="s">
        <v>612</v>
      </c>
      <c r="F4" s="354" t="s">
        <v>672</v>
      </c>
    </row>
    <row r="5" spans="1:6" ht="19.5" customHeight="1">
      <c r="A5" s="858" t="s">
        <v>76</v>
      </c>
      <c r="B5" s="267" t="s">
        <v>488</v>
      </c>
      <c r="C5" s="268" t="s">
        <v>332</v>
      </c>
      <c r="D5" s="269">
        <v>39</v>
      </c>
      <c r="E5" s="268">
        <v>40</v>
      </c>
      <c r="F5" s="281">
        <v>18</v>
      </c>
    </row>
    <row r="6" spans="1:6" ht="18" customHeight="1">
      <c r="A6" s="858"/>
      <c r="B6" s="270" t="s">
        <v>333</v>
      </c>
      <c r="C6" s="269"/>
      <c r="D6" s="269"/>
      <c r="E6" s="269"/>
      <c r="F6" s="745"/>
    </row>
    <row r="7" spans="1:6" ht="18" customHeight="1">
      <c r="A7" s="858"/>
      <c r="B7" s="271" t="s">
        <v>334</v>
      </c>
      <c r="C7" s="269" t="s">
        <v>40</v>
      </c>
      <c r="D7" s="272">
        <v>8761</v>
      </c>
      <c r="E7" s="273">
        <v>9114</v>
      </c>
      <c r="F7" s="303">
        <v>2189</v>
      </c>
    </row>
    <row r="8" spans="1:6">
      <c r="A8" s="858"/>
      <c r="B8" s="271" t="s">
        <v>335</v>
      </c>
      <c r="C8" s="269" t="s">
        <v>40</v>
      </c>
      <c r="D8" s="275">
        <v>8642</v>
      </c>
      <c r="E8" s="273">
        <v>9561</v>
      </c>
      <c r="F8" s="274"/>
    </row>
    <row r="9" spans="1:6">
      <c r="A9" s="858"/>
      <c r="B9" s="271" t="s">
        <v>336</v>
      </c>
      <c r="C9" s="269" t="s">
        <v>40</v>
      </c>
      <c r="D9" s="275">
        <v>6121</v>
      </c>
      <c r="E9" s="273">
        <v>6762</v>
      </c>
      <c r="F9" s="274"/>
    </row>
    <row r="10" spans="1:6" ht="20.25" thickBot="1">
      <c r="A10" s="858"/>
      <c r="B10" s="271" t="s">
        <v>489</v>
      </c>
      <c r="C10" s="276" t="s">
        <v>40</v>
      </c>
      <c r="D10" s="277" t="s">
        <v>673</v>
      </c>
      <c r="E10" s="278" t="s">
        <v>674</v>
      </c>
      <c r="F10" s="279"/>
    </row>
    <row r="11" spans="1:6">
      <c r="A11" s="864"/>
      <c r="B11" s="280" t="s">
        <v>490</v>
      </c>
      <c r="C11" s="281" t="s">
        <v>337</v>
      </c>
      <c r="D11" s="282" t="s">
        <v>675</v>
      </c>
      <c r="E11" s="283" t="s">
        <v>676</v>
      </c>
      <c r="F11" s="355" t="s">
        <v>677</v>
      </c>
    </row>
    <row r="12" spans="1:6" ht="15.75" customHeight="1">
      <c r="A12" s="864"/>
      <c r="B12" s="284" t="s">
        <v>338</v>
      </c>
      <c r="C12" s="281" t="s">
        <v>332</v>
      </c>
      <c r="D12" s="283">
        <v>30</v>
      </c>
      <c r="E12" s="283">
        <v>30</v>
      </c>
      <c r="F12" s="274"/>
    </row>
    <row r="13" spans="1:6" ht="19.5" hidden="1">
      <c r="A13" s="864"/>
      <c r="B13" s="284" t="s">
        <v>339</v>
      </c>
      <c r="C13" s="281" t="s">
        <v>332</v>
      </c>
      <c r="D13" s="283">
        <v>0</v>
      </c>
      <c r="E13" s="283">
        <v>0</v>
      </c>
      <c r="F13" s="274"/>
    </row>
    <row r="14" spans="1:6">
      <c r="A14" s="864"/>
      <c r="B14" s="284" t="s">
        <v>340</v>
      </c>
      <c r="C14" s="281" t="s">
        <v>332</v>
      </c>
      <c r="D14" s="283">
        <v>2</v>
      </c>
      <c r="E14" s="283">
        <v>2</v>
      </c>
      <c r="F14" s="274"/>
    </row>
    <row r="15" spans="1:6">
      <c r="A15" s="864"/>
      <c r="B15" s="284" t="s">
        <v>341</v>
      </c>
      <c r="C15" s="281" t="s">
        <v>332</v>
      </c>
      <c r="D15" s="283">
        <v>6</v>
      </c>
      <c r="E15" s="283">
        <v>6</v>
      </c>
      <c r="F15" s="274"/>
    </row>
    <row r="16" spans="1:6">
      <c r="A16" s="864"/>
      <c r="B16" s="284" t="s">
        <v>342</v>
      </c>
      <c r="C16" s="281" t="s">
        <v>332</v>
      </c>
      <c r="D16" s="283">
        <v>1</v>
      </c>
      <c r="E16" s="283">
        <v>1</v>
      </c>
      <c r="F16" s="274"/>
    </row>
    <row r="17" spans="1:6" hidden="1">
      <c r="A17" s="864"/>
      <c r="B17" s="284" t="s">
        <v>343</v>
      </c>
      <c r="C17" s="281" t="s">
        <v>332</v>
      </c>
      <c r="D17" s="283">
        <v>1</v>
      </c>
      <c r="E17" s="283">
        <v>1</v>
      </c>
      <c r="F17" s="274"/>
    </row>
    <row r="18" spans="1:6">
      <c r="A18" s="864"/>
      <c r="B18" s="284" t="s">
        <v>344</v>
      </c>
      <c r="C18" s="281" t="s">
        <v>332</v>
      </c>
      <c r="D18" s="285">
        <v>3</v>
      </c>
      <c r="E18" s="285">
        <v>3</v>
      </c>
      <c r="F18" s="274"/>
    </row>
    <row r="19" spans="1:6">
      <c r="A19" s="864"/>
      <c r="B19" s="286" t="s">
        <v>345</v>
      </c>
      <c r="C19" s="281"/>
      <c r="D19" s="285"/>
      <c r="E19" s="285"/>
      <c r="F19" s="274"/>
    </row>
    <row r="20" spans="1:6" s="78" customFormat="1">
      <c r="A20" s="864"/>
      <c r="B20" s="287" t="s">
        <v>346</v>
      </c>
      <c r="C20" s="281" t="s">
        <v>332</v>
      </c>
      <c r="D20" s="288">
        <v>1</v>
      </c>
      <c r="E20" s="288">
        <v>1</v>
      </c>
      <c r="F20" s="274"/>
    </row>
    <row r="21" spans="1:6">
      <c r="A21" s="864"/>
      <c r="B21" s="284" t="s">
        <v>347</v>
      </c>
      <c r="C21" s="281" t="s">
        <v>332</v>
      </c>
      <c r="D21" s="289" t="s">
        <v>348</v>
      </c>
      <c r="E21" s="290" t="s">
        <v>348</v>
      </c>
      <c r="F21" s="274"/>
    </row>
    <row r="22" spans="1:6">
      <c r="A22" s="864"/>
      <c r="B22" s="286" t="s">
        <v>349</v>
      </c>
      <c r="C22" s="281"/>
      <c r="D22" s="290"/>
      <c r="E22" s="290"/>
      <c r="F22" s="274"/>
    </row>
    <row r="23" spans="1:6" s="78" customFormat="1" ht="16.5" customHeight="1">
      <c r="A23" s="864"/>
      <c r="B23" s="291" t="s">
        <v>350</v>
      </c>
      <c r="C23" s="281" t="s">
        <v>332</v>
      </c>
      <c r="D23" s="290" t="s">
        <v>351</v>
      </c>
      <c r="E23" s="290" t="s">
        <v>351</v>
      </c>
      <c r="F23" s="274"/>
    </row>
    <row r="24" spans="1:6">
      <c r="A24" s="864"/>
      <c r="B24" s="286" t="s">
        <v>352</v>
      </c>
      <c r="C24" s="281"/>
      <c r="D24" s="285"/>
      <c r="E24" s="285"/>
      <c r="F24" s="274"/>
    </row>
    <row r="25" spans="1:6" ht="17.25" thickBot="1">
      <c r="A25" s="864"/>
      <c r="B25" s="292" t="s">
        <v>353</v>
      </c>
      <c r="C25" s="293" t="s">
        <v>332</v>
      </c>
      <c r="D25" s="294">
        <v>1</v>
      </c>
      <c r="E25" s="294">
        <v>1</v>
      </c>
      <c r="F25" s="279"/>
    </row>
    <row r="26" spans="1:6" s="78" customFormat="1">
      <c r="A26" s="858"/>
      <c r="B26" s="295" t="s">
        <v>354</v>
      </c>
      <c r="C26" s="296"/>
      <c r="D26" s="297"/>
      <c r="E26" s="298"/>
      <c r="F26" s="299"/>
    </row>
    <row r="27" spans="1:6" s="78" customFormat="1" ht="17.25" thickBot="1">
      <c r="A27" s="858"/>
      <c r="B27" s="300" t="s">
        <v>355</v>
      </c>
      <c r="C27" s="301" t="s">
        <v>332</v>
      </c>
      <c r="D27" s="302">
        <v>2</v>
      </c>
      <c r="E27" s="303">
        <v>2</v>
      </c>
      <c r="F27" s="304"/>
    </row>
    <row r="28" spans="1:6" s="78" customFormat="1" ht="17.25" thickBot="1">
      <c r="A28" s="858"/>
      <c r="B28" s="305" t="s">
        <v>356</v>
      </c>
      <c r="C28" s="306" t="s">
        <v>332</v>
      </c>
      <c r="D28" s="306">
        <v>5</v>
      </c>
      <c r="E28" s="306">
        <v>5</v>
      </c>
      <c r="F28" s="306">
        <v>1</v>
      </c>
    </row>
    <row r="29" spans="1:6" s="79" customFormat="1" ht="17.25" hidden="1" customHeight="1">
      <c r="A29" s="858"/>
      <c r="B29" s="308" t="s">
        <v>357</v>
      </c>
      <c r="C29" s="269" t="s">
        <v>337</v>
      </c>
      <c r="D29" s="309" t="s">
        <v>358</v>
      </c>
      <c r="E29" s="309" t="s">
        <v>358</v>
      </c>
      <c r="F29" s="269"/>
    </row>
    <row r="30" spans="1:6" s="79" customFormat="1" ht="17.25" hidden="1" customHeight="1">
      <c r="A30" s="858"/>
      <c r="B30" s="308" t="s">
        <v>359</v>
      </c>
      <c r="C30" s="269" t="s">
        <v>337</v>
      </c>
      <c r="D30" s="309" t="s">
        <v>360</v>
      </c>
      <c r="E30" s="309" t="s">
        <v>360</v>
      </c>
      <c r="F30" s="269"/>
    </row>
    <row r="31" spans="1:6" s="79" customFormat="1" ht="17.25" hidden="1" customHeight="1">
      <c r="A31" s="858"/>
      <c r="B31" s="308" t="s">
        <v>361</v>
      </c>
      <c r="C31" s="269" t="s">
        <v>337</v>
      </c>
      <c r="D31" s="309" t="s">
        <v>362</v>
      </c>
      <c r="E31" s="309" t="s">
        <v>362</v>
      </c>
      <c r="F31" s="269"/>
    </row>
    <row r="32" spans="1:6" s="79" customFormat="1" ht="17.25" hidden="1" customHeight="1">
      <c r="A32" s="858"/>
      <c r="B32" s="308" t="s">
        <v>363</v>
      </c>
      <c r="C32" s="269" t="s">
        <v>337</v>
      </c>
      <c r="D32" s="309" t="s">
        <v>364</v>
      </c>
      <c r="E32" s="309" t="s">
        <v>364</v>
      </c>
      <c r="F32" s="269"/>
    </row>
    <row r="33" spans="1:6" s="79" customFormat="1" ht="17.25" hidden="1" customHeight="1">
      <c r="A33" s="858"/>
      <c r="B33" s="308" t="s">
        <v>365</v>
      </c>
      <c r="C33" s="269" t="s">
        <v>337</v>
      </c>
      <c r="D33" s="309" t="s">
        <v>366</v>
      </c>
      <c r="E33" s="309" t="s">
        <v>366</v>
      </c>
      <c r="F33" s="269"/>
    </row>
    <row r="34" spans="1:6" s="79" customFormat="1" ht="13.5" hidden="1" customHeight="1">
      <c r="A34" s="858"/>
      <c r="B34" s="308" t="s">
        <v>367</v>
      </c>
      <c r="C34" s="269" t="s">
        <v>337</v>
      </c>
      <c r="D34" s="309" t="s">
        <v>368</v>
      </c>
      <c r="E34" s="309" t="s">
        <v>368</v>
      </c>
      <c r="F34" s="269"/>
    </row>
    <row r="35" spans="1:6" s="79" customFormat="1" ht="17.25" hidden="1" customHeight="1" thickBot="1">
      <c r="A35" s="858"/>
      <c r="B35" s="311" t="s">
        <v>369</v>
      </c>
      <c r="C35" s="276" t="s">
        <v>337</v>
      </c>
      <c r="D35" s="312" t="s">
        <v>370</v>
      </c>
      <c r="E35" s="312" t="s">
        <v>370</v>
      </c>
      <c r="F35" s="276"/>
    </row>
    <row r="36" spans="1:6" s="78" customFormat="1">
      <c r="A36" s="858"/>
      <c r="B36" s="305" t="s">
        <v>371</v>
      </c>
      <c r="C36" s="281"/>
      <c r="D36" s="314"/>
      <c r="E36" s="314"/>
      <c r="F36" s="268">
        <v>1</v>
      </c>
    </row>
    <row r="37" spans="1:6" s="78" customFormat="1">
      <c r="A37" s="858"/>
      <c r="B37" s="300" t="s">
        <v>372</v>
      </c>
      <c r="C37" s="281" t="s">
        <v>332</v>
      </c>
      <c r="D37" s="269">
        <v>1</v>
      </c>
      <c r="E37" s="269">
        <v>1</v>
      </c>
      <c r="F37" s="310"/>
    </row>
    <row r="38" spans="1:6" s="78" customFormat="1" ht="17.25" thickBot="1">
      <c r="A38" s="859"/>
      <c r="B38" s="311" t="s">
        <v>373</v>
      </c>
      <c r="C38" s="281" t="s">
        <v>332</v>
      </c>
      <c r="D38" s="276">
        <v>6</v>
      </c>
      <c r="E38" s="276">
        <v>6</v>
      </c>
      <c r="F38" s="313"/>
    </row>
    <row r="39" spans="1:6">
      <c r="A39" s="857" t="s">
        <v>77</v>
      </c>
      <c r="B39" s="280" t="s">
        <v>565</v>
      </c>
      <c r="C39" s="268" t="s">
        <v>374</v>
      </c>
      <c r="D39" s="268" t="s">
        <v>566</v>
      </c>
      <c r="E39" s="268" t="s">
        <v>567</v>
      </c>
      <c r="F39" s="356" t="s">
        <v>678</v>
      </c>
    </row>
    <row r="40" spans="1:6">
      <c r="A40" s="858"/>
      <c r="B40" s="315" t="s">
        <v>375</v>
      </c>
      <c r="C40" s="269" t="s">
        <v>374</v>
      </c>
      <c r="D40" s="269" t="s">
        <v>568</v>
      </c>
      <c r="E40" s="269" t="s">
        <v>569</v>
      </c>
      <c r="F40" s="316"/>
    </row>
    <row r="41" spans="1:6" ht="17.25" thickBot="1">
      <c r="A41" s="858"/>
      <c r="B41" s="317" t="s">
        <v>376</v>
      </c>
      <c r="C41" s="276" t="s">
        <v>374</v>
      </c>
      <c r="D41" s="278" t="s">
        <v>377</v>
      </c>
      <c r="E41" s="278" t="s">
        <v>562</v>
      </c>
      <c r="F41" s="318"/>
    </row>
    <row r="42" spans="1:6" s="78" customFormat="1">
      <c r="A42" s="858"/>
      <c r="B42" s="280" t="s">
        <v>570</v>
      </c>
      <c r="C42" s="319" t="s">
        <v>374</v>
      </c>
      <c r="D42" s="268" t="s">
        <v>571</v>
      </c>
      <c r="E42" s="268" t="s">
        <v>572</v>
      </c>
      <c r="F42" s="746" t="s">
        <v>579</v>
      </c>
    </row>
    <row r="43" spans="1:6" s="78" customFormat="1">
      <c r="A43" s="858"/>
      <c r="B43" s="315" t="s">
        <v>378</v>
      </c>
      <c r="C43" s="301" t="s">
        <v>374</v>
      </c>
      <c r="D43" s="269" t="s">
        <v>379</v>
      </c>
      <c r="E43" s="269" t="s">
        <v>379</v>
      </c>
      <c r="F43" s="316"/>
    </row>
    <row r="44" spans="1:6" s="78" customFormat="1">
      <c r="A44" s="858"/>
      <c r="B44" s="315" t="s">
        <v>380</v>
      </c>
      <c r="C44" s="301" t="s">
        <v>374</v>
      </c>
      <c r="D44" s="269" t="s">
        <v>573</v>
      </c>
      <c r="E44" s="269" t="s">
        <v>574</v>
      </c>
      <c r="F44" s="316"/>
    </row>
    <row r="45" spans="1:6" s="78" customFormat="1" ht="17.25" thickBot="1">
      <c r="A45" s="858"/>
      <c r="B45" s="320" t="s">
        <v>381</v>
      </c>
      <c r="C45" s="321" t="s">
        <v>374</v>
      </c>
      <c r="D45" s="290" t="s">
        <v>382</v>
      </c>
      <c r="E45" s="290" t="s">
        <v>575</v>
      </c>
      <c r="F45" s="322"/>
    </row>
    <row r="46" spans="1:6">
      <c r="A46" s="858"/>
      <c r="B46" s="280" t="s">
        <v>383</v>
      </c>
      <c r="C46" s="268" t="s">
        <v>332</v>
      </c>
      <c r="D46" s="268">
        <v>3</v>
      </c>
      <c r="E46" s="268">
        <v>3</v>
      </c>
      <c r="F46" s="268">
        <v>19</v>
      </c>
    </row>
    <row r="47" spans="1:6" ht="11.25" customHeight="1">
      <c r="A47" s="858"/>
      <c r="B47" s="323" t="s">
        <v>43</v>
      </c>
      <c r="C47" s="269"/>
      <c r="D47" s="269"/>
      <c r="E47" s="269"/>
      <c r="F47" s="310"/>
    </row>
    <row r="48" spans="1:6">
      <c r="A48" s="858"/>
      <c r="B48" s="315" t="s">
        <v>384</v>
      </c>
      <c r="C48" s="269" t="s">
        <v>332</v>
      </c>
      <c r="D48" s="269">
        <v>1</v>
      </c>
      <c r="E48" s="269">
        <v>1</v>
      </c>
      <c r="F48" s="860" t="s">
        <v>385</v>
      </c>
    </row>
    <row r="49" spans="1:6" ht="19.5">
      <c r="A49" s="858"/>
      <c r="B49" s="315" t="s">
        <v>576</v>
      </c>
      <c r="C49" s="269" t="s">
        <v>332</v>
      </c>
      <c r="D49" s="269">
        <v>1</v>
      </c>
      <c r="E49" s="269">
        <v>1</v>
      </c>
      <c r="F49" s="860"/>
    </row>
    <row r="50" spans="1:6" ht="17.25" thickBot="1">
      <c r="A50" s="858"/>
      <c r="B50" s="317" t="s">
        <v>386</v>
      </c>
      <c r="C50" s="276" t="s">
        <v>332</v>
      </c>
      <c r="D50" s="276">
        <v>1</v>
      </c>
      <c r="E50" s="276">
        <v>1</v>
      </c>
      <c r="F50" s="861"/>
    </row>
    <row r="51" spans="1:6" ht="17.25" thickBot="1">
      <c r="A51" s="858"/>
      <c r="B51" s="324" t="s">
        <v>387</v>
      </c>
      <c r="C51" s="325" t="s">
        <v>388</v>
      </c>
      <c r="D51" s="326">
        <v>1</v>
      </c>
      <c r="E51" s="326">
        <v>1</v>
      </c>
      <c r="F51" s="327"/>
    </row>
    <row r="52" spans="1:6" ht="17.25" thickBot="1">
      <c r="A52" s="858"/>
      <c r="B52" s="328" t="s">
        <v>389</v>
      </c>
      <c r="C52" s="306" t="s">
        <v>332</v>
      </c>
      <c r="D52" s="306">
        <v>1</v>
      </c>
      <c r="E52" s="306">
        <v>1</v>
      </c>
      <c r="F52" s="306">
        <v>2</v>
      </c>
    </row>
    <row r="53" spans="1:6" ht="17.25" thickBot="1">
      <c r="A53" s="858"/>
      <c r="B53" s="328" t="s">
        <v>390</v>
      </c>
      <c r="C53" s="306" t="s">
        <v>332</v>
      </c>
      <c r="D53" s="306">
        <v>1</v>
      </c>
      <c r="E53" s="306">
        <v>1</v>
      </c>
      <c r="F53" s="310"/>
    </row>
    <row r="54" spans="1:6" ht="17.25" thickBot="1">
      <c r="A54" s="858"/>
      <c r="B54" s="280" t="s">
        <v>391</v>
      </c>
      <c r="C54" s="268" t="s">
        <v>332</v>
      </c>
      <c r="D54" s="268">
        <v>1</v>
      </c>
      <c r="E54" s="268">
        <v>1</v>
      </c>
      <c r="F54" s="307"/>
    </row>
    <row r="55" spans="1:6" s="80" customFormat="1" ht="50.25" thickBot="1">
      <c r="A55" s="859"/>
      <c r="B55" s="329" t="s">
        <v>392</v>
      </c>
      <c r="C55" s="330" t="s">
        <v>332</v>
      </c>
      <c r="D55" s="331">
        <v>1</v>
      </c>
      <c r="E55" s="331">
        <v>1</v>
      </c>
      <c r="F55" s="332"/>
    </row>
    <row r="56" spans="1:6" ht="17.25" customHeight="1">
      <c r="A56" s="857" t="s">
        <v>393</v>
      </c>
      <c r="B56" s="333" t="s">
        <v>394</v>
      </c>
      <c r="C56" s="319" t="s">
        <v>332</v>
      </c>
      <c r="D56" s="331">
        <v>16</v>
      </c>
      <c r="E56" s="331">
        <v>16</v>
      </c>
      <c r="F56" s="331">
        <v>60</v>
      </c>
    </row>
    <row r="57" spans="1:6" ht="19.5">
      <c r="A57" s="858"/>
      <c r="B57" s="334" t="s">
        <v>577</v>
      </c>
      <c r="C57" s="301" t="s">
        <v>337</v>
      </c>
      <c r="D57" s="288" t="s">
        <v>563</v>
      </c>
      <c r="E57" s="288" t="s">
        <v>679</v>
      </c>
      <c r="F57" s="337" t="s">
        <v>680</v>
      </c>
    </row>
    <row r="58" spans="1:6" ht="18.75" customHeight="1">
      <c r="A58" s="858"/>
      <c r="B58" s="336" t="s">
        <v>395</v>
      </c>
      <c r="C58" s="321" t="s">
        <v>396</v>
      </c>
      <c r="D58" s="337" t="s">
        <v>397</v>
      </c>
      <c r="E58" s="337" t="s">
        <v>397</v>
      </c>
      <c r="F58" s="337">
        <v>1</v>
      </c>
    </row>
    <row r="59" spans="1:6">
      <c r="A59" s="858"/>
      <c r="B59" s="338" t="s">
        <v>398</v>
      </c>
      <c r="C59" s="321" t="s">
        <v>332</v>
      </c>
      <c r="D59" s="337">
        <v>1</v>
      </c>
      <c r="E59" s="337">
        <v>1</v>
      </c>
      <c r="F59" s="335"/>
    </row>
    <row r="60" spans="1:6" ht="16.5" customHeight="1">
      <c r="A60" s="858"/>
      <c r="B60" s="338" t="s">
        <v>399</v>
      </c>
      <c r="C60" s="321" t="s">
        <v>332</v>
      </c>
      <c r="D60" s="337">
        <v>1</v>
      </c>
      <c r="E60" s="337">
        <v>1</v>
      </c>
      <c r="F60" s="337">
        <v>26</v>
      </c>
    </row>
    <row r="61" spans="1:6">
      <c r="A61" s="858"/>
      <c r="B61" s="339" t="s">
        <v>400</v>
      </c>
      <c r="C61" s="321" t="s">
        <v>332</v>
      </c>
      <c r="D61" s="337">
        <v>1</v>
      </c>
      <c r="E61" s="337">
        <v>1</v>
      </c>
      <c r="F61" s="335"/>
    </row>
    <row r="62" spans="1:6">
      <c r="A62" s="858"/>
      <c r="B62" s="339" t="s">
        <v>401</v>
      </c>
      <c r="C62" s="321" t="s">
        <v>332</v>
      </c>
      <c r="D62" s="337">
        <v>9</v>
      </c>
      <c r="E62" s="337">
        <v>9</v>
      </c>
      <c r="F62" s="335"/>
    </row>
    <row r="63" spans="1:6" ht="33">
      <c r="A63" s="858"/>
      <c r="B63" s="291" t="s">
        <v>402</v>
      </c>
      <c r="C63" s="321" t="s">
        <v>332</v>
      </c>
      <c r="D63" s="337">
        <v>1</v>
      </c>
      <c r="E63" s="337">
        <v>1</v>
      </c>
      <c r="F63" s="335"/>
    </row>
    <row r="64" spans="1:6">
      <c r="A64" s="858"/>
      <c r="B64" s="340" t="s">
        <v>403</v>
      </c>
      <c r="C64" s="321" t="s">
        <v>332</v>
      </c>
      <c r="D64" s="337">
        <v>1</v>
      </c>
      <c r="E64" s="337">
        <v>1</v>
      </c>
      <c r="F64" s="335"/>
    </row>
    <row r="65" spans="1:6" ht="19.5">
      <c r="A65" s="858"/>
      <c r="B65" s="340" t="s">
        <v>578</v>
      </c>
      <c r="C65" s="321" t="s">
        <v>332</v>
      </c>
      <c r="D65" s="337">
        <v>1</v>
      </c>
      <c r="E65" s="337">
        <v>0</v>
      </c>
      <c r="F65" s="335"/>
    </row>
    <row r="66" spans="1:6">
      <c r="A66" s="858"/>
      <c r="B66" s="340" t="s">
        <v>404</v>
      </c>
      <c r="C66" s="321" t="s">
        <v>332</v>
      </c>
      <c r="D66" s="337">
        <v>1</v>
      </c>
      <c r="E66" s="337">
        <v>1</v>
      </c>
      <c r="F66" s="335"/>
    </row>
    <row r="67" spans="1:6">
      <c r="A67" s="858"/>
      <c r="B67" s="291" t="s">
        <v>405</v>
      </c>
      <c r="C67" s="321"/>
      <c r="D67" s="337" t="s">
        <v>406</v>
      </c>
      <c r="E67" s="337" t="s">
        <v>406</v>
      </c>
      <c r="F67" s="337">
        <v>1</v>
      </c>
    </row>
    <row r="68" spans="1:6">
      <c r="A68" s="858"/>
      <c r="B68" s="341" t="s">
        <v>407</v>
      </c>
      <c r="C68" s="321" t="s">
        <v>332</v>
      </c>
      <c r="D68" s="337">
        <v>1</v>
      </c>
      <c r="E68" s="337">
        <v>1</v>
      </c>
      <c r="F68" s="335"/>
    </row>
    <row r="69" spans="1:6" ht="33.75" thickBot="1">
      <c r="A69" s="858"/>
      <c r="B69" s="342" t="s">
        <v>408</v>
      </c>
      <c r="C69" s="321" t="s">
        <v>332</v>
      </c>
      <c r="D69" s="343" t="s">
        <v>409</v>
      </c>
      <c r="E69" s="343" t="s">
        <v>409</v>
      </c>
      <c r="F69" s="335"/>
    </row>
    <row r="70" spans="1:6">
      <c r="A70" s="857" t="s">
        <v>410</v>
      </c>
      <c r="B70" s="344" t="s">
        <v>411</v>
      </c>
      <c r="C70" s="268" t="s">
        <v>332</v>
      </c>
      <c r="D70" s="268" t="s">
        <v>412</v>
      </c>
      <c r="E70" s="268" t="s">
        <v>412</v>
      </c>
      <c r="F70" s="268">
        <v>45</v>
      </c>
    </row>
    <row r="71" spans="1:6">
      <c r="A71" s="858"/>
      <c r="B71" s="323" t="s">
        <v>413</v>
      </c>
      <c r="C71" s="269"/>
      <c r="D71" s="269">
        <v>17</v>
      </c>
      <c r="E71" s="269">
        <v>17</v>
      </c>
      <c r="F71" s="310"/>
    </row>
    <row r="72" spans="1:6">
      <c r="A72" s="858"/>
      <c r="B72" s="323" t="s">
        <v>414</v>
      </c>
      <c r="C72" s="269" t="s">
        <v>388</v>
      </c>
      <c r="D72" s="269">
        <v>3</v>
      </c>
      <c r="E72" s="269">
        <v>3</v>
      </c>
      <c r="F72" s="269">
        <v>1</v>
      </c>
    </row>
    <row r="73" spans="1:6">
      <c r="A73" s="858"/>
      <c r="B73" s="345" t="s">
        <v>415</v>
      </c>
      <c r="C73" s="269" t="s">
        <v>388</v>
      </c>
      <c r="D73" s="269">
        <v>4</v>
      </c>
      <c r="E73" s="269">
        <v>4</v>
      </c>
      <c r="F73" s="310"/>
    </row>
    <row r="74" spans="1:6" ht="17.25" customHeight="1">
      <c r="A74" s="858"/>
      <c r="B74" s="323" t="s">
        <v>491</v>
      </c>
      <c r="C74" s="269" t="s">
        <v>388</v>
      </c>
      <c r="D74" s="269">
        <v>1</v>
      </c>
      <c r="E74" s="269">
        <v>1</v>
      </c>
      <c r="F74" s="310"/>
    </row>
    <row r="75" spans="1:6">
      <c r="A75" s="858"/>
      <c r="B75" s="323" t="s">
        <v>416</v>
      </c>
      <c r="C75" s="269" t="s">
        <v>388</v>
      </c>
      <c r="D75" s="269">
        <v>1</v>
      </c>
      <c r="E75" s="269">
        <v>1</v>
      </c>
      <c r="F75" s="310"/>
    </row>
    <row r="76" spans="1:6" ht="15.75" customHeight="1" thickBot="1">
      <c r="A76" s="858"/>
      <c r="B76" s="346" t="s">
        <v>417</v>
      </c>
      <c r="C76" s="269" t="s">
        <v>388</v>
      </c>
      <c r="D76" s="269">
        <v>8</v>
      </c>
      <c r="E76" s="269">
        <v>8</v>
      </c>
      <c r="F76" s="310"/>
    </row>
    <row r="77" spans="1:6" ht="19.5">
      <c r="A77" s="858"/>
      <c r="B77" s="344" t="s">
        <v>418</v>
      </c>
      <c r="C77" s="268" t="s">
        <v>388</v>
      </c>
      <c r="D77" s="268">
        <v>9</v>
      </c>
      <c r="E77" s="268">
        <v>9</v>
      </c>
      <c r="F77" s="268">
        <v>1</v>
      </c>
    </row>
    <row r="78" spans="1:6" ht="19.5" customHeight="1" thickBot="1">
      <c r="A78" s="858"/>
      <c r="B78" s="323" t="s">
        <v>419</v>
      </c>
      <c r="C78" s="269" t="s">
        <v>40</v>
      </c>
      <c r="D78" s="273">
        <v>6679</v>
      </c>
      <c r="E78" s="273">
        <v>6566</v>
      </c>
      <c r="F78" s="273">
        <v>6815</v>
      </c>
    </row>
    <row r="79" spans="1:6" ht="26.25" customHeight="1">
      <c r="A79" s="862" t="s">
        <v>56</v>
      </c>
      <c r="B79" s="347" t="s">
        <v>420</v>
      </c>
      <c r="C79" s="348" t="s">
        <v>332</v>
      </c>
      <c r="D79" s="349">
        <v>2</v>
      </c>
      <c r="E79" s="348">
        <v>2</v>
      </c>
      <c r="F79" s="349">
        <v>1</v>
      </c>
    </row>
    <row r="80" spans="1:6" ht="24" customHeight="1" thickBot="1">
      <c r="A80" s="863"/>
      <c r="B80" s="350" t="s">
        <v>421</v>
      </c>
      <c r="C80" s="351" t="s">
        <v>332</v>
      </c>
      <c r="D80" s="352">
        <v>1</v>
      </c>
      <c r="E80" s="351">
        <v>1</v>
      </c>
      <c r="F80" s="747"/>
    </row>
    <row r="81" spans="2:6" ht="37.5" customHeight="1">
      <c r="B81" s="856" t="s">
        <v>492</v>
      </c>
      <c r="C81" s="856"/>
      <c r="D81" s="856"/>
      <c r="E81" s="856"/>
      <c r="F81" s="856"/>
    </row>
    <row r="82" spans="2:6" ht="22.5" customHeight="1">
      <c r="B82" s="854" t="s">
        <v>681</v>
      </c>
      <c r="C82" s="854"/>
      <c r="D82" s="854"/>
      <c r="E82" s="854"/>
      <c r="F82" s="854"/>
    </row>
    <row r="83" spans="2:6" ht="24.95" customHeight="1">
      <c r="B83" s="855" t="s">
        <v>686</v>
      </c>
      <c r="C83" s="854"/>
      <c r="D83" s="854"/>
      <c r="E83" s="854"/>
      <c r="F83" s="854"/>
    </row>
    <row r="84" spans="2:6" ht="24.95" customHeight="1">
      <c r="B84" s="856" t="s">
        <v>685</v>
      </c>
      <c r="C84" s="856"/>
      <c r="D84" s="856"/>
      <c r="E84" s="856"/>
      <c r="F84" s="856"/>
    </row>
    <row r="85" spans="2:6" ht="24.95" customHeight="1">
      <c r="B85" s="856" t="s">
        <v>684</v>
      </c>
      <c r="C85" s="856"/>
      <c r="D85" s="856"/>
      <c r="E85" s="856"/>
      <c r="F85" s="856"/>
    </row>
    <row r="87" spans="2:6">
      <c r="B87" s="748"/>
    </row>
  </sheetData>
  <mergeCells count="16">
    <mergeCell ref="A5:A38"/>
    <mergeCell ref="B1:F1"/>
    <mergeCell ref="E2:F2"/>
    <mergeCell ref="A3:A4"/>
    <mergeCell ref="B3:B4"/>
    <mergeCell ref="C3:E3"/>
    <mergeCell ref="B82:F82"/>
    <mergeCell ref="B83:F83"/>
    <mergeCell ref="B84:F84"/>
    <mergeCell ref="B85:F85"/>
    <mergeCell ref="A39:A55"/>
    <mergeCell ref="F48:F50"/>
    <mergeCell ref="A56:A69"/>
    <mergeCell ref="A70:A78"/>
    <mergeCell ref="A79:A80"/>
    <mergeCell ref="B81:F81"/>
  </mergeCells>
  <printOptions horizontalCentered="1"/>
  <pageMargins left="0.31496062992125984" right="0.51181102362204722" top="0.31496062992125984" bottom="0.43307086614173229" header="0.19685039370078741" footer="0.23622047244094491"/>
  <pageSetup paperSize="9" scale="53" orientation="portrait" r:id="rId1"/>
  <headerFooter alignWithMargins="0">
    <oddFooter>&amp;C13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80"/>
  <sheetViews>
    <sheetView zoomScale="120" zoomScaleNormal="120" workbookViewId="0">
      <selection activeCell="A2" sqref="A2:M2"/>
    </sheetView>
  </sheetViews>
  <sheetFormatPr defaultRowHeight="12.75"/>
  <cols>
    <col min="1" max="1" width="17.140625" style="13" customWidth="1"/>
    <col min="2" max="2" width="14.28515625" style="13" customWidth="1"/>
    <col min="3" max="3" width="7.7109375" style="13" customWidth="1"/>
    <col min="4" max="4" width="10.28515625" style="13" customWidth="1"/>
    <col min="5" max="12" width="7.7109375" style="13" customWidth="1"/>
    <col min="13" max="13" width="10.28515625" style="13" customWidth="1"/>
    <col min="14" max="14" width="12.42578125" style="13" bestFit="1" customWidth="1"/>
    <col min="15" max="15" width="12.42578125" style="13" customWidth="1"/>
    <col min="16" max="256" width="9.140625" style="13"/>
    <col min="257" max="257" width="17.140625" style="13" customWidth="1"/>
    <col min="258" max="258" width="14.28515625" style="13" customWidth="1"/>
    <col min="259" max="268" width="7.7109375" style="13" customWidth="1"/>
    <col min="269" max="269" width="10.28515625" style="13" customWidth="1"/>
    <col min="270" max="270" width="12.42578125" style="13" bestFit="1" customWidth="1"/>
    <col min="271" max="271" width="12.42578125" style="13" customWidth="1"/>
    <col min="272" max="512" width="9.140625" style="13"/>
    <col min="513" max="513" width="17.140625" style="13" customWidth="1"/>
    <col min="514" max="514" width="14.28515625" style="13" customWidth="1"/>
    <col min="515" max="524" width="7.7109375" style="13" customWidth="1"/>
    <col min="525" max="525" width="10.28515625" style="13" customWidth="1"/>
    <col min="526" max="526" width="12.42578125" style="13" bestFit="1" customWidth="1"/>
    <col min="527" max="527" width="12.42578125" style="13" customWidth="1"/>
    <col min="528" max="768" width="9.140625" style="13"/>
    <col min="769" max="769" width="17.140625" style="13" customWidth="1"/>
    <col min="770" max="770" width="14.28515625" style="13" customWidth="1"/>
    <col min="771" max="780" width="7.7109375" style="13" customWidth="1"/>
    <col min="781" max="781" width="10.28515625" style="13" customWidth="1"/>
    <col min="782" max="782" width="12.42578125" style="13" bestFit="1" customWidth="1"/>
    <col min="783" max="783" width="12.42578125" style="13" customWidth="1"/>
    <col min="784" max="1024" width="9.140625" style="13"/>
    <col min="1025" max="1025" width="17.140625" style="13" customWidth="1"/>
    <col min="1026" max="1026" width="14.28515625" style="13" customWidth="1"/>
    <col min="1027" max="1036" width="7.7109375" style="13" customWidth="1"/>
    <col min="1037" max="1037" width="10.28515625" style="13" customWidth="1"/>
    <col min="1038" max="1038" width="12.42578125" style="13" bestFit="1" customWidth="1"/>
    <col min="1039" max="1039" width="12.42578125" style="13" customWidth="1"/>
    <col min="1040" max="1280" width="9.140625" style="13"/>
    <col min="1281" max="1281" width="17.140625" style="13" customWidth="1"/>
    <col min="1282" max="1282" width="14.28515625" style="13" customWidth="1"/>
    <col min="1283" max="1292" width="7.7109375" style="13" customWidth="1"/>
    <col min="1293" max="1293" width="10.28515625" style="13" customWidth="1"/>
    <col min="1294" max="1294" width="12.42578125" style="13" bestFit="1" customWidth="1"/>
    <col min="1295" max="1295" width="12.42578125" style="13" customWidth="1"/>
    <col min="1296" max="1536" width="9.140625" style="13"/>
    <col min="1537" max="1537" width="17.140625" style="13" customWidth="1"/>
    <col min="1538" max="1538" width="14.28515625" style="13" customWidth="1"/>
    <col min="1539" max="1548" width="7.7109375" style="13" customWidth="1"/>
    <col min="1549" max="1549" width="10.28515625" style="13" customWidth="1"/>
    <col min="1550" max="1550" width="12.42578125" style="13" bestFit="1" customWidth="1"/>
    <col min="1551" max="1551" width="12.42578125" style="13" customWidth="1"/>
    <col min="1552" max="1792" width="9.140625" style="13"/>
    <col min="1793" max="1793" width="17.140625" style="13" customWidth="1"/>
    <col min="1794" max="1794" width="14.28515625" style="13" customWidth="1"/>
    <col min="1795" max="1804" width="7.7109375" style="13" customWidth="1"/>
    <col min="1805" max="1805" width="10.28515625" style="13" customWidth="1"/>
    <col min="1806" max="1806" width="12.42578125" style="13" bestFit="1" customWidth="1"/>
    <col min="1807" max="1807" width="12.42578125" style="13" customWidth="1"/>
    <col min="1808" max="2048" width="9.140625" style="13"/>
    <col min="2049" max="2049" width="17.140625" style="13" customWidth="1"/>
    <col min="2050" max="2050" width="14.28515625" style="13" customWidth="1"/>
    <col min="2051" max="2060" width="7.7109375" style="13" customWidth="1"/>
    <col min="2061" max="2061" width="10.28515625" style="13" customWidth="1"/>
    <col min="2062" max="2062" width="12.42578125" style="13" bestFit="1" customWidth="1"/>
    <col min="2063" max="2063" width="12.42578125" style="13" customWidth="1"/>
    <col min="2064" max="2304" width="9.140625" style="13"/>
    <col min="2305" max="2305" width="17.140625" style="13" customWidth="1"/>
    <col min="2306" max="2306" width="14.28515625" style="13" customWidth="1"/>
    <col min="2307" max="2316" width="7.7109375" style="13" customWidth="1"/>
    <col min="2317" max="2317" width="10.28515625" style="13" customWidth="1"/>
    <col min="2318" max="2318" width="12.42578125" style="13" bestFit="1" customWidth="1"/>
    <col min="2319" max="2319" width="12.42578125" style="13" customWidth="1"/>
    <col min="2320" max="2560" width="9.140625" style="13"/>
    <col min="2561" max="2561" width="17.140625" style="13" customWidth="1"/>
    <col min="2562" max="2562" width="14.28515625" style="13" customWidth="1"/>
    <col min="2563" max="2572" width="7.7109375" style="13" customWidth="1"/>
    <col min="2573" max="2573" width="10.28515625" style="13" customWidth="1"/>
    <col min="2574" max="2574" width="12.42578125" style="13" bestFit="1" customWidth="1"/>
    <col min="2575" max="2575" width="12.42578125" style="13" customWidth="1"/>
    <col min="2576" max="2816" width="9.140625" style="13"/>
    <col min="2817" max="2817" width="17.140625" style="13" customWidth="1"/>
    <col min="2818" max="2818" width="14.28515625" style="13" customWidth="1"/>
    <col min="2819" max="2828" width="7.7109375" style="13" customWidth="1"/>
    <col min="2829" max="2829" width="10.28515625" style="13" customWidth="1"/>
    <col min="2830" max="2830" width="12.42578125" style="13" bestFit="1" customWidth="1"/>
    <col min="2831" max="2831" width="12.42578125" style="13" customWidth="1"/>
    <col min="2832" max="3072" width="9.140625" style="13"/>
    <col min="3073" max="3073" width="17.140625" style="13" customWidth="1"/>
    <col min="3074" max="3074" width="14.28515625" style="13" customWidth="1"/>
    <col min="3075" max="3084" width="7.7109375" style="13" customWidth="1"/>
    <col min="3085" max="3085" width="10.28515625" style="13" customWidth="1"/>
    <col min="3086" max="3086" width="12.42578125" style="13" bestFit="1" customWidth="1"/>
    <col min="3087" max="3087" width="12.42578125" style="13" customWidth="1"/>
    <col min="3088" max="3328" width="9.140625" style="13"/>
    <col min="3329" max="3329" width="17.140625" style="13" customWidth="1"/>
    <col min="3330" max="3330" width="14.28515625" style="13" customWidth="1"/>
    <col min="3331" max="3340" width="7.7109375" style="13" customWidth="1"/>
    <col min="3341" max="3341" width="10.28515625" style="13" customWidth="1"/>
    <col min="3342" max="3342" width="12.42578125" style="13" bestFit="1" customWidth="1"/>
    <col min="3343" max="3343" width="12.42578125" style="13" customWidth="1"/>
    <col min="3344" max="3584" width="9.140625" style="13"/>
    <col min="3585" max="3585" width="17.140625" style="13" customWidth="1"/>
    <col min="3586" max="3586" width="14.28515625" style="13" customWidth="1"/>
    <col min="3587" max="3596" width="7.7109375" style="13" customWidth="1"/>
    <col min="3597" max="3597" width="10.28515625" style="13" customWidth="1"/>
    <col min="3598" max="3598" width="12.42578125" style="13" bestFit="1" customWidth="1"/>
    <col min="3599" max="3599" width="12.42578125" style="13" customWidth="1"/>
    <col min="3600" max="3840" width="9.140625" style="13"/>
    <col min="3841" max="3841" width="17.140625" style="13" customWidth="1"/>
    <col min="3842" max="3842" width="14.28515625" style="13" customWidth="1"/>
    <col min="3843" max="3852" width="7.7109375" style="13" customWidth="1"/>
    <col min="3853" max="3853" width="10.28515625" style="13" customWidth="1"/>
    <col min="3854" max="3854" width="12.42578125" style="13" bestFit="1" customWidth="1"/>
    <col min="3855" max="3855" width="12.42578125" style="13" customWidth="1"/>
    <col min="3856" max="4096" width="9.140625" style="13"/>
    <col min="4097" max="4097" width="17.140625" style="13" customWidth="1"/>
    <col min="4098" max="4098" width="14.28515625" style="13" customWidth="1"/>
    <col min="4099" max="4108" width="7.7109375" style="13" customWidth="1"/>
    <col min="4109" max="4109" width="10.28515625" style="13" customWidth="1"/>
    <col min="4110" max="4110" width="12.42578125" style="13" bestFit="1" customWidth="1"/>
    <col min="4111" max="4111" width="12.42578125" style="13" customWidth="1"/>
    <col min="4112" max="4352" width="9.140625" style="13"/>
    <col min="4353" max="4353" width="17.140625" style="13" customWidth="1"/>
    <col min="4354" max="4354" width="14.28515625" style="13" customWidth="1"/>
    <col min="4355" max="4364" width="7.7109375" style="13" customWidth="1"/>
    <col min="4365" max="4365" width="10.28515625" style="13" customWidth="1"/>
    <col min="4366" max="4366" width="12.42578125" style="13" bestFit="1" customWidth="1"/>
    <col min="4367" max="4367" width="12.42578125" style="13" customWidth="1"/>
    <col min="4368" max="4608" width="9.140625" style="13"/>
    <col min="4609" max="4609" width="17.140625" style="13" customWidth="1"/>
    <col min="4610" max="4610" width="14.28515625" style="13" customWidth="1"/>
    <col min="4611" max="4620" width="7.7109375" style="13" customWidth="1"/>
    <col min="4621" max="4621" width="10.28515625" style="13" customWidth="1"/>
    <col min="4622" max="4622" width="12.42578125" style="13" bestFit="1" customWidth="1"/>
    <col min="4623" max="4623" width="12.42578125" style="13" customWidth="1"/>
    <col min="4624" max="4864" width="9.140625" style="13"/>
    <col min="4865" max="4865" width="17.140625" style="13" customWidth="1"/>
    <col min="4866" max="4866" width="14.28515625" style="13" customWidth="1"/>
    <col min="4867" max="4876" width="7.7109375" style="13" customWidth="1"/>
    <col min="4877" max="4877" width="10.28515625" style="13" customWidth="1"/>
    <col min="4878" max="4878" width="12.42578125" style="13" bestFit="1" customWidth="1"/>
    <col min="4879" max="4879" width="12.42578125" style="13" customWidth="1"/>
    <col min="4880" max="5120" width="9.140625" style="13"/>
    <col min="5121" max="5121" width="17.140625" style="13" customWidth="1"/>
    <col min="5122" max="5122" width="14.28515625" style="13" customWidth="1"/>
    <col min="5123" max="5132" width="7.7109375" style="13" customWidth="1"/>
    <col min="5133" max="5133" width="10.28515625" style="13" customWidth="1"/>
    <col min="5134" max="5134" width="12.42578125" style="13" bestFit="1" customWidth="1"/>
    <col min="5135" max="5135" width="12.42578125" style="13" customWidth="1"/>
    <col min="5136" max="5376" width="9.140625" style="13"/>
    <col min="5377" max="5377" width="17.140625" style="13" customWidth="1"/>
    <col min="5378" max="5378" width="14.28515625" style="13" customWidth="1"/>
    <col min="5379" max="5388" width="7.7109375" style="13" customWidth="1"/>
    <col min="5389" max="5389" width="10.28515625" style="13" customWidth="1"/>
    <col min="5390" max="5390" width="12.42578125" style="13" bestFit="1" customWidth="1"/>
    <col min="5391" max="5391" width="12.42578125" style="13" customWidth="1"/>
    <col min="5392" max="5632" width="9.140625" style="13"/>
    <col min="5633" max="5633" width="17.140625" style="13" customWidth="1"/>
    <col min="5634" max="5634" width="14.28515625" style="13" customWidth="1"/>
    <col min="5635" max="5644" width="7.7109375" style="13" customWidth="1"/>
    <col min="5645" max="5645" width="10.28515625" style="13" customWidth="1"/>
    <col min="5646" max="5646" width="12.42578125" style="13" bestFit="1" customWidth="1"/>
    <col min="5647" max="5647" width="12.42578125" style="13" customWidth="1"/>
    <col min="5648" max="5888" width="9.140625" style="13"/>
    <col min="5889" max="5889" width="17.140625" style="13" customWidth="1"/>
    <col min="5890" max="5890" width="14.28515625" style="13" customWidth="1"/>
    <col min="5891" max="5900" width="7.7109375" style="13" customWidth="1"/>
    <col min="5901" max="5901" width="10.28515625" style="13" customWidth="1"/>
    <col min="5902" max="5902" width="12.42578125" style="13" bestFit="1" customWidth="1"/>
    <col min="5903" max="5903" width="12.42578125" style="13" customWidth="1"/>
    <col min="5904" max="6144" width="9.140625" style="13"/>
    <col min="6145" max="6145" width="17.140625" style="13" customWidth="1"/>
    <col min="6146" max="6146" width="14.28515625" style="13" customWidth="1"/>
    <col min="6147" max="6156" width="7.7109375" style="13" customWidth="1"/>
    <col min="6157" max="6157" width="10.28515625" style="13" customWidth="1"/>
    <col min="6158" max="6158" width="12.42578125" style="13" bestFit="1" customWidth="1"/>
    <col min="6159" max="6159" width="12.42578125" style="13" customWidth="1"/>
    <col min="6160" max="6400" width="9.140625" style="13"/>
    <col min="6401" max="6401" width="17.140625" style="13" customWidth="1"/>
    <col min="6402" max="6402" width="14.28515625" style="13" customWidth="1"/>
    <col min="6403" max="6412" width="7.7109375" style="13" customWidth="1"/>
    <col min="6413" max="6413" width="10.28515625" style="13" customWidth="1"/>
    <col min="6414" max="6414" width="12.42578125" style="13" bestFit="1" customWidth="1"/>
    <col min="6415" max="6415" width="12.42578125" style="13" customWidth="1"/>
    <col min="6416" max="6656" width="9.140625" style="13"/>
    <col min="6657" max="6657" width="17.140625" style="13" customWidth="1"/>
    <col min="6658" max="6658" width="14.28515625" style="13" customWidth="1"/>
    <col min="6659" max="6668" width="7.7109375" style="13" customWidth="1"/>
    <col min="6669" max="6669" width="10.28515625" style="13" customWidth="1"/>
    <col min="6670" max="6670" width="12.42578125" style="13" bestFit="1" customWidth="1"/>
    <col min="6671" max="6671" width="12.42578125" style="13" customWidth="1"/>
    <col min="6672" max="6912" width="9.140625" style="13"/>
    <col min="6913" max="6913" width="17.140625" style="13" customWidth="1"/>
    <col min="6914" max="6914" width="14.28515625" style="13" customWidth="1"/>
    <col min="6915" max="6924" width="7.7109375" style="13" customWidth="1"/>
    <col min="6925" max="6925" width="10.28515625" style="13" customWidth="1"/>
    <col min="6926" max="6926" width="12.42578125" style="13" bestFit="1" customWidth="1"/>
    <col min="6927" max="6927" width="12.42578125" style="13" customWidth="1"/>
    <col min="6928" max="7168" width="9.140625" style="13"/>
    <col min="7169" max="7169" width="17.140625" style="13" customWidth="1"/>
    <col min="7170" max="7170" width="14.28515625" style="13" customWidth="1"/>
    <col min="7171" max="7180" width="7.7109375" style="13" customWidth="1"/>
    <col min="7181" max="7181" width="10.28515625" style="13" customWidth="1"/>
    <col min="7182" max="7182" width="12.42578125" style="13" bestFit="1" customWidth="1"/>
    <col min="7183" max="7183" width="12.42578125" style="13" customWidth="1"/>
    <col min="7184" max="7424" width="9.140625" style="13"/>
    <col min="7425" max="7425" width="17.140625" style="13" customWidth="1"/>
    <col min="7426" max="7426" width="14.28515625" style="13" customWidth="1"/>
    <col min="7427" max="7436" width="7.7109375" style="13" customWidth="1"/>
    <col min="7437" max="7437" width="10.28515625" style="13" customWidth="1"/>
    <col min="7438" max="7438" width="12.42578125" style="13" bestFit="1" customWidth="1"/>
    <col min="7439" max="7439" width="12.42578125" style="13" customWidth="1"/>
    <col min="7440" max="7680" width="9.140625" style="13"/>
    <col min="7681" max="7681" width="17.140625" style="13" customWidth="1"/>
    <col min="7682" max="7682" width="14.28515625" style="13" customWidth="1"/>
    <col min="7683" max="7692" width="7.7109375" style="13" customWidth="1"/>
    <col min="7693" max="7693" width="10.28515625" style="13" customWidth="1"/>
    <col min="7694" max="7694" width="12.42578125" style="13" bestFit="1" customWidth="1"/>
    <col min="7695" max="7695" width="12.42578125" style="13" customWidth="1"/>
    <col min="7696" max="7936" width="9.140625" style="13"/>
    <col min="7937" max="7937" width="17.140625" style="13" customWidth="1"/>
    <col min="7938" max="7938" width="14.28515625" style="13" customWidth="1"/>
    <col min="7939" max="7948" width="7.7109375" style="13" customWidth="1"/>
    <col min="7949" max="7949" width="10.28515625" style="13" customWidth="1"/>
    <col min="7950" max="7950" width="12.42578125" style="13" bestFit="1" customWidth="1"/>
    <col min="7951" max="7951" width="12.42578125" style="13" customWidth="1"/>
    <col min="7952" max="8192" width="9.140625" style="13"/>
    <col min="8193" max="8193" width="17.140625" style="13" customWidth="1"/>
    <col min="8194" max="8194" width="14.28515625" style="13" customWidth="1"/>
    <col min="8195" max="8204" width="7.7109375" style="13" customWidth="1"/>
    <col min="8205" max="8205" width="10.28515625" style="13" customWidth="1"/>
    <col min="8206" max="8206" width="12.42578125" style="13" bestFit="1" customWidth="1"/>
    <col min="8207" max="8207" width="12.42578125" style="13" customWidth="1"/>
    <col min="8208" max="8448" width="9.140625" style="13"/>
    <col min="8449" max="8449" width="17.140625" style="13" customWidth="1"/>
    <col min="8450" max="8450" width="14.28515625" style="13" customWidth="1"/>
    <col min="8451" max="8460" width="7.7109375" style="13" customWidth="1"/>
    <col min="8461" max="8461" width="10.28515625" style="13" customWidth="1"/>
    <col min="8462" max="8462" width="12.42578125" style="13" bestFit="1" customWidth="1"/>
    <col min="8463" max="8463" width="12.42578125" style="13" customWidth="1"/>
    <col min="8464" max="8704" width="9.140625" style="13"/>
    <col min="8705" max="8705" width="17.140625" style="13" customWidth="1"/>
    <col min="8706" max="8706" width="14.28515625" style="13" customWidth="1"/>
    <col min="8707" max="8716" width="7.7109375" style="13" customWidth="1"/>
    <col min="8717" max="8717" width="10.28515625" style="13" customWidth="1"/>
    <col min="8718" max="8718" width="12.42578125" style="13" bestFit="1" customWidth="1"/>
    <col min="8719" max="8719" width="12.42578125" style="13" customWidth="1"/>
    <col min="8720" max="8960" width="9.140625" style="13"/>
    <col min="8961" max="8961" width="17.140625" style="13" customWidth="1"/>
    <col min="8962" max="8962" width="14.28515625" style="13" customWidth="1"/>
    <col min="8963" max="8972" width="7.7109375" style="13" customWidth="1"/>
    <col min="8973" max="8973" width="10.28515625" style="13" customWidth="1"/>
    <col min="8974" max="8974" width="12.42578125" style="13" bestFit="1" customWidth="1"/>
    <col min="8975" max="8975" width="12.42578125" style="13" customWidth="1"/>
    <col min="8976" max="9216" width="9.140625" style="13"/>
    <col min="9217" max="9217" width="17.140625" style="13" customWidth="1"/>
    <col min="9218" max="9218" width="14.28515625" style="13" customWidth="1"/>
    <col min="9219" max="9228" width="7.7109375" style="13" customWidth="1"/>
    <col min="9229" max="9229" width="10.28515625" style="13" customWidth="1"/>
    <col min="9230" max="9230" width="12.42578125" style="13" bestFit="1" customWidth="1"/>
    <col min="9231" max="9231" width="12.42578125" style="13" customWidth="1"/>
    <col min="9232" max="9472" width="9.140625" style="13"/>
    <col min="9473" max="9473" width="17.140625" style="13" customWidth="1"/>
    <col min="9474" max="9474" width="14.28515625" style="13" customWidth="1"/>
    <col min="9475" max="9484" width="7.7109375" style="13" customWidth="1"/>
    <col min="9485" max="9485" width="10.28515625" style="13" customWidth="1"/>
    <col min="9486" max="9486" width="12.42578125" style="13" bestFit="1" customWidth="1"/>
    <col min="9487" max="9487" width="12.42578125" style="13" customWidth="1"/>
    <col min="9488" max="9728" width="9.140625" style="13"/>
    <col min="9729" max="9729" width="17.140625" style="13" customWidth="1"/>
    <col min="9730" max="9730" width="14.28515625" style="13" customWidth="1"/>
    <col min="9731" max="9740" width="7.7109375" style="13" customWidth="1"/>
    <col min="9741" max="9741" width="10.28515625" style="13" customWidth="1"/>
    <col min="9742" max="9742" width="12.42578125" style="13" bestFit="1" customWidth="1"/>
    <col min="9743" max="9743" width="12.42578125" style="13" customWidth="1"/>
    <col min="9744" max="9984" width="9.140625" style="13"/>
    <col min="9985" max="9985" width="17.140625" style="13" customWidth="1"/>
    <col min="9986" max="9986" width="14.28515625" style="13" customWidth="1"/>
    <col min="9987" max="9996" width="7.7109375" style="13" customWidth="1"/>
    <col min="9997" max="9997" width="10.28515625" style="13" customWidth="1"/>
    <col min="9998" max="9998" width="12.42578125" style="13" bestFit="1" customWidth="1"/>
    <col min="9999" max="9999" width="12.42578125" style="13" customWidth="1"/>
    <col min="10000" max="10240" width="9.140625" style="13"/>
    <col min="10241" max="10241" width="17.140625" style="13" customWidth="1"/>
    <col min="10242" max="10242" width="14.28515625" style="13" customWidth="1"/>
    <col min="10243" max="10252" width="7.7109375" style="13" customWidth="1"/>
    <col min="10253" max="10253" width="10.28515625" style="13" customWidth="1"/>
    <col min="10254" max="10254" width="12.42578125" style="13" bestFit="1" customWidth="1"/>
    <col min="10255" max="10255" width="12.42578125" style="13" customWidth="1"/>
    <col min="10256" max="10496" width="9.140625" style="13"/>
    <col min="10497" max="10497" width="17.140625" style="13" customWidth="1"/>
    <col min="10498" max="10498" width="14.28515625" style="13" customWidth="1"/>
    <col min="10499" max="10508" width="7.7109375" style="13" customWidth="1"/>
    <col min="10509" max="10509" width="10.28515625" style="13" customWidth="1"/>
    <col min="10510" max="10510" width="12.42578125" style="13" bestFit="1" customWidth="1"/>
    <col min="10511" max="10511" width="12.42578125" style="13" customWidth="1"/>
    <col min="10512" max="10752" width="9.140625" style="13"/>
    <col min="10753" max="10753" width="17.140625" style="13" customWidth="1"/>
    <col min="10754" max="10754" width="14.28515625" style="13" customWidth="1"/>
    <col min="10755" max="10764" width="7.7109375" style="13" customWidth="1"/>
    <col min="10765" max="10765" width="10.28515625" style="13" customWidth="1"/>
    <col min="10766" max="10766" width="12.42578125" style="13" bestFit="1" customWidth="1"/>
    <col min="10767" max="10767" width="12.42578125" style="13" customWidth="1"/>
    <col min="10768" max="11008" width="9.140625" style="13"/>
    <col min="11009" max="11009" width="17.140625" style="13" customWidth="1"/>
    <col min="11010" max="11010" width="14.28515625" style="13" customWidth="1"/>
    <col min="11011" max="11020" width="7.7109375" style="13" customWidth="1"/>
    <col min="11021" max="11021" width="10.28515625" style="13" customWidth="1"/>
    <col min="11022" max="11022" width="12.42578125" style="13" bestFit="1" customWidth="1"/>
    <col min="11023" max="11023" width="12.42578125" style="13" customWidth="1"/>
    <col min="11024" max="11264" width="9.140625" style="13"/>
    <col min="11265" max="11265" width="17.140625" style="13" customWidth="1"/>
    <col min="11266" max="11266" width="14.28515625" style="13" customWidth="1"/>
    <col min="11267" max="11276" width="7.7109375" style="13" customWidth="1"/>
    <col min="11277" max="11277" width="10.28515625" style="13" customWidth="1"/>
    <col min="11278" max="11278" width="12.42578125" style="13" bestFit="1" customWidth="1"/>
    <col min="11279" max="11279" width="12.42578125" style="13" customWidth="1"/>
    <col min="11280" max="11520" width="9.140625" style="13"/>
    <col min="11521" max="11521" width="17.140625" style="13" customWidth="1"/>
    <col min="11522" max="11522" width="14.28515625" style="13" customWidth="1"/>
    <col min="11523" max="11532" width="7.7109375" style="13" customWidth="1"/>
    <col min="11533" max="11533" width="10.28515625" style="13" customWidth="1"/>
    <col min="11534" max="11534" width="12.42578125" style="13" bestFit="1" customWidth="1"/>
    <col min="11535" max="11535" width="12.42578125" style="13" customWidth="1"/>
    <col min="11536" max="11776" width="9.140625" style="13"/>
    <col min="11777" max="11777" width="17.140625" style="13" customWidth="1"/>
    <col min="11778" max="11778" width="14.28515625" style="13" customWidth="1"/>
    <col min="11779" max="11788" width="7.7109375" style="13" customWidth="1"/>
    <col min="11789" max="11789" width="10.28515625" style="13" customWidth="1"/>
    <col min="11790" max="11790" width="12.42578125" style="13" bestFit="1" customWidth="1"/>
    <col min="11791" max="11791" width="12.42578125" style="13" customWidth="1"/>
    <col min="11792" max="12032" width="9.140625" style="13"/>
    <col min="12033" max="12033" width="17.140625" style="13" customWidth="1"/>
    <col min="12034" max="12034" width="14.28515625" style="13" customWidth="1"/>
    <col min="12035" max="12044" width="7.7109375" style="13" customWidth="1"/>
    <col min="12045" max="12045" width="10.28515625" style="13" customWidth="1"/>
    <col min="12046" max="12046" width="12.42578125" style="13" bestFit="1" customWidth="1"/>
    <col min="12047" max="12047" width="12.42578125" style="13" customWidth="1"/>
    <col min="12048" max="12288" width="9.140625" style="13"/>
    <col min="12289" max="12289" width="17.140625" style="13" customWidth="1"/>
    <col min="12290" max="12290" width="14.28515625" style="13" customWidth="1"/>
    <col min="12291" max="12300" width="7.7109375" style="13" customWidth="1"/>
    <col min="12301" max="12301" width="10.28515625" style="13" customWidth="1"/>
    <col min="12302" max="12302" width="12.42578125" style="13" bestFit="1" customWidth="1"/>
    <col min="12303" max="12303" width="12.42578125" style="13" customWidth="1"/>
    <col min="12304" max="12544" width="9.140625" style="13"/>
    <col min="12545" max="12545" width="17.140625" style="13" customWidth="1"/>
    <col min="12546" max="12546" width="14.28515625" style="13" customWidth="1"/>
    <col min="12547" max="12556" width="7.7109375" style="13" customWidth="1"/>
    <col min="12557" max="12557" width="10.28515625" style="13" customWidth="1"/>
    <col min="12558" max="12558" width="12.42578125" style="13" bestFit="1" customWidth="1"/>
    <col min="12559" max="12559" width="12.42578125" style="13" customWidth="1"/>
    <col min="12560" max="12800" width="9.140625" style="13"/>
    <col min="12801" max="12801" width="17.140625" style="13" customWidth="1"/>
    <col min="12802" max="12802" width="14.28515625" style="13" customWidth="1"/>
    <col min="12803" max="12812" width="7.7109375" style="13" customWidth="1"/>
    <col min="12813" max="12813" width="10.28515625" style="13" customWidth="1"/>
    <col min="12814" max="12814" width="12.42578125" style="13" bestFit="1" customWidth="1"/>
    <col min="12815" max="12815" width="12.42578125" style="13" customWidth="1"/>
    <col min="12816" max="13056" width="9.140625" style="13"/>
    <col min="13057" max="13057" width="17.140625" style="13" customWidth="1"/>
    <col min="13058" max="13058" width="14.28515625" style="13" customWidth="1"/>
    <col min="13059" max="13068" width="7.7109375" style="13" customWidth="1"/>
    <col min="13069" max="13069" width="10.28515625" style="13" customWidth="1"/>
    <col min="13070" max="13070" width="12.42578125" style="13" bestFit="1" customWidth="1"/>
    <col min="13071" max="13071" width="12.42578125" style="13" customWidth="1"/>
    <col min="13072" max="13312" width="9.140625" style="13"/>
    <col min="13313" max="13313" width="17.140625" style="13" customWidth="1"/>
    <col min="13314" max="13314" width="14.28515625" style="13" customWidth="1"/>
    <col min="13315" max="13324" width="7.7109375" style="13" customWidth="1"/>
    <col min="13325" max="13325" width="10.28515625" style="13" customWidth="1"/>
    <col min="13326" max="13326" width="12.42578125" style="13" bestFit="1" customWidth="1"/>
    <col min="13327" max="13327" width="12.42578125" style="13" customWidth="1"/>
    <col min="13328" max="13568" width="9.140625" style="13"/>
    <col min="13569" max="13569" width="17.140625" style="13" customWidth="1"/>
    <col min="13570" max="13570" width="14.28515625" style="13" customWidth="1"/>
    <col min="13571" max="13580" width="7.7109375" style="13" customWidth="1"/>
    <col min="13581" max="13581" width="10.28515625" style="13" customWidth="1"/>
    <col min="13582" max="13582" width="12.42578125" style="13" bestFit="1" customWidth="1"/>
    <col min="13583" max="13583" width="12.42578125" style="13" customWidth="1"/>
    <col min="13584" max="13824" width="9.140625" style="13"/>
    <col min="13825" max="13825" width="17.140625" style="13" customWidth="1"/>
    <col min="13826" max="13826" width="14.28515625" style="13" customWidth="1"/>
    <col min="13827" max="13836" width="7.7109375" style="13" customWidth="1"/>
    <col min="13837" max="13837" width="10.28515625" style="13" customWidth="1"/>
    <col min="13838" max="13838" width="12.42578125" style="13" bestFit="1" customWidth="1"/>
    <col min="13839" max="13839" width="12.42578125" style="13" customWidth="1"/>
    <col min="13840" max="14080" width="9.140625" style="13"/>
    <col min="14081" max="14081" width="17.140625" style="13" customWidth="1"/>
    <col min="14082" max="14082" width="14.28515625" style="13" customWidth="1"/>
    <col min="14083" max="14092" width="7.7109375" style="13" customWidth="1"/>
    <col min="14093" max="14093" width="10.28515625" style="13" customWidth="1"/>
    <col min="14094" max="14094" width="12.42578125" style="13" bestFit="1" customWidth="1"/>
    <col min="14095" max="14095" width="12.42578125" style="13" customWidth="1"/>
    <col min="14096" max="14336" width="9.140625" style="13"/>
    <col min="14337" max="14337" width="17.140625" style="13" customWidth="1"/>
    <col min="14338" max="14338" width="14.28515625" style="13" customWidth="1"/>
    <col min="14339" max="14348" width="7.7109375" style="13" customWidth="1"/>
    <col min="14349" max="14349" width="10.28515625" style="13" customWidth="1"/>
    <col min="14350" max="14350" width="12.42578125" style="13" bestFit="1" customWidth="1"/>
    <col min="14351" max="14351" width="12.42578125" style="13" customWidth="1"/>
    <col min="14352" max="14592" width="9.140625" style="13"/>
    <col min="14593" max="14593" width="17.140625" style="13" customWidth="1"/>
    <col min="14594" max="14594" width="14.28515625" style="13" customWidth="1"/>
    <col min="14595" max="14604" width="7.7109375" style="13" customWidth="1"/>
    <col min="14605" max="14605" width="10.28515625" style="13" customWidth="1"/>
    <col min="14606" max="14606" width="12.42578125" style="13" bestFit="1" customWidth="1"/>
    <col min="14607" max="14607" width="12.42578125" style="13" customWidth="1"/>
    <col min="14608" max="14848" width="9.140625" style="13"/>
    <col min="14849" max="14849" width="17.140625" style="13" customWidth="1"/>
    <col min="14850" max="14850" width="14.28515625" style="13" customWidth="1"/>
    <col min="14851" max="14860" width="7.7109375" style="13" customWidth="1"/>
    <col min="14861" max="14861" width="10.28515625" style="13" customWidth="1"/>
    <col min="14862" max="14862" width="12.42578125" style="13" bestFit="1" customWidth="1"/>
    <col min="14863" max="14863" width="12.42578125" style="13" customWidth="1"/>
    <col min="14864" max="15104" width="9.140625" style="13"/>
    <col min="15105" max="15105" width="17.140625" style="13" customWidth="1"/>
    <col min="15106" max="15106" width="14.28515625" style="13" customWidth="1"/>
    <col min="15107" max="15116" width="7.7109375" style="13" customWidth="1"/>
    <col min="15117" max="15117" width="10.28515625" style="13" customWidth="1"/>
    <col min="15118" max="15118" width="12.42578125" style="13" bestFit="1" customWidth="1"/>
    <col min="15119" max="15119" width="12.42578125" style="13" customWidth="1"/>
    <col min="15120" max="15360" width="9.140625" style="13"/>
    <col min="15361" max="15361" width="17.140625" style="13" customWidth="1"/>
    <col min="15362" max="15362" width="14.28515625" style="13" customWidth="1"/>
    <col min="15363" max="15372" width="7.7109375" style="13" customWidth="1"/>
    <col min="15373" max="15373" width="10.28515625" style="13" customWidth="1"/>
    <col min="15374" max="15374" width="12.42578125" style="13" bestFit="1" customWidth="1"/>
    <col min="15375" max="15375" width="12.42578125" style="13" customWidth="1"/>
    <col min="15376" max="15616" width="9.140625" style="13"/>
    <col min="15617" max="15617" width="17.140625" style="13" customWidth="1"/>
    <col min="15618" max="15618" width="14.28515625" style="13" customWidth="1"/>
    <col min="15619" max="15628" width="7.7109375" style="13" customWidth="1"/>
    <col min="15629" max="15629" width="10.28515625" style="13" customWidth="1"/>
    <col min="15630" max="15630" width="12.42578125" style="13" bestFit="1" customWidth="1"/>
    <col min="15631" max="15631" width="12.42578125" style="13" customWidth="1"/>
    <col min="15632" max="15872" width="9.140625" style="13"/>
    <col min="15873" max="15873" width="17.140625" style="13" customWidth="1"/>
    <col min="15874" max="15874" width="14.28515625" style="13" customWidth="1"/>
    <col min="15875" max="15884" width="7.7109375" style="13" customWidth="1"/>
    <col min="15885" max="15885" width="10.28515625" style="13" customWidth="1"/>
    <col min="15886" max="15886" width="12.42578125" style="13" bestFit="1" customWidth="1"/>
    <col min="15887" max="15887" width="12.42578125" style="13" customWidth="1"/>
    <col min="15888" max="16128" width="9.140625" style="13"/>
    <col min="16129" max="16129" width="17.140625" style="13" customWidth="1"/>
    <col min="16130" max="16130" width="14.28515625" style="13" customWidth="1"/>
    <col min="16131" max="16140" width="7.7109375" style="13" customWidth="1"/>
    <col min="16141" max="16141" width="10.28515625" style="13" customWidth="1"/>
    <col min="16142" max="16142" width="12.42578125" style="13" bestFit="1" customWidth="1"/>
    <col min="16143" max="16143" width="12.42578125" style="13" customWidth="1"/>
    <col min="16144" max="16384" width="9.140625" style="13"/>
  </cols>
  <sheetData>
    <row r="1" spans="1:13" ht="19.5" customHeight="1"/>
    <row r="2" spans="1:13" ht="15" thickBot="1">
      <c r="A2" s="902" t="s">
        <v>205</v>
      </c>
      <c r="B2" s="902"/>
      <c r="C2" s="902"/>
      <c r="D2" s="902"/>
      <c r="E2" s="902"/>
      <c r="F2" s="902"/>
      <c r="G2" s="902"/>
      <c r="H2" s="902"/>
      <c r="I2" s="902"/>
      <c r="J2" s="902"/>
      <c r="K2" s="902"/>
      <c r="L2" s="902"/>
      <c r="M2" s="902"/>
    </row>
    <row r="3" spans="1:13" ht="12.75" customHeight="1">
      <c r="A3" s="903" t="s">
        <v>199</v>
      </c>
      <c r="B3" s="904"/>
      <c r="C3" s="907">
        <v>2008</v>
      </c>
      <c r="D3" s="907">
        <v>2009</v>
      </c>
      <c r="E3" s="907">
        <v>2010</v>
      </c>
      <c r="F3" s="907">
        <v>2011</v>
      </c>
      <c r="G3" s="909">
        <v>2012</v>
      </c>
      <c r="H3" s="909"/>
      <c r="I3" s="909"/>
      <c r="J3" s="909"/>
      <c r="K3" s="909"/>
      <c r="L3" s="909"/>
      <c r="M3" s="910" t="s">
        <v>615</v>
      </c>
    </row>
    <row r="4" spans="1:13">
      <c r="A4" s="905"/>
      <c r="B4" s="906"/>
      <c r="C4" s="908"/>
      <c r="D4" s="908"/>
      <c r="E4" s="908"/>
      <c r="F4" s="908"/>
      <c r="G4" s="459" t="s">
        <v>8</v>
      </c>
      <c r="H4" s="459" t="s">
        <v>9</v>
      </c>
      <c r="I4" s="459" t="s">
        <v>17</v>
      </c>
      <c r="J4" s="459" t="s">
        <v>10</v>
      </c>
      <c r="K4" s="459" t="s">
        <v>19</v>
      </c>
      <c r="L4" s="459" t="s">
        <v>20</v>
      </c>
      <c r="M4" s="911"/>
    </row>
    <row r="5" spans="1:13" ht="12.75" customHeight="1">
      <c r="A5" s="888" t="s">
        <v>248</v>
      </c>
      <c r="B5" s="889"/>
      <c r="C5" s="894">
        <v>111.8</v>
      </c>
      <c r="D5" s="894">
        <v>107.7</v>
      </c>
      <c r="E5" s="894">
        <v>107.9</v>
      </c>
      <c r="F5" s="897">
        <v>106.1</v>
      </c>
      <c r="G5" s="460">
        <v>100.3</v>
      </c>
      <c r="H5" s="460">
        <v>100.6</v>
      </c>
      <c r="I5" s="460">
        <v>100.6</v>
      </c>
      <c r="J5" s="460">
        <v>100.4</v>
      </c>
      <c r="K5" s="460">
        <v>100.4</v>
      </c>
      <c r="L5" s="460">
        <v>100.8</v>
      </c>
      <c r="M5" s="900">
        <v>105.8</v>
      </c>
    </row>
    <row r="6" spans="1:13" ht="12.75" customHeight="1">
      <c r="A6" s="890"/>
      <c r="B6" s="891"/>
      <c r="C6" s="895"/>
      <c r="D6" s="895"/>
      <c r="E6" s="895"/>
      <c r="F6" s="898"/>
      <c r="G6" s="461" t="s">
        <v>167</v>
      </c>
      <c r="H6" s="461" t="s">
        <v>179</v>
      </c>
      <c r="I6" s="461" t="s">
        <v>180</v>
      </c>
      <c r="J6" s="461" t="s">
        <v>181</v>
      </c>
      <c r="K6" s="461" t="s">
        <v>182</v>
      </c>
      <c r="L6" s="461" t="s">
        <v>183</v>
      </c>
      <c r="M6" s="900"/>
    </row>
    <row r="7" spans="1:13" ht="12.75" customHeight="1" thickBot="1">
      <c r="A7" s="892"/>
      <c r="B7" s="893"/>
      <c r="C7" s="896"/>
      <c r="D7" s="896"/>
      <c r="E7" s="896"/>
      <c r="F7" s="899"/>
      <c r="G7" s="462">
        <v>101.4</v>
      </c>
      <c r="H7" s="462">
        <v>100.5</v>
      </c>
      <c r="I7" s="462">
        <v>100.8</v>
      </c>
      <c r="J7" s="462"/>
      <c r="K7" s="462"/>
      <c r="L7" s="462"/>
      <c r="M7" s="901"/>
    </row>
    <row r="8" spans="1:13" ht="12.75" customHeight="1">
      <c r="A8" s="912" t="s">
        <v>200</v>
      </c>
      <c r="B8" s="913"/>
      <c r="C8" s="918">
        <v>110.6</v>
      </c>
      <c r="D8" s="918">
        <v>107.4</v>
      </c>
      <c r="E8" s="918">
        <v>107.5</v>
      </c>
      <c r="F8" s="919">
        <v>105.9</v>
      </c>
      <c r="G8" s="461" t="s">
        <v>8</v>
      </c>
      <c r="H8" s="461" t="s">
        <v>9</v>
      </c>
      <c r="I8" s="461" t="s">
        <v>17</v>
      </c>
      <c r="J8" s="461" t="s">
        <v>10</v>
      </c>
      <c r="K8" s="461" t="s">
        <v>19</v>
      </c>
      <c r="L8" s="461" t="s">
        <v>20</v>
      </c>
      <c r="M8" s="919">
        <v>105.1</v>
      </c>
    </row>
    <row r="9" spans="1:13" ht="12.75" customHeight="1">
      <c r="A9" s="914"/>
      <c r="B9" s="915"/>
      <c r="C9" s="895"/>
      <c r="D9" s="895"/>
      <c r="E9" s="895"/>
      <c r="F9" s="920"/>
      <c r="G9" s="460">
        <v>100.4</v>
      </c>
      <c r="H9" s="460">
        <v>100.7</v>
      </c>
      <c r="I9" s="460">
        <v>100.8</v>
      </c>
      <c r="J9" s="460">
        <v>100.3</v>
      </c>
      <c r="K9" s="460">
        <v>100.5</v>
      </c>
      <c r="L9" s="460">
        <v>100.7</v>
      </c>
      <c r="M9" s="920"/>
    </row>
    <row r="10" spans="1:13" ht="12.75" customHeight="1">
      <c r="A10" s="914"/>
      <c r="B10" s="915"/>
      <c r="C10" s="895"/>
      <c r="D10" s="895"/>
      <c r="E10" s="895"/>
      <c r="F10" s="920"/>
      <c r="G10" s="461" t="s">
        <v>167</v>
      </c>
      <c r="H10" s="461" t="s">
        <v>179</v>
      </c>
      <c r="I10" s="461" t="s">
        <v>180</v>
      </c>
      <c r="J10" s="461" t="s">
        <v>181</v>
      </c>
      <c r="K10" s="461" t="s">
        <v>182</v>
      </c>
      <c r="L10" s="461" t="s">
        <v>183</v>
      </c>
      <c r="M10" s="920"/>
    </row>
    <row r="11" spans="1:13" ht="12.75" customHeight="1" thickBot="1">
      <c r="A11" s="916"/>
      <c r="B11" s="917"/>
      <c r="C11" s="896"/>
      <c r="D11" s="896"/>
      <c r="E11" s="896"/>
      <c r="F11" s="921"/>
      <c r="G11" s="463">
        <v>100.8</v>
      </c>
      <c r="H11" s="463">
        <v>100.2</v>
      </c>
      <c r="I11" s="463">
        <v>107.7</v>
      </c>
      <c r="J11" s="463"/>
      <c r="K11" s="463"/>
      <c r="L11" s="463"/>
      <c r="M11" s="921"/>
    </row>
    <row r="12" spans="1:13" ht="12.75" customHeight="1">
      <c r="A12" s="912" t="s">
        <v>198</v>
      </c>
      <c r="B12" s="913"/>
      <c r="C12" s="918">
        <v>115.6</v>
      </c>
      <c r="D12" s="918">
        <v>108.6</v>
      </c>
      <c r="E12" s="918">
        <v>109.1</v>
      </c>
      <c r="F12" s="919">
        <v>106.6</v>
      </c>
      <c r="G12" s="464" t="s">
        <v>8</v>
      </c>
      <c r="H12" s="464" t="s">
        <v>9</v>
      </c>
      <c r="I12" s="464" t="s">
        <v>17</v>
      </c>
      <c r="J12" s="464" t="s">
        <v>10</v>
      </c>
      <c r="K12" s="464" t="s">
        <v>19</v>
      </c>
      <c r="L12" s="464" t="s">
        <v>20</v>
      </c>
      <c r="M12" s="919">
        <v>107.8</v>
      </c>
    </row>
    <row r="13" spans="1:13" ht="12.75" customHeight="1">
      <c r="A13" s="914"/>
      <c r="B13" s="915"/>
      <c r="C13" s="895"/>
      <c r="D13" s="895"/>
      <c r="E13" s="895"/>
      <c r="F13" s="920"/>
      <c r="G13" s="460">
        <v>100.1</v>
      </c>
      <c r="H13" s="460">
        <v>100.3</v>
      </c>
      <c r="I13" s="460">
        <v>100.3</v>
      </c>
      <c r="J13" s="460">
        <v>100.6</v>
      </c>
      <c r="K13" s="460">
        <v>100.4</v>
      </c>
      <c r="L13" s="460">
        <v>101</v>
      </c>
      <c r="M13" s="920"/>
    </row>
    <row r="14" spans="1:13" ht="12.75" customHeight="1">
      <c r="A14" s="914"/>
      <c r="B14" s="915"/>
      <c r="C14" s="895"/>
      <c r="D14" s="895"/>
      <c r="E14" s="895"/>
      <c r="F14" s="920"/>
      <c r="G14" s="461" t="s">
        <v>167</v>
      </c>
      <c r="H14" s="461" t="s">
        <v>179</v>
      </c>
      <c r="I14" s="461" t="s">
        <v>180</v>
      </c>
      <c r="J14" s="461" t="s">
        <v>181</v>
      </c>
      <c r="K14" s="461" t="s">
        <v>182</v>
      </c>
      <c r="L14" s="461" t="s">
        <v>183</v>
      </c>
      <c r="M14" s="920"/>
    </row>
    <row r="15" spans="1:13" ht="12.75" customHeight="1" thickBot="1">
      <c r="A15" s="916"/>
      <c r="B15" s="917"/>
      <c r="C15" s="896"/>
      <c r="D15" s="896"/>
      <c r="E15" s="896"/>
      <c r="F15" s="921"/>
      <c r="G15" s="463">
        <v>102.7</v>
      </c>
      <c r="H15" s="463">
        <v>101</v>
      </c>
      <c r="I15" s="463">
        <v>101.3</v>
      </c>
      <c r="J15" s="463"/>
      <c r="K15" s="463"/>
      <c r="L15" s="465"/>
      <c r="M15" s="922"/>
    </row>
    <row r="16" spans="1:13" ht="12.75" customHeight="1">
      <c r="A16" s="466"/>
      <c r="B16" s="467"/>
      <c r="C16" s="468"/>
      <c r="D16" s="468"/>
      <c r="E16" s="469"/>
      <c r="F16" s="469"/>
      <c r="G16" s="470"/>
      <c r="H16" s="470"/>
      <c r="I16" s="470"/>
      <c r="J16" s="470"/>
      <c r="K16" s="470"/>
      <c r="L16" s="469"/>
      <c r="M16" s="469"/>
    </row>
    <row r="17" spans="1:27" ht="14.25" customHeight="1"/>
    <row r="18" spans="1:27" ht="15" thickBot="1">
      <c r="A18" s="902" t="s">
        <v>616</v>
      </c>
      <c r="B18" s="902"/>
      <c r="C18" s="902"/>
      <c r="D18" s="902"/>
      <c r="E18" s="902"/>
      <c r="F18" s="902"/>
      <c r="G18" s="902"/>
      <c r="H18" s="902"/>
      <c r="I18" s="902"/>
      <c r="J18" s="902"/>
      <c r="K18" s="902"/>
      <c r="L18" s="902"/>
      <c r="M18" s="902"/>
    </row>
    <row r="19" spans="1:27" ht="13.5" customHeight="1" thickBot="1">
      <c r="A19" s="939" t="s">
        <v>199</v>
      </c>
      <c r="B19" s="940"/>
      <c r="C19" s="941" t="s">
        <v>269</v>
      </c>
      <c r="D19" s="942"/>
      <c r="E19" s="942"/>
      <c r="F19" s="943"/>
      <c r="G19" s="941" t="s">
        <v>426</v>
      </c>
      <c r="H19" s="942"/>
      <c r="I19" s="942"/>
      <c r="J19" s="943"/>
      <c r="K19" s="941" t="s">
        <v>467</v>
      </c>
      <c r="L19" s="942"/>
      <c r="M19" s="944"/>
    </row>
    <row r="20" spans="1:27">
      <c r="A20" s="945" t="s">
        <v>201</v>
      </c>
      <c r="B20" s="946"/>
      <c r="C20" s="947">
        <v>106.5</v>
      </c>
      <c r="D20" s="948"/>
      <c r="E20" s="948"/>
      <c r="F20" s="949"/>
      <c r="G20" s="947">
        <v>106.4</v>
      </c>
      <c r="H20" s="948"/>
      <c r="I20" s="948"/>
      <c r="J20" s="949"/>
      <c r="K20" s="950">
        <v>107.3</v>
      </c>
      <c r="L20" s="951"/>
      <c r="M20" s="952"/>
    </row>
    <row r="21" spans="1:27">
      <c r="A21" s="923" t="s">
        <v>200</v>
      </c>
      <c r="B21" s="924"/>
      <c r="C21" s="925">
        <v>105.5</v>
      </c>
      <c r="D21" s="926"/>
      <c r="E21" s="926"/>
      <c r="F21" s="927"/>
      <c r="G21" s="925">
        <v>106.6</v>
      </c>
      <c r="H21" s="926"/>
      <c r="I21" s="926"/>
      <c r="J21" s="927"/>
      <c r="K21" s="928">
        <v>106.9</v>
      </c>
      <c r="L21" s="929"/>
      <c r="M21" s="930"/>
    </row>
    <row r="22" spans="1:27" ht="13.5" thickBot="1">
      <c r="A22" s="931" t="s">
        <v>198</v>
      </c>
      <c r="B22" s="932"/>
      <c r="C22" s="933">
        <v>109.5</v>
      </c>
      <c r="D22" s="934"/>
      <c r="E22" s="934"/>
      <c r="F22" s="935"/>
      <c r="G22" s="933">
        <v>105.6</v>
      </c>
      <c r="H22" s="934"/>
      <c r="I22" s="934"/>
      <c r="J22" s="935"/>
      <c r="K22" s="936">
        <v>108.3</v>
      </c>
      <c r="L22" s="937"/>
      <c r="M22" s="938"/>
    </row>
    <row r="23" spans="1:27" ht="27" customHeight="1" thickBot="1">
      <c r="A23" s="953" t="s">
        <v>617</v>
      </c>
      <c r="B23" s="954"/>
      <c r="C23" s="954"/>
      <c r="D23" s="954"/>
      <c r="E23" s="954"/>
      <c r="F23" s="954"/>
      <c r="G23" s="954"/>
      <c r="H23" s="954"/>
      <c r="I23" s="954"/>
      <c r="J23" s="954"/>
      <c r="K23" s="954"/>
      <c r="L23" s="954"/>
      <c r="M23" s="955"/>
    </row>
    <row r="24" spans="1:27">
      <c r="A24" s="945" t="s">
        <v>201</v>
      </c>
      <c r="B24" s="946"/>
      <c r="C24" s="947">
        <v>106.1</v>
      </c>
      <c r="D24" s="948"/>
      <c r="E24" s="948"/>
      <c r="F24" s="949"/>
      <c r="G24" s="947">
        <v>107.9</v>
      </c>
      <c r="H24" s="948"/>
      <c r="I24" s="948"/>
      <c r="J24" s="949"/>
      <c r="K24" s="950">
        <v>104.8</v>
      </c>
      <c r="L24" s="951"/>
      <c r="M24" s="952"/>
    </row>
    <row r="25" spans="1:27">
      <c r="A25" s="923" t="s">
        <v>200</v>
      </c>
      <c r="B25" s="924"/>
      <c r="C25" s="925">
        <v>105.1</v>
      </c>
      <c r="D25" s="926"/>
      <c r="E25" s="926"/>
      <c r="F25" s="927"/>
      <c r="G25" s="925">
        <v>108.1</v>
      </c>
      <c r="H25" s="926"/>
      <c r="I25" s="926"/>
      <c r="J25" s="927"/>
      <c r="K25" s="928">
        <v>105.1</v>
      </c>
      <c r="L25" s="929"/>
      <c r="M25" s="930"/>
    </row>
    <row r="26" spans="1:27" ht="13.5" thickBot="1">
      <c r="A26" s="931" t="s">
        <v>198</v>
      </c>
      <c r="B26" s="932"/>
      <c r="C26" s="933">
        <v>108.7</v>
      </c>
      <c r="D26" s="934"/>
      <c r="E26" s="934"/>
      <c r="F26" s="935"/>
      <c r="G26" s="933">
        <v>107.2</v>
      </c>
      <c r="H26" s="934"/>
      <c r="I26" s="934"/>
      <c r="J26" s="935"/>
      <c r="K26" s="936">
        <v>104</v>
      </c>
      <c r="L26" s="937"/>
      <c r="M26" s="938"/>
    </row>
    <row r="27" spans="1:27" ht="12" customHeight="1"/>
    <row r="29" spans="1:27" ht="18.75" customHeight="1" thickBot="1">
      <c r="A29" s="964" t="s">
        <v>518</v>
      </c>
      <c r="B29" s="964"/>
      <c r="C29" s="964"/>
      <c r="D29" s="964"/>
      <c r="E29" s="964"/>
      <c r="F29" s="964"/>
      <c r="G29" s="964"/>
      <c r="H29" s="964"/>
      <c r="I29" s="964"/>
      <c r="J29" s="964"/>
      <c r="K29" s="964"/>
      <c r="L29" s="964"/>
      <c r="M29" s="964"/>
    </row>
    <row r="30" spans="1:27">
      <c r="A30" s="965" t="s">
        <v>519</v>
      </c>
      <c r="B30" s="966"/>
      <c r="C30" s="966"/>
      <c r="D30" s="967"/>
      <c r="E30" s="909" t="s">
        <v>618</v>
      </c>
      <c r="F30" s="909"/>
      <c r="G30" s="909"/>
      <c r="H30" s="909"/>
      <c r="I30" s="909"/>
      <c r="J30" s="909"/>
      <c r="K30" s="971" t="s">
        <v>621</v>
      </c>
      <c r="L30" s="909"/>
      <c r="M30" s="972"/>
      <c r="O30" s="245"/>
    </row>
    <row r="31" spans="1:27">
      <c r="A31" s="968"/>
      <c r="B31" s="969"/>
      <c r="C31" s="969"/>
      <c r="D31" s="970"/>
      <c r="E31" s="974" t="s">
        <v>619</v>
      </c>
      <c r="F31" s="956"/>
      <c r="G31" s="956" t="s">
        <v>553</v>
      </c>
      <c r="H31" s="956"/>
      <c r="I31" s="956" t="s">
        <v>620</v>
      </c>
      <c r="J31" s="956"/>
      <c r="K31" s="956"/>
      <c r="L31" s="956"/>
      <c r="M31" s="973"/>
      <c r="O31" s="257">
        <f>G5</f>
        <v>100.3</v>
      </c>
      <c r="P31" s="258">
        <f>O31*H5/100</f>
        <v>100.90179999999998</v>
      </c>
      <c r="Q31" s="258">
        <f>P31*I5/100</f>
        <v>101.50721079999998</v>
      </c>
      <c r="R31" s="258">
        <f>Q31*J5/100</f>
        <v>101.9132396432</v>
      </c>
      <c r="S31" s="258">
        <f>R31*K5/100</f>
        <v>102.32089260177281</v>
      </c>
      <c r="T31" s="258">
        <f>S31*L5/100</f>
        <v>103.13945974258699</v>
      </c>
      <c r="U31" s="258">
        <f>T31*G7/100</f>
        <v>104.58341217898322</v>
      </c>
      <c r="V31" s="258">
        <f>U31*H7/100</f>
        <v>105.10632923987814</v>
      </c>
      <c r="W31" s="258">
        <f>V31*I7/100</f>
        <v>105.94717987379715</v>
      </c>
      <c r="X31" s="258"/>
      <c r="Y31" s="258"/>
      <c r="Z31" s="258"/>
      <c r="AA31" s="258"/>
    </row>
    <row r="32" spans="1:27" ht="13.5" customHeight="1">
      <c r="A32" s="957" t="s">
        <v>520</v>
      </c>
      <c r="B32" s="958"/>
      <c r="C32" s="958"/>
      <c r="D32" s="959"/>
      <c r="E32" s="960">
        <v>100.5</v>
      </c>
      <c r="F32" s="961"/>
      <c r="G32" s="960">
        <v>106.4</v>
      </c>
      <c r="H32" s="961"/>
      <c r="I32" s="960">
        <v>108.5</v>
      </c>
      <c r="J32" s="961"/>
      <c r="K32" s="960">
        <v>104.6</v>
      </c>
      <c r="L32" s="962"/>
      <c r="M32" s="963"/>
      <c r="O32" s="257">
        <f>P38</f>
        <v>101.9</v>
      </c>
      <c r="P32" s="258">
        <f t="shared" ref="P32:W32" si="0">O32*Q38/100</f>
        <v>104.85510000000002</v>
      </c>
      <c r="Q32" s="258">
        <f t="shared" si="0"/>
        <v>108.62988360000001</v>
      </c>
      <c r="R32" s="258">
        <f t="shared" si="0"/>
        <v>113.40959847840003</v>
      </c>
      <c r="S32" s="258">
        <f t="shared" si="0"/>
        <v>118.73984960688483</v>
      </c>
      <c r="T32" s="258">
        <f t="shared" si="0"/>
        <v>124.32062253840843</v>
      </c>
      <c r="U32" s="258">
        <f t="shared" si="0"/>
        <v>130.53665366532886</v>
      </c>
      <c r="V32" s="258">
        <f t="shared" si="0"/>
        <v>136.67187638759933</v>
      </c>
      <c r="W32" s="258">
        <f t="shared" si="0"/>
        <v>143.0954545778165</v>
      </c>
      <c r="X32" s="258"/>
      <c r="Y32" s="258"/>
      <c r="Z32" s="258"/>
      <c r="AA32" s="258"/>
    </row>
    <row r="33" spans="1:27" ht="13.5" customHeight="1">
      <c r="A33" s="957" t="s">
        <v>521</v>
      </c>
      <c r="B33" s="958"/>
      <c r="C33" s="958"/>
      <c r="D33" s="959"/>
      <c r="E33" s="960">
        <v>100.8</v>
      </c>
      <c r="F33" s="961"/>
      <c r="G33" s="960">
        <v>103.9</v>
      </c>
      <c r="H33" s="961"/>
      <c r="I33" s="960">
        <v>105.4</v>
      </c>
      <c r="J33" s="961"/>
      <c r="K33" s="960">
        <v>105.7</v>
      </c>
      <c r="L33" s="962"/>
      <c r="M33" s="963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</row>
    <row r="34" spans="1:27" ht="13.5" customHeight="1">
      <c r="A34" s="957" t="s">
        <v>522</v>
      </c>
      <c r="B34" s="958"/>
      <c r="C34" s="958"/>
      <c r="D34" s="959"/>
      <c r="E34" s="960">
        <v>100.6</v>
      </c>
      <c r="F34" s="961"/>
      <c r="G34" s="960">
        <v>103.4</v>
      </c>
      <c r="H34" s="961"/>
      <c r="I34" s="960">
        <v>104.7</v>
      </c>
      <c r="J34" s="961"/>
      <c r="K34" s="960">
        <v>106.3</v>
      </c>
      <c r="L34" s="962"/>
      <c r="M34" s="963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</row>
    <row r="35" spans="1:27" ht="13.5" thickBot="1">
      <c r="A35" s="975" t="s">
        <v>523</v>
      </c>
      <c r="B35" s="976"/>
      <c r="C35" s="976"/>
      <c r="D35" s="977"/>
      <c r="E35" s="933">
        <v>101.2</v>
      </c>
      <c r="F35" s="935"/>
      <c r="G35" s="933">
        <v>107.6</v>
      </c>
      <c r="H35" s="935"/>
      <c r="I35" s="933">
        <v>107.9</v>
      </c>
      <c r="J35" s="935"/>
      <c r="K35" s="933">
        <v>103</v>
      </c>
      <c r="L35" s="934"/>
      <c r="M35" s="97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</row>
    <row r="36" spans="1:27"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</row>
    <row r="37" spans="1:27" ht="15" thickBot="1">
      <c r="A37" s="979" t="s">
        <v>427</v>
      </c>
      <c r="B37" s="979"/>
      <c r="C37" s="979"/>
      <c r="D37" s="979"/>
      <c r="E37" s="979"/>
      <c r="F37" s="979"/>
      <c r="G37" s="979"/>
      <c r="H37" s="979"/>
      <c r="I37" s="979"/>
      <c r="J37" s="979"/>
      <c r="K37" s="979"/>
      <c r="L37" s="979"/>
      <c r="M37" s="979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</row>
    <row r="38" spans="1:27" ht="13.5" customHeight="1">
      <c r="A38" s="903" t="s">
        <v>199</v>
      </c>
      <c r="B38" s="904"/>
      <c r="C38" s="907">
        <v>2008</v>
      </c>
      <c r="D38" s="907">
        <v>2009</v>
      </c>
      <c r="E38" s="907">
        <v>2010</v>
      </c>
      <c r="F38" s="985">
        <v>2011</v>
      </c>
      <c r="G38" s="987">
        <v>2012</v>
      </c>
      <c r="H38" s="909"/>
      <c r="I38" s="909"/>
      <c r="J38" s="909"/>
      <c r="K38" s="909"/>
      <c r="L38" s="909"/>
      <c r="M38" s="910" t="s">
        <v>615</v>
      </c>
      <c r="O38" s="258">
        <v>2011</v>
      </c>
      <c r="P38" s="566">
        <v>101.9</v>
      </c>
      <c r="Q38" s="566">
        <v>102.9</v>
      </c>
      <c r="R38" s="566">
        <v>103.6</v>
      </c>
      <c r="S38" s="566">
        <v>104.4</v>
      </c>
      <c r="T38" s="566">
        <v>104.7</v>
      </c>
      <c r="U38" s="566">
        <v>104.7</v>
      </c>
      <c r="V38" s="567">
        <v>105</v>
      </c>
      <c r="W38" s="567">
        <v>104.7</v>
      </c>
      <c r="X38" s="567">
        <v>104.7</v>
      </c>
      <c r="Y38" s="567">
        <v>105.2</v>
      </c>
      <c r="Z38" s="477">
        <v>105.7</v>
      </c>
      <c r="AA38" s="477">
        <v>106.1</v>
      </c>
    </row>
    <row r="39" spans="1:27">
      <c r="A39" s="905"/>
      <c r="B39" s="906"/>
      <c r="C39" s="908"/>
      <c r="D39" s="908"/>
      <c r="E39" s="908"/>
      <c r="F39" s="986"/>
      <c r="G39" s="471" t="s">
        <v>8</v>
      </c>
      <c r="H39" s="459" t="s">
        <v>9</v>
      </c>
      <c r="I39" s="459" t="s">
        <v>17</v>
      </c>
      <c r="J39" s="459" t="s">
        <v>10</v>
      </c>
      <c r="K39" s="459" t="s">
        <v>19</v>
      </c>
      <c r="L39" s="459" t="s">
        <v>20</v>
      </c>
      <c r="M39" s="911"/>
      <c r="O39" s="258">
        <v>2012</v>
      </c>
      <c r="P39" s="566">
        <v>100.3</v>
      </c>
      <c r="Q39" s="566">
        <v>100.8</v>
      </c>
      <c r="R39" s="566">
        <v>101.5</v>
      </c>
      <c r="S39" s="566">
        <v>101.8</v>
      </c>
      <c r="T39" s="566">
        <v>102.3</v>
      </c>
      <c r="U39" s="566">
        <v>103.1</v>
      </c>
      <c r="V39" s="567">
        <v>104.5</v>
      </c>
      <c r="W39" s="567">
        <v>105</v>
      </c>
      <c r="X39" s="567">
        <v>105.8</v>
      </c>
      <c r="Y39" s="567"/>
      <c r="Z39" s="477"/>
      <c r="AA39" s="477"/>
    </row>
    <row r="40" spans="1:27" ht="12.75" customHeight="1">
      <c r="A40" s="888" t="s">
        <v>248</v>
      </c>
      <c r="B40" s="889"/>
      <c r="C40" s="894">
        <v>113.3</v>
      </c>
      <c r="D40" s="894">
        <v>108.8</v>
      </c>
      <c r="E40" s="894">
        <v>108.8</v>
      </c>
      <c r="F40" s="980">
        <v>106.1</v>
      </c>
      <c r="G40" s="472">
        <v>100.5</v>
      </c>
      <c r="H40" s="460">
        <v>100.37</v>
      </c>
      <c r="I40" s="460">
        <v>100.58</v>
      </c>
      <c r="J40" s="460">
        <v>100.3</v>
      </c>
      <c r="K40" s="460">
        <v>100.52</v>
      </c>
      <c r="L40" s="460">
        <v>100.89</v>
      </c>
      <c r="M40" s="983">
        <v>105.2</v>
      </c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</row>
    <row r="41" spans="1:27">
      <c r="A41" s="890"/>
      <c r="B41" s="891"/>
      <c r="C41" s="895"/>
      <c r="D41" s="895"/>
      <c r="E41" s="895"/>
      <c r="F41" s="981"/>
      <c r="G41" s="473" t="s">
        <v>167</v>
      </c>
      <c r="H41" s="461" t="s">
        <v>179</v>
      </c>
      <c r="I41" s="461" t="s">
        <v>180</v>
      </c>
      <c r="J41" s="461" t="s">
        <v>181</v>
      </c>
      <c r="K41" s="461" t="s">
        <v>182</v>
      </c>
      <c r="L41" s="461" t="s">
        <v>183</v>
      </c>
      <c r="M41" s="983"/>
    </row>
    <row r="42" spans="1:27" ht="13.5" thickBot="1">
      <c r="A42" s="892"/>
      <c r="B42" s="893"/>
      <c r="C42" s="896"/>
      <c r="D42" s="896"/>
      <c r="E42" s="896"/>
      <c r="F42" s="982"/>
      <c r="G42" s="474">
        <v>101.2</v>
      </c>
      <c r="H42" s="475">
        <v>100.1</v>
      </c>
      <c r="I42" s="505">
        <v>100.55</v>
      </c>
      <c r="J42" s="475"/>
      <c r="K42" s="475"/>
      <c r="L42" s="475"/>
      <c r="M42" s="984"/>
    </row>
    <row r="44" spans="1:27" ht="15" thickBot="1">
      <c r="A44" s="902" t="s">
        <v>622</v>
      </c>
      <c r="B44" s="902"/>
      <c r="C44" s="902"/>
      <c r="D44" s="902"/>
      <c r="E44" s="902"/>
      <c r="F44" s="902"/>
      <c r="G44" s="902"/>
      <c r="H44" s="902"/>
      <c r="I44" s="902"/>
      <c r="J44" s="902"/>
      <c r="K44" s="476"/>
      <c r="L44" s="476"/>
      <c r="M44" s="476"/>
    </row>
    <row r="45" spans="1:27" ht="13.5" customHeight="1" thickBot="1">
      <c r="A45" s="939" t="s">
        <v>199</v>
      </c>
      <c r="B45" s="940"/>
      <c r="C45" s="941" t="s">
        <v>426</v>
      </c>
      <c r="D45" s="942"/>
      <c r="E45" s="942"/>
      <c r="F45" s="943"/>
      <c r="G45" s="941" t="s">
        <v>467</v>
      </c>
      <c r="H45" s="942"/>
      <c r="I45" s="942"/>
      <c r="J45" s="944"/>
      <c r="K45" s="988"/>
      <c r="L45" s="988"/>
      <c r="M45" s="988"/>
    </row>
    <row r="46" spans="1:27">
      <c r="A46" s="945" t="s">
        <v>201</v>
      </c>
      <c r="B46" s="946"/>
      <c r="C46" s="947">
        <v>107.2</v>
      </c>
      <c r="D46" s="948"/>
      <c r="E46" s="948"/>
      <c r="F46" s="989"/>
      <c r="G46" s="990">
        <v>104.58</v>
      </c>
      <c r="H46" s="991"/>
      <c r="I46" s="991"/>
      <c r="J46" s="992"/>
      <c r="K46" s="993"/>
      <c r="L46" s="993"/>
      <c r="M46" s="993"/>
    </row>
    <row r="47" spans="1:27">
      <c r="A47" s="923" t="s">
        <v>200</v>
      </c>
      <c r="B47" s="924"/>
      <c r="C47" s="925">
        <v>106.6</v>
      </c>
      <c r="D47" s="926"/>
      <c r="E47" s="926"/>
      <c r="F47" s="1000"/>
      <c r="G47" s="1001">
        <v>104.49</v>
      </c>
      <c r="H47" s="1002"/>
      <c r="I47" s="1002"/>
      <c r="J47" s="1003"/>
      <c r="K47" s="1004"/>
      <c r="L47" s="1004"/>
      <c r="M47" s="1004"/>
    </row>
    <row r="48" spans="1:27" ht="13.5" thickBot="1">
      <c r="A48" s="931" t="s">
        <v>198</v>
      </c>
      <c r="B48" s="932"/>
      <c r="C48" s="933">
        <v>108.8</v>
      </c>
      <c r="D48" s="934"/>
      <c r="E48" s="934"/>
      <c r="F48" s="978"/>
      <c r="G48" s="1005">
        <v>104.79</v>
      </c>
      <c r="H48" s="1006"/>
      <c r="I48" s="1006"/>
      <c r="J48" s="1007"/>
      <c r="K48" s="1004"/>
      <c r="L48" s="1004"/>
      <c r="M48" s="1004"/>
    </row>
    <row r="50" spans="1:13" ht="18.75" customHeight="1" thickBot="1">
      <c r="A50" s="964" t="s">
        <v>524</v>
      </c>
      <c r="B50" s="964"/>
      <c r="C50" s="964"/>
      <c r="D50" s="964"/>
      <c r="E50" s="964"/>
      <c r="F50" s="964"/>
      <c r="G50" s="964"/>
      <c r="H50" s="964"/>
      <c r="I50" s="964"/>
      <c r="J50" s="964"/>
      <c r="K50" s="964"/>
      <c r="L50" s="964"/>
      <c r="M50" s="964"/>
    </row>
    <row r="51" spans="1:13" ht="12.75" customHeight="1">
      <c r="A51" s="965" t="s">
        <v>519</v>
      </c>
      <c r="B51" s="966"/>
      <c r="C51" s="966"/>
      <c r="D51" s="967"/>
      <c r="E51" s="909" t="s">
        <v>618</v>
      </c>
      <c r="F51" s="909"/>
      <c r="G51" s="909"/>
      <c r="H51" s="909"/>
      <c r="I51" s="909"/>
      <c r="J51" s="909"/>
      <c r="K51" s="971" t="s">
        <v>621</v>
      </c>
      <c r="L51" s="909"/>
      <c r="M51" s="972"/>
    </row>
    <row r="52" spans="1:13" ht="12.75" customHeight="1" thickBot="1">
      <c r="A52" s="994"/>
      <c r="B52" s="995"/>
      <c r="C52" s="995"/>
      <c r="D52" s="996"/>
      <c r="E52" s="999" t="s">
        <v>619</v>
      </c>
      <c r="F52" s="997"/>
      <c r="G52" s="997" t="s">
        <v>553</v>
      </c>
      <c r="H52" s="997"/>
      <c r="I52" s="997" t="s">
        <v>620</v>
      </c>
      <c r="J52" s="997"/>
      <c r="K52" s="997"/>
      <c r="L52" s="997"/>
      <c r="M52" s="998"/>
    </row>
    <row r="53" spans="1:13" ht="13.5" customHeight="1">
      <c r="A53" s="1008" t="s">
        <v>525</v>
      </c>
      <c r="B53" s="1009"/>
      <c r="C53" s="1009"/>
      <c r="D53" s="1010"/>
      <c r="E53" s="1011">
        <v>100.7</v>
      </c>
      <c r="F53" s="1012"/>
      <c r="G53" s="1011">
        <v>109.3</v>
      </c>
      <c r="H53" s="1012"/>
      <c r="I53" s="1011">
        <v>109.1</v>
      </c>
      <c r="J53" s="1012"/>
      <c r="K53" s="1011">
        <v>105.2</v>
      </c>
      <c r="L53" s="1013"/>
      <c r="M53" s="1014"/>
    </row>
    <row r="54" spans="1:13" ht="13.5" customHeight="1">
      <c r="A54" s="1015" t="s">
        <v>526</v>
      </c>
      <c r="B54" s="1016"/>
      <c r="C54" s="1016"/>
      <c r="D54" s="1017"/>
      <c r="E54" s="960">
        <v>101.2</v>
      </c>
      <c r="F54" s="961"/>
      <c r="G54" s="960">
        <v>123.3</v>
      </c>
      <c r="H54" s="961"/>
      <c r="I54" s="960">
        <v>134.4</v>
      </c>
      <c r="J54" s="961"/>
      <c r="K54" s="960">
        <v>116.6</v>
      </c>
      <c r="L54" s="962"/>
      <c r="M54" s="963"/>
    </row>
    <row r="55" spans="1:13" ht="13.5" customHeight="1">
      <c r="A55" s="1015" t="s">
        <v>527</v>
      </c>
      <c r="B55" s="1016"/>
      <c r="C55" s="1016"/>
      <c r="D55" s="1017"/>
      <c r="E55" s="960">
        <v>101.2</v>
      </c>
      <c r="F55" s="961"/>
      <c r="G55" s="960">
        <v>125.5</v>
      </c>
      <c r="H55" s="961"/>
      <c r="I55" s="960">
        <v>138.30000000000001</v>
      </c>
      <c r="J55" s="961"/>
      <c r="K55" s="960">
        <v>119.2</v>
      </c>
      <c r="L55" s="962"/>
      <c r="M55" s="963"/>
    </row>
    <row r="56" spans="1:13" ht="13.5" customHeight="1">
      <c r="A56" s="1015" t="s">
        <v>528</v>
      </c>
      <c r="B56" s="1016"/>
      <c r="C56" s="1016"/>
      <c r="D56" s="1017"/>
      <c r="E56" s="960">
        <v>99.7</v>
      </c>
      <c r="F56" s="961"/>
      <c r="G56" s="960">
        <v>68.099999999999994</v>
      </c>
      <c r="H56" s="961"/>
      <c r="I56" s="960">
        <v>60.1</v>
      </c>
      <c r="J56" s="961"/>
      <c r="K56" s="960">
        <v>69.3</v>
      </c>
      <c r="L56" s="962"/>
      <c r="M56" s="963"/>
    </row>
    <row r="57" spans="1:13" ht="13.5" customHeight="1">
      <c r="A57" s="1015" t="s">
        <v>529</v>
      </c>
      <c r="B57" s="1016"/>
      <c r="C57" s="1016"/>
      <c r="D57" s="1017"/>
      <c r="E57" s="960">
        <v>100.7</v>
      </c>
      <c r="F57" s="961"/>
      <c r="G57" s="960">
        <v>102.3</v>
      </c>
      <c r="H57" s="961"/>
      <c r="I57" s="960">
        <v>96.9</v>
      </c>
      <c r="J57" s="961"/>
      <c r="K57" s="960">
        <v>99.6</v>
      </c>
      <c r="L57" s="962"/>
      <c r="M57" s="963"/>
    </row>
    <row r="58" spans="1:13" ht="13.5" customHeight="1">
      <c r="A58" s="1015" t="s">
        <v>530</v>
      </c>
      <c r="B58" s="1016"/>
      <c r="C58" s="1016"/>
      <c r="D58" s="1017"/>
      <c r="E58" s="960">
        <v>99</v>
      </c>
      <c r="F58" s="961"/>
      <c r="G58" s="960">
        <v>106.1</v>
      </c>
      <c r="H58" s="961"/>
      <c r="I58" s="960">
        <v>111.2</v>
      </c>
      <c r="J58" s="961"/>
      <c r="K58" s="960">
        <v>105.4</v>
      </c>
      <c r="L58" s="962"/>
      <c r="M58" s="963"/>
    </row>
    <row r="59" spans="1:13" ht="13.5" customHeight="1">
      <c r="A59" s="957" t="s">
        <v>531</v>
      </c>
      <c r="B59" s="958"/>
      <c r="C59" s="958"/>
      <c r="D59" s="959"/>
      <c r="E59" s="960"/>
      <c r="F59" s="961"/>
      <c r="G59" s="960"/>
      <c r="H59" s="961"/>
      <c r="I59" s="960"/>
      <c r="J59" s="961"/>
      <c r="K59" s="960"/>
      <c r="L59" s="962"/>
      <c r="M59" s="963"/>
    </row>
    <row r="60" spans="1:13" ht="13.5" customHeight="1">
      <c r="A60" s="1015" t="s">
        <v>532</v>
      </c>
      <c r="B60" s="1016"/>
      <c r="C60" s="1016"/>
      <c r="D60" s="1017"/>
      <c r="E60" s="1018">
        <v>102.1</v>
      </c>
      <c r="F60" s="1019"/>
      <c r="G60" s="1018">
        <v>105.6</v>
      </c>
      <c r="H60" s="1019"/>
      <c r="I60" s="1018">
        <v>106.4</v>
      </c>
      <c r="J60" s="1019"/>
      <c r="K60" s="1018">
        <v>109.1</v>
      </c>
      <c r="L60" s="1020"/>
      <c r="M60" s="1021"/>
    </row>
    <row r="61" spans="1:13" ht="13.5" customHeight="1">
      <c r="A61" s="1015" t="s">
        <v>533</v>
      </c>
      <c r="B61" s="1016"/>
      <c r="C61" s="1016"/>
      <c r="D61" s="1017"/>
      <c r="E61" s="1018">
        <v>103</v>
      </c>
      <c r="F61" s="1019"/>
      <c r="G61" s="1018">
        <v>106.1</v>
      </c>
      <c r="H61" s="1019"/>
      <c r="I61" s="1018">
        <v>106.5</v>
      </c>
      <c r="J61" s="1019"/>
      <c r="K61" s="1018">
        <v>110.6</v>
      </c>
      <c r="L61" s="1020"/>
      <c r="M61" s="1021"/>
    </row>
    <row r="62" spans="1:13" ht="13.5" customHeight="1">
      <c r="A62" s="1015" t="s">
        <v>534</v>
      </c>
      <c r="B62" s="1016"/>
      <c r="C62" s="1016"/>
      <c r="D62" s="1017"/>
      <c r="E62" s="1018">
        <v>100.4</v>
      </c>
      <c r="F62" s="1019"/>
      <c r="G62" s="1018">
        <v>103.5</v>
      </c>
      <c r="H62" s="1019"/>
      <c r="I62" s="1018">
        <v>105.1</v>
      </c>
      <c r="J62" s="1019"/>
      <c r="K62" s="1018">
        <v>105.7</v>
      </c>
      <c r="L62" s="1020"/>
      <c r="M62" s="1021"/>
    </row>
    <row r="63" spans="1:13" ht="13.5" customHeight="1">
      <c r="A63" s="1015" t="s">
        <v>535</v>
      </c>
      <c r="B63" s="1016"/>
      <c r="C63" s="1016"/>
      <c r="D63" s="1017"/>
      <c r="E63" s="1018">
        <v>101.6</v>
      </c>
      <c r="F63" s="1019"/>
      <c r="G63" s="1018">
        <v>107.2</v>
      </c>
      <c r="H63" s="1019"/>
      <c r="I63" s="1018">
        <v>107.6</v>
      </c>
      <c r="J63" s="1019"/>
      <c r="K63" s="1018">
        <v>107.7</v>
      </c>
      <c r="L63" s="1020"/>
      <c r="M63" s="1021"/>
    </row>
    <row r="64" spans="1:13" ht="13.5" customHeight="1">
      <c r="A64" s="957" t="s">
        <v>536</v>
      </c>
      <c r="B64" s="958"/>
      <c r="C64" s="958"/>
      <c r="D64" s="959"/>
      <c r="E64" s="960"/>
      <c r="F64" s="961"/>
      <c r="G64" s="960"/>
      <c r="H64" s="961"/>
      <c r="I64" s="960"/>
      <c r="J64" s="961"/>
      <c r="K64" s="960"/>
      <c r="L64" s="962"/>
      <c r="M64" s="963"/>
    </row>
    <row r="65" spans="1:13" ht="13.5" customHeight="1">
      <c r="A65" s="1015" t="s">
        <v>537</v>
      </c>
      <c r="B65" s="1016"/>
      <c r="C65" s="1016"/>
      <c r="D65" s="1017"/>
      <c r="E65" s="960">
        <v>100</v>
      </c>
      <c r="F65" s="961"/>
      <c r="G65" s="960">
        <v>108.2</v>
      </c>
      <c r="H65" s="961"/>
      <c r="I65" s="960">
        <v>108.3</v>
      </c>
      <c r="J65" s="961"/>
      <c r="K65" s="960">
        <v>108</v>
      </c>
      <c r="L65" s="962"/>
      <c r="M65" s="963"/>
    </row>
    <row r="66" spans="1:13" ht="13.5" customHeight="1">
      <c r="A66" s="1015" t="s">
        <v>538</v>
      </c>
      <c r="B66" s="1016"/>
      <c r="C66" s="1016"/>
      <c r="D66" s="1017"/>
      <c r="E66" s="960">
        <v>100</v>
      </c>
      <c r="F66" s="961"/>
      <c r="G66" s="960">
        <v>106.7</v>
      </c>
      <c r="H66" s="961"/>
      <c r="I66" s="960">
        <v>106.7</v>
      </c>
      <c r="J66" s="961"/>
      <c r="K66" s="960">
        <v>106.7</v>
      </c>
      <c r="L66" s="962"/>
      <c r="M66" s="963"/>
    </row>
    <row r="67" spans="1:13" ht="13.5" customHeight="1">
      <c r="A67" s="1015" t="s">
        <v>539</v>
      </c>
      <c r="B67" s="1016"/>
      <c r="C67" s="1016"/>
      <c r="D67" s="1017"/>
      <c r="E67" s="960">
        <v>100</v>
      </c>
      <c r="F67" s="961"/>
      <c r="G67" s="960">
        <v>132.1</v>
      </c>
      <c r="H67" s="961"/>
      <c r="I67" s="960">
        <v>154.6</v>
      </c>
      <c r="J67" s="961"/>
      <c r="K67" s="960">
        <v>142.30000000000001</v>
      </c>
      <c r="L67" s="962"/>
      <c r="M67" s="963"/>
    </row>
    <row r="68" spans="1:13" ht="13.5" customHeight="1">
      <c r="A68" s="1015" t="s">
        <v>540</v>
      </c>
      <c r="B68" s="1016"/>
      <c r="C68" s="1016"/>
      <c r="D68" s="1017"/>
      <c r="E68" s="960">
        <v>100</v>
      </c>
      <c r="F68" s="961"/>
      <c r="G68" s="960">
        <v>118.7</v>
      </c>
      <c r="H68" s="961"/>
      <c r="I68" s="960">
        <v>118.7</v>
      </c>
      <c r="J68" s="961"/>
      <c r="K68" s="960">
        <v>118.7</v>
      </c>
      <c r="L68" s="962"/>
      <c r="M68" s="963"/>
    </row>
    <row r="69" spans="1:13" ht="13.5" customHeight="1">
      <c r="A69" s="1022" t="s">
        <v>541</v>
      </c>
      <c r="B69" s="1016"/>
      <c r="C69" s="1016"/>
      <c r="D69" s="1017"/>
      <c r="E69" s="960">
        <v>100</v>
      </c>
      <c r="F69" s="961"/>
      <c r="G69" s="960">
        <v>119.4</v>
      </c>
      <c r="H69" s="961"/>
      <c r="I69" s="960">
        <v>119.4</v>
      </c>
      <c r="J69" s="961"/>
      <c r="K69" s="960">
        <v>119.4</v>
      </c>
      <c r="L69" s="962"/>
      <c r="M69" s="963"/>
    </row>
    <row r="70" spans="1:13" ht="13.5" customHeight="1">
      <c r="A70" s="1015" t="s">
        <v>542</v>
      </c>
      <c r="B70" s="1016"/>
      <c r="C70" s="1016"/>
      <c r="D70" s="1017"/>
      <c r="E70" s="960">
        <v>100</v>
      </c>
      <c r="F70" s="961"/>
      <c r="G70" s="960">
        <v>115</v>
      </c>
      <c r="H70" s="961"/>
      <c r="I70" s="960">
        <v>115</v>
      </c>
      <c r="J70" s="961"/>
      <c r="K70" s="960">
        <v>105</v>
      </c>
      <c r="L70" s="962"/>
      <c r="M70" s="963"/>
    </row>
    <row r="71" spans="1:13" ht="13.5" customHeight="1">
      <c r="A71" s="957" t="s">
        <v>543</v>
      </c>
      <c r="B71" s="958"/>
      <c r="C71" s="958"/>
      <c r="D71" s="959"/>
      <c r="E71" s="960"/>
      <c r="F71" s="961"/>
      <c r="G71" s="960"/>
      <c r="H71" s="961"/>
      <c r="I71" s="960"/>
      <c r="J71" s="961"/>
      <c r="K71" s="960"/>
      <c r="L71" s="962"/>
      <c r="M71" s="963"/>
    </row>
    <row r="72" spans="1:13" ht="13.5" customHeight="1">
      <c r="A72" s="1015" t="s">
        <v>544</v>
      </c>
      <c r="B72" s="1016"/>
      <c r="C72" s="1016"/>
      <c r="D72" s="1017"/>
      <c r="E72" s="960">
        <v>100.1</v>
      </c>
      <c r="F72" s="961"/>
      <c r="G72" s="960">
        <v>102.4</v>
      </c>
      <c r="H72" s="961"/>
      <c r="I72" s="960">
        <v>101.4</v>
      </c>
      <c r="J72" s="961"/>
      <c r="K72" s="960">
        <v>101.3</v>
      </c>
      <c r="L72" s="962"/>
      <c r="M72" s="963"/>
    </row>
    <row r="73" spans="1:13" ht="13.5" customHeight="1">
      <c r="A73" s="1015" t="s">
        <v>554</v>
      </c>
      <c r="B73" s="1016"/>
      <c r="C73" s="1016"/>
      <c r="D73" s="1017"/>
      <c r="E73" s="960">
        <v>100</v>
      </c>
      <c r="F73" s="961"/>
      <c r="G73" s="960">
        <v>108.3</v>
      </c>
      <c r="H73" s="961"/>
      <c r="I73" s="960">
        <v>108.3</v>
      </c>
      <c r="J73" s="961"/>
      <c r="K73" s="960">
        <v>106.6</v>
      </c>
      <c r="L73" s="962"/>
      <c r="M73" s="963"/>
    </row>
    <row r="74" spans="1:13" ht="13.5" customHeight="1">
      <c r="A74" s="1015" t="s">
        <v>555</v>
      </c>
      <c r="B74" s="1016"/>
      <c r="C74" s="1016"/>
      <c r="D74" s="1017"/>
      <c r="E74" s="960">
        <v>100</v>
      </c>
      <c r="F74" s="961"/>
      <c r="G74" s="960">
        <v>100.8</v>
      </c>
      <c r="H74" s="961"/>
      <c r="I74" s="960">
        <v>100.8</v>
      </c>
      <c r="J74" s="961"/>
      <c r="K74" s="960">
        <v>100.9</v>
      </c>
      <c r="L74" s="962"/>
      <c r="M74" s="963"/>
    </row>
    <row r="75" spans="1:13" ht="13.5" customHeight="1">
      <c r="A75" s="1015" t="s">
        <v>556</v>
      </c>
      <c r="B75" s="1016"/>
      <c r="C75" s="1016"/>
      <c r="D75" s="1017"/>
      <c r="E75" s="960">
        <v>100</v>
      </c>
      <c r="F75" s="961"/>
      <c r="G75" s="960">
        <v>102</v>
      </c>
      <c r="H75" s="961"/>
      <c r="I75" s="960">
        <v>102</v>
      </c>
      <c r="J75" s="961"/>
      <c r="K75" s="960">
        <v>102.3</v>
      </c>
      <c r="L75" s="962"/>
      <c r="M75" s="963"/>
    </row>
    <row r="76" spans="1:13" ht="13.5" customHeight="1">
      <c r="A76" s="1022" t="s">
        <v>557</v>
      </c>
      <c r="B76" s="1016"/>
      <c r="C76" s="1016"/>
      <c r="D76" s="1017"/>
      <c r="E76" s="960">
        <v>100</v>
      </c>
      <c r="F76" s="961"/>
      <c r="G76" s="960">
        <v>100</v>
      </c>
      <c r="H76" s="961"/>
      <c r="I76" s="960">
        <v>100</v>
      </c>
      <c r="J76" s="961"/>
      <c r="K76" s="960">
        <v>100</v>
      </c>
      <c r="L76" s="962"/>
      <c r="M76" s="963"/>
    </row>
    <row r="77" spans="1:13" ht="13.5" customHeight="1">
      <c r="A77" s="1015" t="s">
        <v>558</v>
      </c>
      <c r="B77" s="1016"/>
      <c r="C77" s="1016"/>
      <c r="D77" s="1017"/>
      <c r="E77" s="960">
        <v>100</v>
      </c>
      <c r="F77" s="961"/>
      <c r="G77" s="960">
        <v>102.3</v>
      </c>
      <c r="H77" s="961"/>
      <c r="I77" s="960">
        <v>102.3</v>
      </c>
      <c r="J77" s="961"/>
      <c r="K77" s="960">
        <v>101.5</v>
      </c>
      <c r="L77" s="962"/>
      <c r="M77" s="963"/>
    </row>
    <row r="78" spans="1:13">
      <c r="A78" s="881" t="s">
        <v>559</v>
      </c>
      <c r="B78" s="882"/>
      <c r="C78" s="882"/>
      <c r="D78" s="883"/>
      <c r="E78" s="884">
        <v>100</v>
      </c>
      <c r="F78" s="885"/>
      <c r="G78" s="884">
        <v>100</v>
      </c>
      <c r="H78" s="885"/>
      <c r="I78" s="884">
        <v>100</v>
      </c>
      <c r="J78" s="885"/>
      <c r="K78" s="884">
        <v>100</v>
      </c>
      <c r="L78" s="886"/>
      <c r="M78" s="887"/>
    </row>
    <row r="79" spans="1:13">
      <c r="A79" s="881" t="s">
        <v>560</v>
      </c>
      <c r="B79" s="882"/>
      <c r="C79" s="882"/>
      <c r="D79" s="883"/>
      <c r="E79" s="884">
        <v>100</v>
      </c>
      <c r="F79" s="885"/>
      <c r="G79" s="884">
        <v>100</v>
      </c>
      <c r="H79" s="885"/>
      <c r="I79" s="884">
        <v>100</v>
      </c>
      <c r="J79" s="885"/>
      <c r="K79" s="884">
        <v>100</v>
      </c>
      <c r="L79" s="886"/>
      <c r="M79" s="887"/>
    </row>
    <row r="80" spans="1:13" ht="13.5" thickBot="1">
      <c r="A80" s="874" t="s">
        <v>561</v>
      </c>
      <c r="B80" s="875"/>
      <c r="C80" s="875"/>
      <c r="D80" s="876"/>
      <c r="E80" s="877">
        <v>100</v>
      </c>
      <c r="F80" s="878"/>
      <c r="G80" s="877">
        <v>100</v>
      </c>
      <c r="H80" s="878"/>
      <c r="I80" s="877">
        <v>100</v>
      </c>
      <c r="J80" s="878"/>
      <c r="K80" s="877">
        <v>100</v>
      </c>
      <c r="L80" s="879"/>
      <c r="M80" s="880"/>
    </row>
  </sheetData>
  <mergeCells count="261">
    <mergeCell ref="A77:D77"/>
    <mergeCell ref="E77:F77"/>
    <mergeCell ref="G77:H77"/>
    <mergeCell ref="I77:J77"/>
    <mergeCell ref="K77:M77"/>
    <mergeCell ref="A75:D75"/>
    <mergeCell ref="E75:F75"/>
    <mergeCell ref="G75:H75"/>
    <mergeCell ref="I75:J75"/>
    <mergeCell ref="K75:M75"/>
    <mergeCell ref="A76:D76"/>
    <mergeCell ref="E76:F76"/>
    <mergeCell ref="G76:H76"/>
    <mergeCell ref="I76:J76"/>
    <mergeCell ref="K76:M76"/>
    <mergeCell ref="A73:D73"/>
    <mergeCell ref="E73:F73"/>
    <mergeCell ref="G73:H73"/>
    <mergeCell ref="I73:J73"/>
    <mergeCell ref="K73:M73"/>
    <mergeCell ref="A74:D74"/>
    <mergeCell ref="E74:F74"/>
    <mergeCell ref="G74:H74"/>
    <mergeCell ref="I74:J74"/>
    <mergeCell ref="K74:M74"/>
    <mergeCell ref="A71:D71"/>
    <mergeCell ref="E71:F71"/>
    <mergeCell ref="G71:H71"/>
    <mergeCell ref="I71:J71"/>
    <mergeCell ref="K71:M71"/>
    <mergeCell ref="A72:D72"/>
    <mergeCell ref="E72:F72"/>
    <mergeCell ref="G72:H72"/>
    <mergeCell ref="I72:J72"/>
    <mergeCell ref="K72:M72"/>
    <mergeCell ref="A69:D69"/>
    <mergeCell ref="E69:F69"/>
    <mergeCell ref="G69:H69"/>
    <mergeCell ref="I69:J69"/>
    <mergeCell ref="K69:M69"/>
    <mergeCell ref="A70:D70"/>
    <mergeCell ref="E70:F70"/>
    <mergeCell ref="G70:H70"/>
    <mergeCell ref="I70:J70"/>
    <mergeCell ref="K70:M70"/>
    <mergeCell ref="A67:D67"/>
    <mergeCell ref="E67:F67"/>
    <mergeCell ref="G67:H67"/>
    <mergeCell ref="I67:J67"/>
    <mergeCell ref="K67:M67"/>
    <mergeCell ref="A68:D68"/>
    <mergeCell ref="E68:F68"/>
    <mergeCell ref="G68:H68"/>
    <mergeCell ref="I68:J68"/>
    <mergeCell ref="K68:M68"/>
    <mergeCell ref="A65:D65"/>
    <mergeCell ref="E65:F65"/>
    <mergeCell ref="G65:H65"/>
    <mergeCell ref="I65:J65"/>
    <mergeCell ref="K65:M65"/>
    <mergeCell ref="A66:D66"/>
    <mergeCell ref="E66:F66"/>
    <mergeCell ref="G66:H66"/>
    <mergeCell ref="I66:J66"/>
    <mergeCell ref="K66:M66"/>
    <mergeCell ref="A63:D63"/>
    <mergeCell ref="E63:F63"/>
    <mergeCell ref="G63:H63"/>
    <mergeCell ref="I63:J63"/>
    <mergeCell ref="K63:M63"/>
    <mergeCell ref="A64:D64"/>
    <mergeCell ref="E64:F64"/>
    <mergeCell ref="G64:H64"/>
    <mergeCell ref="I64:J64"/>
    <mergeCell ref="K64:M64"/>
    <mergeCell ref="A61:D61"/>
    <mergeCell ref="E61:F61"/>
    <mergeCell ref="G61:H61"/>
    <mergeCell ref="I61:J61"/>
    <mergeCell ref="K61:M61"/>
    <mergeCell ref="A62:D62"/>
    <mergeCell ref="E62:F62"/>
    <mergeCell ref="G62:H62"/>
    <mergeCell ref="I62:J62"/>
    <mergeCell ref="K62:M62"/>
    <mergeCell ref="A59:D59"/>
    <mergeCell ref="E59:F59"/>
    <mergeCell ref="G59:H59"/>
    <mergeCell ref="I59:J59"/>
    <mergeCell ref="K59:M59"/>
    <mergeCell ref="A60:D60"/>
    <mergeCell ref="E60:F60"/>
    <mergeCell ref="G60:H60"/>
    <mergeCell ref="I60:J60"/>
    <mergeCell ref="K60:M60"/>
    <mergeCell ref="A57:D57"/>
    <mergeCell ref="E57:F57"/>
    <mergeCell ref="G57:H57"/>
    <mergeCell ref="I57:J57"/>
    <mergeCell ref="K57:M57"/>
    <mergeCell ref="A58:D58"/>
    <mergeCell ref="E58:F58"/>
    <mergeCell ref="G58:H58"/>
    <mergeCell ref="I58:J58"/>
    <mergeCell ref="K58:M58"/>
    <mergeCell ref="A55:D55"/>
    <mergeCell ref="E55:F55"/>
    <mergeCell ref="G55:H55"/>
    <mergeCell ref="I55:J55"/>
    <mergeCell ref="K55:M55"/>
    <mergeCell ref="A56:D56"/>
    <mergeCell ref="E56:F56"/>
    <mergeCell ref="G56:H56"/>
    <mergeCell ref="I56:J56"/>
    <mergeCell ref="K56:M56"/>
    <mergeCell ref="A53:D53"/>
    <mergeCell ref="E53:F53"/>
    <mergeCell ref="G53:H53"/>
    <mergeCell ref="I53:J53"/>
    <mergeCell ref="K53:M53"/>
    <mergeCell ref="A54:D54"/>
    <mergeCell ref="E54:F54"/>
    <mergeCell ref="G54:H54"/>
    <mergeCell ref="I54:J54"/>
    <mergeCell ref="K54:M54"/>
    <mergeCell ref="A50:M50"/>
    <mergeCell ref="A51:D52"/>
    <mergeCell ref="E51:J51"/>
    <mergeCell ref="K51:M52"/>
    <mergeCell ref="E52:F52"/>
    <mergeCell ref="G52:H52"/>
    <mergeCell ref="I52:J52"/>
    <mergeCell ref="A47:B47"/>
    <mergeCell ref="C47:F47"/>
    <mergeCell ref="G47:J47"/>
    <mergeCell ref="K47:M47"/>
    <mergeCell ref="A48:B48"/>
    <mergeCell ref="C48:F48"/>
    <mergeCell ref="G48:J48"/>
    <mergeCell ref="K48:M48"/>
    <mergeCell ref="A44:J44"/>
    <mergeCell ref="A45:B45"/>
    <mergeCell ref="C45:F45"/>
    <mergeCell ref="G45:J45"/>
    <mergeCell ref="K45:M45"/>
    <mergeCell ref="A46:B46"/>
    <mergeCell ref="C46:F46"/>
    <mergeCell ref="G46:J46"/>
    <mergeCell ref="K46:M46"/>
    <mergeCell ref="M38:M39"/>
    <mergeCell ref="A40:B42"/>
    <mergeCell ref="C40:C42"/>
    <mergeCell ref="D40:D42"/>
    <mergeCell ref="E40:E42"/>
    <mergeCell ref="F40:F42"/>
    <mergeCell ref="M40:M42"/>
    <mergeCell ref="A38:B39"/>
    <mergeCell ref="C38:C39"/>
    <mergeCell ref="D38:D39"/>
    <mergeCell ref="E38:E39"/>
    <mergeCell ref="F38:F39"/>
    <mergeCell ref="G38:L38"/>
    <mergeCell ref="A35:D35"/>
    <mergeCell ref="E35:F35"/>
    <mergeCell ref="G35:H35"/>
    <mergeCell ref="I35:J35"/>
    <mergeCell ref="K35:M35"/>
    <mergeCell ref="A37:M37"/>
    <mergeCell ref="A33:D33"/>
    <mergeCell ref="E33:F33"/>
    <mergeCell ref="G33:H33"/>
    <mergeCell ref="I33:J33"/>
    <mergeCell ref="K33:M33"/>
    <mergeCell ref="A34:D34"/>
    <mergeCell ref="E34:F34"/>
    <mergeCell ref="G34:H34"/>
    <mergeCell ref="I34:J34"/>
    <mergeCell ref="K34:M34"/>
    <mergeCell ref="I31:J31"/>
    <mergeCell ref="A32:D32"/>
    <mergeCell ref="E32:F32"/>
    <mergeCell ref="G32:H32"/>
    <mergeCell ref="I32:J32"/>
    <mergeCell ref="K32:M32"/>
    <mergeCell ref="A26:B26"/>
    <mergeCell ref="C26:F26"/>
    <mergeCell ref="G26:J26"/>
    <mergeCell ref="K26:M26"/>
    <mergeCell ref="A29:M29"/>
    <mergeCell ref="A30:D31"/>
    <mergeCell ref="E30:J30"/>
    <mergeCell ref="K30:M31"/>
    <mergeCell ref="E31:F31"/>
    <mergeCell ref="G31:H31"/>
    <mergeCell ref="A23:M23"/>
    <mergeCell ref="A24:B24"/>
    <mergeCell ref="C24:F24"/>
    <mergeCell ref="G24:J24"/>
    <mergeCell ref="K24:M24"/>
    <mergeCell ref="A25:B25"/>
    <mergeCell ref="C25:F25"/>
    <mergeCell ref="G25:J25"/>
    <mergeCell ref="K25:M25"/>
    <mergeCell ref="A21:B21"/>
    <mergeCell ref="C21:F21"/>
    <mergeCell ref="G21:J21"/>
    <mergeCell ref="K21:M21"/>
    <mergeCell ref="A22:B22"/>
    <mergeCell ref="C22:F22"/>
    <mergeCell ref="G22:J22"/>
    <mergeCell ref="K22:M22"/>
    <mergeCell ref="A18:M18"/>
    <mergeCell ref="A19:B19"/>
    <mergeCell ref="C19:F19"/>
    <mergeCell ref="G19:J19"/>
    <mergeCell ref="K19:M19"/>
    <mergeCell ref="A20:B20"/>
    <mergeCell ref="C20:F20"/>
    <mergeCell ref="G20:J20"/>
    <mergeCell ref="K20:M20"/>
    <mergeCell ref="A12:B15"/>
    <mergeCell ref="C12:C15"/>
    <mergeCell ref="D12:D15"/>
    <mergeCell ref="E12:E15"/>
    <mergeCell ref="F12:F15"/>
    <mergeCell ref="M12:M15"/>
    <mergeCell ref="A8:B11"/>
    <mergeCell ref="C8:C11"/>
    <mergeCell ref="D8:D11"/>
    <mergeCell ref="E8:E11"/>
    <mergeCell ref="F8:F11"/>
    <mergeCell ref="M8:M11"/>
    <mergeCell ref="A5:B7"/>
    <mergeCell ref="C5:C7"/>
    <mergeCell ref="D5:D7"/>
    <mergeCell ref="E5:E7"/>
    <mergeCell ref="F5:F7"/>
    <mergeCell ref="M5:M7"/>
    <mergeCell ref="A2:M2"/>
    <mergeCell ref="A3:B4"/>
    <mergeCell ref="C3:C4"/>
    <mergeCell ref="D3:D4"/>
    <mergeCell ref="E3:E4"/>
    <mergeCell ref="F3:F4"/>
    <mergeCell ref="G3:L3"/>
    <mergeCell ref="M3:M4"/>
    <mergeCell ref="A80:D80"/>
    <mergeCell ref="E80:F80"/>
    <mergeCell ref="G80:H80"/>
    <mergeCell ref="I80:J80"/>
    <mergeCell ref="K80:M80"/>
    <mergeCell ref="A78:D78"/>
    <mergeCell ref="E78:F78"/>
    <mergeCell ref="G78:H78"/>
    <mergeCell ref="I78:J78"/>
    <mergeCell ref="K78:M78"/>
    <mergeCell ref="A79:D79"/>
    <mergeCell ref="E79:F79"/>
    <mergeCell ref="G79:H79"/>
    <mergeCell ref="I79:J79"/>
    <mergeCell ref="K79:M79"/>
  </mergeCells>
  <pageMargins left="1.0629921259842521" right="0.15748031496062992" top="0.59055118110236227" bottom="0.62992125984251968" header="0.51181102362204722" footer="0.39370078740157483"/>
  <pageSetup paperSize="9" scale="69" orientation="portrait" r:id="rId1"/>
  <headerFooter alignWithMargins="0">
    <oddFooter>&amp;C15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6" enableFormatConditionsCalculation="0"/>
  <dimension ref="A1:N57"/>
  <sheetViews>
    <sheetView view="pageBreakPreview" zoomScale="60" zoomScaleNormal="60" workbookViewId="0">
      <selection activeCell="E14" sqref="E14"/>
    </sheetView>
  </sheetViews>
  <sheetFormatPr defaultRowHeight="15.75"/>
  <cols>
    <col min="1" max="1" width="14.42578125" style="4" customWidth="1"/>
    <col min="2" max="3" width="15.28515625" style="4" customWidth="1"/>
    <col min="4" max="4" width="14.7109375" style="4" customWidth="1"/>
    <col min="5" max="7" width="14.7109375" style="15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4" ht="32.25" customHeight="1">
      <c r="A1" s="1023" t="s">
        <v>434</v>
      </c>
      <c r="B1" s="1023"/>
      <c r="C1" s="1023"/>
      <c r="D1" s="1023"/>
      <c r="E1" s="1023"/>
      <c r="F1" s="1023"/>
      <c r="G1" s="1023"/>
      <c r="H1" s="1023"/>
      <c r="I1" s="1023"/>
      <c r="J1" s="1023"/>
      <c r="K1" s="1023"/>
      <c r="L1" s="1023"/>
      <c r="M1" s="1023"/>
      <c r="N1" s="1023"/>
    </row>
    <row r="2" spans="1:14" ht="6" customHeight="1" thickBot="1">
      <c r="A2" s="478"/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16"/>
    </row>
    <row r="3" spans="1:14" ht="40.5" customHeight="1" thickBot="1">
      <c r="A3" s="16"/>
      <c r="B3" s="1024" t="s">
        <v>170</v>
      </c>
      <c r="C3" s="1026" t="s">
        <v>428</v>
      </c>
      <c r="D3" s="1027"/>
      <c r="E3" s="1026" t="s">
        <v>435</v>
      </c>
      <c r="F3" s="1027"/>
      <c r="G3" s="1026" t="s">
        <v>429</v>
      </c>
      <c r="H3" s="1027"/>
      <c r="I3" s="1026" t="s">
        <v>430</v>
      </c>
      <c r="J3" s="1027"/>
      <c r="K3" s="1026" t="s">
        <v>431</v>
      </c>
      <c r="L3" s="1027"/>
      <c r="M3" s="1026" t="s">
        <v>432</v>
      </c>
      <c r="N3" s="1027"/>
    </row>
    <row r="4" spans="1:14" ht="23.25" customHeight="1" thickBot="1">
      <c r="A4" s="16"/>
      <c r="B4" s="1025"/>
      <c r="C4" s="479">
        <v>2011</v>
      </c>
      <c r="D4" s="480">
        <v>2012</v>
      </c>
      <c r="E4" s="481">
        <v>2011</v>
      </c>
      <c r="F4" s="482">
        <v>2012</v>
      </c>
      <c r="G4" s="483">
        <v>2011</v>
      </c>
      <c r="H4" s="483">
        <v>2012</v>
      </c>
      <c r="I4" s="484">
        <v>2011</v>
      </c>
      <c r="J4" s="485">
        <v>2012</v>
      </c>
      <c r="K4" s="484">
        <v>2011</v>
      </c>
      <c r="L4" s="485">
        <v>2012</v>
      </c>
      <c r="M4" s="485">
        <v>2011</v>
      </c>
      <c r="N4" s="485">
        <v>2012</v>
      </c>
    </row>
    <row r="5" spans="1:14" s="39" customFormat="1" ht="45" customHeight="1">
      <c r="A5" s="486"/>
      <c r="B5" s="487" t="s">
        <v>15</v>
      </c>
      <c r="C5" s="488">
        <v>9554.92</v>
      </c>
      <c r="D5" s="488">
        <v>8043</v>
      </c>
      <c r="E5" s="488">
        <v>25642.38</v>
      </c>
      <c r="F5" s="489">
        <v>19818.21</v>
      </c>
      <c r="G5" s="488">
        <v>1786.95</v>
      </c>
      <c r="H5" s="488">
        <v>1506.24</v>
      </c>
      <c r="I5" s="488">
        <v>793.35</v>
      </c>
      <c r="J5" s="489">
        <v>659.14</v>
      </c>
      <c r="K5" s="488">
        <v>1356.4</v>
      </c>
      <c r="L5" s="488">
        <v>1656.12</v>
      </c>
      <c r="M5" s="490">
        <v>28.4</v>
      </c>
      <c r="N5" s="490">
        <v>30.77</v>
      </c>
    </row>
    <row r="6" spans="1:14" s="39" customFormat="1" ht="39" customHeight="1">
      <c r="A6" s="486"/>
      <c r="B6" s="491" t="s">
        <v>16</v>
      </c>
      <c r="C6" s="492">
        <v>9867.18</v>
      </c>
      <c r="D6" s="492">
        <v>8222.0300000000007</v>
      </c>
      <c r="E6" s="492">
        <v>28249.5</v>
      </c>
      <c r="F6" s="493">
        <v>20461.55</v>
      </c>
      <c r="G6" s="492">
        <v>1825.9</v>
      </c>
      <c r="H6" s="492">
        <v>1657.86</v>
      </c>
      <c r="I6" s="492">
        <v>821.35</v>
      </c>
      <c r="J6" s="493">
        <v>703.05</v>
      </c>
      <c r="K6" s="492">
        <v>1372.73</v>
      </c>
      <c r="L6" s="492">
        <v>1742.62</v>
      </c>
      <c r="M6" s="494">
        <v>30.78</v>
      </c>
      <c r="N6" s="494">
        <v>34.14</v>
      </c>
    </row>
    <row r="7" spans="1:14" s="39" customFormat="1" ht="39.75" customHeight="1">
      <c r="A7" s="486"/>
      <c r="B7" s="491" t="s">
        <v>17</v>
      </c>
      <c r="C7" s="492">
        <v>9530.11</v>
      </c>
      <c r="D7" s="492">
        <v>8456.5499999999993</v>
      </c>
      <c r="E7" s="492">
        <v>26807.39</v>
      </c>
      <c r="F7" s="493">
        <v>18705.57</v>
      </c>
      <c r="G7" s="492">
        <v>1770.17</v>
      </c>
      <c r="H7" s="492">
        <v>1655.41</v>
      </c>
      <c r="I7" s="492">
        <v>762</v>
      </c>
      <c r="J7" s="493">
        <v>684.36</v>
      </c>
      <c r="K7" s="492">
        <v>1424.01</v>
      </c>
      <c r="L7" s="492">
        <v>1673.77</v>
      </c>
      <c r="M7" s="494">
        <v>35.81</v>
      </c>
      <c r="N7" s="494">
        <v>32.950000000000003</v>
      </c>
    </row>
    <row r="8" spans="1:14" s="39" customFormat="1" ht="43.5" customHeight="1">
      <c r="A8" s="486"/>
      <c r="B8" s="491" t="s">
        <v>18</v>
      </c>
      <c r="C8" s="492">
        <v>9482.91</v>
      </c>
      <c r="D8" s="492">
        <v>8258.8807894736838</v>
      </c>
      <c r="E8" s="492">
        <v>26325.14</v>
      </c>
      <c r="F8" s="493">
        <v>17894.079210526317</v>
      </c>
      <c r="G8" s="492">
        <v>1794</v>
      </c>
      <c r="H8" s="492">
        <v>1584.89</v>
      </c>
      <c r="I8" s="492">
        <v>771.31</v>
      </c>
      <c r="J8" s="493">
        <v>655.58</v>
      </c>
      <c r="K8" s="492">
        <v>1473.81</v>
      </c>
      <c r="L8" s="492">
        <v>1650.07</v>
      </c>
      <c r="M8" s="494">
        <v>41.97</v>
      </c>
      <c r="N8" s="494">
        <v>31.55</v>
      </c>
    </row>
    <row r="9" spans="1:14" s="39" customFormat="1" ht="41.25" customHeight="1">
      <c r="B9" s="491" t="s">
        <v>19</v>
      </c>
      <c r="C9" s="492">
        <v>8926.49</v>
      </c>
      <c r="D9" s="492">
        <v>7919.2859090909096</v>
      </c>
      <c r="E9" s="492">
        <v>24206.5</v>
      </c>
      <c r="F9" s="493">
        <v>17017.385000000002</v>
      </c>
      <c r="G9" s="492">
        <v>1784.15</v>
      </c>
      <c r="H9" s="492">
        <v>1468</v>
      </c>
      <c r="I9" s="492">
        <v>736.15</v>
      </c>
      <c r="J9" s="493">
        <v>618.04999999999995</v>
      </c>
      <c r="K9" s="492">
        <v>1510.44</v>
      </c>
      <c r="L9" s="492">
        <v>1585.5</v>
      </c>
      <c r="M9" s="494">
        <v>36.75</v>
      </c>
      <c r="N9" s="494">
        <v>28.67</v>
      </c>
    </row>
    <row r="10" spans="1:14" s="39" customFormat="1" ht="41.25" customHeight="1">
      <c r="B10" s="491" t="s">
        <v>20</v>
      </c>
      <c r="C10" s="492">
        <v>9045.1200000000008</v>
      </c>
      <c r="D10" s="492">
        <v>7419.7876315789472</v>
      </c>
      <c r="E10" s="492">
        <v>22349.21</v>
      </c>
      <c r="F10" s="493">
        <v>16535.790263157895</v>
      </c>
      <c r="G10" s="492">
        <v>1768.5</v>
      </c>
      <c r="H10" s="492">
        <v>1447.74</v>
      </c>
      <c r="I10" s="492">
        <v>770.57</v>
      </c>
      <c r="J10" s="493">
        <v>613.11</v>
      </c>
      <c r="K10" s="492">
        <v>1528.66</v>
      </c>
      <c r="L10" s="492">
        <v>1596.7</v>
      </c>
      <c r="M10" s="494">
        <v>35.799999999999997</v>
      </c>
      <c r="N10" s="494">
        <v>28.05</v>
      </c>
    </row>
    <row r="11" spans="1:14" s="39" customFormat="1" ht="47.25" customHeight="1">
      <c r="B11" s="495" t="s">
        <v>167</v>
      </c>
      <c r="C11" s="496">
        <v>9618.7999999999993</v>
      </c>
      <c r="D11" s="492">
        <v>7588.7</v>
      </c>
      <c r="E11" s="496">
        <v>23726.31</v>
      </c>
      <c r="F11" s="493">
        <v>16155.1</v>
      </c>
      <c r="G11" s="496">
        <v>1759.76</v>
      </c>
      <c r="H11" s="492">
        <v>1425.8</v>
      </c>
      <c r="I11" s="496">
        <v>788.74</v>
      </c>
      <c r="J11" s="493">
        <v>579.5</v>
      </c>
      <c r="K11" s="496">
        <v>1572.81</v>
      </c>
      <c r="L11" s="492">
        <v>1593.9</v>
      </c>
      <c r="M11" s="497">
        <v>37.92</v>
      </c>
      <c r="N11" s="494">
        <v>27.4</v>
      </c>
    </row>
    <row r="12" spans="1:14" s="39" customFormat="1" ht="43.5" customHeight="1">
      <c r="B12" s="495" t="s">
        <v>178</v>
      </c>
      <c r="C12" s="496">
        <v>9040.82</v>
      </c>
      <c r="D12" s="492">
        <v>7491.9</v>
      </c>
      <c r="E12" s="496">
        <v>22079.55</v>
      </c>
      <c r="F12" s="493">
        <v>16653.599999999999</v>
      </c>
      <c r="G12" s="496">
        <v>1804.36</v>
      </c>
      <c r="H12" s="492">
        <v>1449.4</v>
      </c>
      <c r="I12" s="496">
        <v>763.7</v>
      </c>
      <c r="J12" s="493">
        <v>600.20000000000005</v>
      </c>
      <c r="K12" s="496">
        <v>1755.81</v>
      </c>
      <c r="L12" s="492">
        <v>1626</v>
      </c>
      <c r="M12" s="497">
        <v>40.299999999999997</v>
      </c>
      <c r="N12" s="494">
        <v>28.7</v>
      </c>
    </row>
    <row r="13" spans="1:14" s="39" customFormat="1" ht="42.75" customHeight="1">
      <c r="B13" s="495" t="s">
        <v>189</v>
      </c>
      <c r="C13" s="496">
        <v>8314.33</v>
      </c>
      <c r="D13" s="496">
        <v>8068.03</v>
      </c>
      <c r="E13" s="496">
        <v>20388.3</v>
      </c>
      <c r="F13" s="498">
        <v>17213</v>
      </c>
      <c r="G13" s="496">
        <v>1743.44</v>
      </c>
      <c r="H13" s="496">
        <v>1623.65</v>
      </c>
      <c r="I13" s="496">
        <v>708.17</v>
      </c>
      <c r="J13" s="498">
        <v>657.85</v>
      </c>
      <c r="K13" s="496">
        <v>1769.76</v>
      </c>
      <c r="L13" s="496">
        <v>1744.45</v>
      </c>
      <c r="M13" s="497">
        <v>37.93</v>
      </c>
      <c r="N13" s="497">
        <v>33.61</v>
      </c>
    </row>
    <row r="14" spans="1:14" s="39" customFormat="1" ht="51.75" customHeight="1">
      <c r="B14" s="491" t="s">
        <v>197</v>
      </c>
      <c r="C14" s="492">
        <v>7347.1049999999996</v>
      </c>
      <c r="D14" s="492"/>
      <c r="E14" s="492">
        <v>18882.859285714287</v>
      </c>
      <c r="F14" s="492"/>
      <c r="G14" s="492">
        <v>1535.1904761904761</v>
      </c>
      <c r="H14" s="492"/>
      <c r="I14" s="492">
        <v>616.21904761904761</v>
      </c>
      <c r="J14" s="492"/>
      <c r="K14" s="492">
        <v>1665.2142857142858</v>
      </c>
      <c r="L14" s="492"/>
      <c r="M14" s="494">
        <v>31.974761904761902</v>
      </c>
      <c r="N14" s="492"/>
    </row>
    <row r="15" spans="1:14" s="39" customFormat="1" ht="45" customHeight="1">
      <c r="B15" s="491" t="s">
        <v>202</v>
      </c>
      <c r="C15" s="492">
        <v>7551.3613636363634</v>
      </c>
      <c r="D15" s="499"/>
      <c r="E15" s="492">
        <v>17879.439999999999</v>
      </c>
      <c r="F15" s="500"/>
      <c r="G15" s="492">
        <v>1594.93</v>
      </c>
      <c r="H15" s="499"/>
      <c r="I15" s="492">
        <v>628.23</v>
      </c>
      <c r="J15" s="500"/>
      <c r="K15" s="492">
        <v>1738.98</v>
      </c>
      <c r="L15" s="499"/>
      <c r="M15" s="494">
        <v>33.08</v>
      </c>
      <c r="N15" s="501"/>
    </row>
    <row r="16" spans="1:14" s="39" customFormat="1" ht="51.75" customHeight="1" thickBot="1">
      <c r="B16" s="491" t="s">
        <v>203</v>
      </c>
      <c r="C16" s="492">
        <v>7567.2</v>
      </c>
      <c r="D16" s="492"/>
      <c r="E16" s="502">
        <v>18148.900000000001</v>
      </c>
      <c r="F16" s="493"/>
      <c r="G16" s="492">
        <v>1462.2</v>
      </c>
      <c r="H16" s="492"/>
      <c r="I16" s="502">
        <v>643.20000000000005</v>
      </c>
      <c r="J16" s="493"/>
      <c r="K16" s="492">
        <v>1646.2</v>
      </c>
      <c r="L16" s="492"/>
      <c r="M16" s="494">
        <v>30.4</v>
      </c>
      <c r="N16" s="494"/>
    </row>
    <row r="17" spans="2:14" s="39" customFormat="1" ht="49.5" customHeight="1" thickBot="1">
      <c r="B17" s="483" t="s">
        <v>433</v>
      </c>
      <c r="C17" s="503">
        <f t="shared" ref="C17:D17" si="0">AVERAGE(C5:C16)</f>
        <v>8820.5288636363639</v>
      </c>
      <c r="D17" s="503">
        <f t="shared" si="0"/>
        <v>7940.9071477937268</v>
      </c>
      <c r="E17" s="503">
        <f t="shared" ref="E17:L17" si="1">AVERAGE(E5:E16)</f>
        <v>22890.456607142856</v>
      </c>
      <c r="F17" s="503">
        <f t="shared" si="1"/>
        <v>17828.253830409358</v>
      </c>
      <c r="G17" s="503">
        <f t="shared" ref="G17:H17" si="2">AVERAGE(G5:G16)</f>
        <v>1719.1292063492065</v>
      </c>
      <c r="H17" s="503">
        <f t="shared" si="2"/>
        <v>1535.4433333333334</v>
      </c>
      <c r="I17" s="503">
        <f t="shared" ref="I17" si="3">AVERAGE(I5:I16)</f>
        <v>733.5824206349206</v>
      </c>
      <c r="J17" s="503">
        <f t="shared" si="1"/>
        <v>641.20444444444456</v>
      </c>
      <c r="K17" s="503">
        <f t="shared" ref="K17" si="4">AVERAGE(K5:K16)</f>
        <v>1567.9020238095238</v>
      </c>
      <c r="L17" s="503">
        <f t="shared" si="1"/>
        <v>1652.1255555555556</v>
      </c>
      <c r="M17" s="504">
        <f t="shared" ref="M17" si="5">AVERAGE(M5:M16)</f>
        <v>35.092896825396828</v>
      </c>
      <c r="N17" s="504">
        <f>AVERAGE(N5:N16)</f>
        <v>30.648888888888887</v>
      </c>
    </row>
    <row r="18" spans="2:14" ht="58.5" customHeight="1"/>
    <row r="21" spans="2:14">
      <c r="F21" s="84"/>
    </row>
    <row r="57" ht="48" customHeight="1"/>
  </sheetData>
  <mergeCells count="8">
    <mergeCell ref="A1:N1"/>
    <mergeCell ref="B3:B4"/>
    <mergeCell ref="C3:D3"/>
    <mergeCell ref="E3:F3"/>
    <mergeCell ref="G3:H3"/>
    <mergeCell ref="I3:J3"/>
    <mergeCell ref="K3:L3"/>
    <mergeCell ref="M3:N3"/>
  </mergeCells>
  <phoneticPr fontId="0" type="noConversion"/>
  <printOptions horizontalCentered="1"/>
  <pageMargins left="0.86614173228346458" right="0.70866141732283472" top="0.47244094488188981" bottom="0.59055118110236227" header="0.15748031496062992" footer="0.15748031496062992"/>
  <pageSetup paperSize="9" scale="38" fitToHeight="2" orientation="portrait" r:id="rId1"/>
  <headerFooter alignWithMargins="0">
    <oddFooter xml:space="preserve">&amp;C16
</oddFooter>
  </headerFooter>
  <colBreaks count="1" manualBreakCount="1">
    <brk id="15" max="60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7" enableFormatConditionsCalculation="0"/>
  <dimension ref="B2:J19"/>
  <sheetViews>
    <sheetView zoomScale="80" zoomScaleNormal="80" workbookViewId="0">
      <selection activeCell="P55" sqref="P55"/>
    </sheetView>
  </sheetViews>
  <sheetFormatPr defaultRowHeight="15.75"/>
  <cols>
    <col min="1" max="4" width="9.140625" style="4"/>
    <col min="5" max="7" width="9.140625" style="15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>
      <c r="B2" s="41"/>
      <c r="C2" s="14"/>
      <c r="D2" s="14"/>
      <c r="E2" s="14"/>
      <c r="F2" s="14"/>
      <c r="G2" s="14"/>
      <c r="H2" s="14"/>
      <c r="I2" s="14"/>
      <c r="J2" s="14"/>
    </row>
    <row r="3" spans="2:10" ht="15">
      <c r="B3" s="174"/>
      <c r="C3" s="174"/>
      <c r="D3" s="174"/>
      <c r="E3" s="174"/>
      <c r="F3" s="174"/>
      <c r="G3" s="174"/>
      <c r="H3" s="174"/>
      <c r="I3" s="22"/>
      <c r="J3" s="22"/>
    </row>
    <row r="4" spans="2:10" ht="14.25" customHeight="1">
      <c r="B4" s="175"/>
      <c r="C4" s="20"/>
      <c r="D4" s="20"/>
      <c r="E4" s="20"/>
      <c r="F4" s="20"/>
      <c r="G4" s="20"/>
      <c r="H4" s="20"/>
      <c r="I4" s="22"/>
      <c r="J4" s="22"/>
    </row>
    <row r="5" spans="2:10" ht="14.25">
      <c r="B5" s="175"/>
      <c r="C5" s="21"/>
      <c r="D5" s="21"/>
      <c r="E5" s="21"/>
      <c r="F5" s="21"/>
      <c r="G5" s="21"/>
      <c r="H5" s="21"/>
      <c r="I5" s="21"/>
      <c r="J5" s="21"/>
    </row>
    <row r="6" spans="2:10" ht="14.25">
      <c r="B6" s="175"/>
      <c r="C6" s="21"/>
      <c r="D6" s="21"/>
      <c r="E6" s="21"/>
      <c r="F6" s="21"/>
      <c r="G6" s="21"/>
      <c r="H6" s="21"/>
      <c r="I6" s="21"/>
      <c r="J6" s="21"/>
    </row>
    <row r="7" spans="2:10" ht="14.25">
      <c r="B7" s="175"/>
      <c r="C7" s="21"/>
      <c r="D7" s="21"/>
      <c r="E7" s="21"/>
      <c r="F7" s="21"/>
      <c r="G7" s="21"/>
      <c r="H7" s="21"/>
      <c r="I7" s="21"/>
      <c r="J7" s="21"/>
    </row>
    <row r="8" spans="2:10" ht="14.25">
      <c r="B8" s="175"/>
      <c r="C8" s="21"/>
      <c r="D8" s="21"/>
      <c r="E8" s="21"/>
      <c r="F8" s="21"/>
      <c r="G8" s="21"/>
      <c r="H8" s="21"/>
      <c r="I8" s="21"/>
      <c r="J8" s="21"/>
    </row>
    <row r="9" spans="2:10" ht="14.25">
      <c r="B9" s="175"/>
      <c r="C9" s="21"/>
      <c r="D9" s="21"/>
      <c r="E9" s="21"/>
      <c r="F9" s="21"/>
      <c r="G9" s="21"/>
      <c r="H9" s="21"/>
      <c r="I9" s="21"/>
      <c r="J9" s="21"/>
    </row>
    <row r="10" spans="2:10" ht="14.25">
      <c r="B10" s="175"/>
      <c r="C10" s="20"/>
      <c r="D10" s="20"/>
      <c r="E10" s="20"/>
      <c r="F10" s="20"/>
      <c r="G10" s="20"/>
      <c r="H10" s="21"/>
      <c r="I10" s="20"/>
      <c r="J10" s="20"/>
    </row>
    <row r="11" spans="2:10" ht="12.75">
      <c r="B11" s="176"/>
      <c r="C11" s="14"/>
      <c r="D11" s="14"/>
      <c r="E11" s="14"/>
      <c r="F11" s="14"/>
      <c r="G11" s="14"/>
      <c r="H11" s="14"/>
      <c r="I11" s="14"/>
      <c r="J11" s="14"/>
    </row>
    <row r="12" spans="2:10" ht="12.75">
      <c r="B12" s="177"/>
      <c r="C12" s="14"/>
      <c r="D12" s="14"/>
      <c r="E12" s="14"/>
      <c r="F12" s="14"/>
      <c r="G12" s="14"/>
      <c r="H12" s="14"/>
      <c r="I12" s="14"/>
      <c r="J12" s="14"/>
    </row>
    <row r="13" spans="2:10" ht="12.75">
      <c r="B13" s="178"/>
      <c r="C13" s="14"/>
      <c r="D13" s="14"/>
      <c r="E13" s="14"/>
      <c r="F13" s="14"/>
      <c r="G13" s="14"/>
      <c r="H13" s="14"/>
      <c r="I13" s="14"/>
      <c r="J13" s="14"/>
    </row>
    <row r="14" spans="2:10" ht="12.75">
      <c r="B14" s="14"/>
      <c r="C14" s="14"/>
      <c r="D14" s="14"/>
      <c r="E14" s="14"/>
      <c r="F14" s="14"/>
      <c r="G14" s="14"/>
      <c r="H14" s="14"/>
      <c r="I14" s="14"/>
      <c r="J14" s="14"/>
    </row>
    <row r="15" spans="2:10" ht="12.75">
      <c r="B15" s="178"/>
      <c r="C15" s="14"/>
      <c r="D15" s="14"/>
      <c r="E15" s="14"/>
      <c r="F15" s="14"/>
      <c r="G15" s="14"/>
      <c r="H15" s="14"/>
      <c r="I15" s="14"/>
      <c r="J15" s="14"/>
    </row>
    <row r="16" spans="2:10" ht="12.75">
      <c r="B16" s="178"/>
      <c r="C16" s="14"/>
      <c r="D16" s="14"/>
      <c r="E16" s="14"/>
      <c r="F16" s="14"/>
      <c r="G16" s="14"/>
      <c r="H16" s="14"/>
      <c r="I16" s="14"/>
      <c r="J16" s="14"/>
    </row>
    <row r="17" spans="2:10" ht="12.75">
      <c r="B17" s="16"/>
      <c r="C17" s="14"/>
      <c r="D17" s="14"/>
      <c r="E17" s="14"/>
      <c r="F17" s="14"/>
      <c r="G17" s="14"/>
      <c r="H17" s="14"/>
      <c r="I17" s="14"/>
      <c r="J17" s="14"/>
    </row>
    <row r="18" spans="2:10" ht="12.75">
      <c r="B18" s="16"/>
      <c r="C18" s="14"/>
      <c r="D18" s="14"/>
      <c r="E18" s="14"/>
      <c r="F18" s="14"/>
      <c r="G18" s="14"/>
      <c r="H18" s="14"/>
      <c r="I18" s="14"/>
      <c r="J18" s="14"/>
    </row>
    <row r="19" spans="2:10" ht="12.75">
      <c r="B19" s="179"/>
      <c r="C19" s="13"/>
      <c r="D19" s="13"/>
      <c r="E19" s="13"/>
      <c r="F19" s="13"/>
      <c r="G19" s="13"/>
      <c r="H19" s="13"/>
      <c r="I19" s="13"/>
      <c r="J19" s="13"/>
    </row>
  </sheetData>
  <phoneticPr fontId="0" type="noConversion"/>
  <printOptions horizontalCentered="1"/>
  <pageMargins left="0.82677165354330717" right="0.23622047244094491" top="0.48" bottom="0.59055118110236227" header="0.15748031496062992" footer="0.15748031496062992"/>
  <pageSetup paperSize="9" scale="66" fitToHeight="2" orientation="portrait" r:id="rId1"/>
  <headerFooter alignWithMargins="0">
    <oddFooter xml:space="preserve">&amp;C17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диаграмма</vt:lpstr>
      <vt:lpstr>демогр </vt:lpstr>
      <vt:lpstr>труд рес</vt:lpstr>
      <vt:lpstr>занятость</vt:lpstr>
      <vt:lpstr>Ст.мин. набора прод.</vt:lpstr>
      <vt:lpstr>соц инфрастр </vt:lpstr>
      <vt:lpstr>индекс потр цен </vt:lpstr>
      <vt:lpstr>цены на металл</vt:lpstr>
      <vt:lpstr>цены на металл 2</vt:lpstr>
      <vt:lpstr>дин. цен</vt:lpstr>
      <vt:lpstr>Средние цены</vt:lpstr>
      <vt:lpstr>'дин. цен'!Заголовки_для_печати</vt:lpstr>
      <vt:lpstr>'демогр '!Область_печати</vt:lpstr>
      <vt:lpstr>'дин. цен'!Область_печати</vt:lpstr>
      <vt:lpstr>занятость!Область_печати</vt:lpstr>
      <vt:lpstr>'индекс потр цен '!Область_печати</vt:lpstr>
      <vt:lpstr>'соц инфрастр '!Область_печати</vt:lpstr>
      <vt:lpstr>'Ст.мин. набора прод.'!Область_печати</vt:lpstr>
      <vt:lpstr>'труд рес'!Область_печати</vt:lpstr>
      <vt:lpstr>'цены на металл'!Область_печати</vt:lpstr>
    </vt:vector>
  </TitlesOfParts>
  <Company>Elcom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Sarmukov V.V.</cp:lastModifiedBy>
  <cp:lastPrinted>2012-12-03T06:58:16Z</cp:lastPrinted>
  <dcterms:created xsi:type="dcterms:W3CDTF">1996-09-27T09:22:49Z</dcterms:created>
  <dcterms:modified xsi:type="dcterms:W3CDTF">2012-12-11T02:56:25Z</dcterms:modified>
</cp:coreProperties>
</file>