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2310" windowHeight="1050" tabRatio="802" firstSheet="1" activeTab="1"/>
  </bookViews>
  <sheets>
    <sheet name="диаграмма" sheetId="26" state="hidden" r:id="rId1"/>
    <sheet name="демогр" sheetId="149" r:id="rId2"/>
    <sheet name="труд рес" sheetId="85" r:id="rId3"/>
    <sheet name="занятость" sheetId="23" r:id="rId4"/>
    <sheet name="Ст.мин. набора прод." sheetId="98" r:id="rId5"/>
    <sheet name="соц инфрастр" sheetId="147" r:id="rId6"/>
    <sheet name="цены на металл" sheetId="95" r:id="rId7"/>
    <sheet name="цены на металл 2" sheetId="96" r:id="rId8"/>
    <sheet name="дин. цен" sheetId="42" r:id="rId9"/>
    <sheet name="индекс потр цен" sheetId="148" r:id="rId10"/>
    <sheet name="Средние цены" sheetId="103" r:id="rId11"/>
  </sheets>
  <definedNames>
    <definedName name="_xlnm.Print_Titles" localSheetId="8">'дин. цен'!$3:$4</definedName>
    <definedName name="_xlnm.Print_Area" localSheetId="1">демогр!$A$1:$G$68</definedName>
    <definedName name="_xlnm.Print_Area" localSheetId="8">'дин. цен'!$A$1:$F$106</definedName>
    <definedName name="_xlnm.Print_Area" localSheetId="3">занятость!$A$1:$H$50</definedName>
    <definedName name="_xlnm.Print_Area" localSheetId="9">'индекс потр цен'!$A$1:$M$71</definedName>
    <definedName name="_xlnm.Print_Area" localSheetId="4">'Ст.мин. набора прод.'!$A$2:$K$125</definedName>
    <definedName name="_xlnm.Print_Area" localSheetId="2">'труд рес'!$A$1:$H$55</definedName>
    <definedName name="_xlnm.Print_Area" localSheetId="6">'цены на металл'!$A$1:$O$84</definedName>
  </definedNames>
  <calcPr calcId="124519"/>
</workbook>
</file>

<file path=xl/calcChain.xml><?xml version="1.0" encoding="utf-8"?>
<calcChain xmlns="http://schemas.openxmlformats.org/spreadsheetml/2006/main">
  <c r="E39" i="26"/>
  <c r="E41"/>
  <c r="E42"/>
  <c r="E43"/>
  <c r="E44"/>
  <c r="E45"/>
  <c r="D39"/>
  <c r="D41"/>
  <c r="D42"/>
  <c r="D43"/>
  <c r="D44"/>
  <c r="D45"/>
  <c r="D46"/>
  <c r="E50" i="85" l="1"/>
  <c r="E49"/>
  <c r="E47"/>
  <c r="E46"/>
  <c r="E45"/>
  <c r="C64" i="98"/>
  <c r="D64"/>
  <c r="F64"/>
  <c r="G64"/>
  <c r="I64"/>
  <c r="J64"/>
  <c r="F19" i="149" l="1"/>
  <c r="F20"/>
  <c r="C21"/>
  <c r="F24" l="1"/>
  <c r="F23"/>
  <c r="G21"/>
  <c r="F21"/>
  <c r="D21"/>
  <c r="G13"/>
  <c r="E13"/>
  <c r="F13" s="1"/>
  <c r="F11"/>
  <c r="F9"/>
  <c r="F7"/>
  <c r="F6"/>
  <c r="E5"/>
  <c r="F5" s="1"/>
  <c r="AH24" i="26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H17" i="95"/>
  <c r="F17"/>
  <c r="M17"/>
  <c r="K17"/>
  <c r="I17"/>
  <c r="G17"/>
  <c r="C17"/>
  <c r="E55" i="42" l="1"/>
  <c r="I63" i="98"/>
  <c r="F63"/>
  <c r="C63"/>
  <c r="I62"/>
  <c r="F62"/>
  <c r="C62"/>
  <c r="J62"/>
  <c r="G62"/>
  <c r="D62"/>
  <c r="F27" i="85" l="1"/>
  <c r="E6" l="1"/>
  <c r="C6"/>
  <c r="E46" i="26" l="1"/>
  <c r="J63" i="98"/>
  <c r="G63"/>
  <c r="D63"/>
  <c r="F70" i="42" l="1"/>
  <c r="D70"/>
  <c r="E37" i="85"/>
  <c r="E48" l="1"/>
  <c r="I61" i="98" l="1"/>
  <c r="J61"/>
  <c r="F61"/>
  <c r="G61"/>
  <c r="C61"/>
  <c r="D61"/>
  <c r="D37" i="85" l="1"/>
  <c r="G27"/>
  <c r="C60" i="98"/>
  <c r="G60"/>
  <c r="J60"/>
  <c r="I60"/>
  <c r="F60"/>
  <c r="D60"/>
  <c r="E70" i="42"/>
  <c r="B4" i="26"/>
  <c r="F9" i="23"/>
  <c r="F8"/>
  <c r="F6"/>
  <c r="F5"/>
  <c r="F6" i="85" l="1"/>
  <c r="J58" i="98" l="1"/>
  <c r="I58"/>
  <c r="F58"/>
  <c r="G58"/>
  <c r="C58"/>
  <c r="D58"/>
  <c r="I57"/>
  <c r="F57"/>
  <c r="C57"/>
  <c r="I56"/>
  <c r="F56"/>
  <c r="C56"/>
  <c r="J56"/>
  <c r="G56"/>
  <c r="D56"/>
  <c r="D65" i="42"/>
  <c r="D6" i="85" l="1"/>
  <c r="I55" i="98"/>
  <c r="F55"/>
  <c r="C55"/>
  <c r="J55"/>
  <c r="G55"/>
  <c r="D55"/>
  <c r="G52" i="85" l="1"/>
  <c r="F52"/>
  <c r="G51"/>
  <c r="F51"/>
  <c r="G46" l="1"/>
  <c r="D50"/>
  <c r="D49"/>
  <c r="D47"/>
  <c r="D46"/>
  <c r="D45"/>
  <c r="N17" i="95"/>
  <c r="L17"/>
  <c r="J17"/>
  <c r="E17"/>
  <c r="D17"/>
  <c r="J57" i="98"/>
  <c r="G57"/>
  <c r="J53"/>
  <c r="G53"/>
  <c r="D53"/>
  <c r="D57"/>
  <c r="C41"/>
  <c r="D41"/>
  <c r="F41"/>
  <c r="G41"/>
  <c r="I41"/>
  <c r="J41"/>
  <c r="C53"/>
  <c r="G43" i="85"/>
  <c r="F43"/>
  <c r="G28"/>
  <c r="G29"/>
  <c r="G31"/>
  <c r="G32"/>
  <c r="G33"/>
  <c r="G34"/>
  <c r="G35"/>
  <c r="G36"/>
  <c r="F28"/>
  <c r="F29"/>
  <c r="F31"/>
  <c r="F32"/>
  <c r="F33"/>
  <c r="F34"/>
  <c r="F35"/>
  <c r="F36"/>
  <c r="F53" i="98"/>
  <c r="F52"/>
  <c r="F51"/>
  <c r="C52"/>
  <c r="C51"/>
  <c r="I53"/>
  <c r="I52"/>
  <c r="I51"/>
  <c r="G50" i="85"/>
  <c r="F49"/>
  <c r="F47"/>
  <c r="F45"/>
  <c r="J52" i="98"/>
  <c r="G52"/>
  <c r="D52"/>
  <c r="J51"/>
  <c r="G51"/>
  <c r="D51"/>
  <c r="E32" i="42"/>
  <c r="E29"/>
  <c r="C50" i="98"/>
  <c r="D50"/>
  <c r="F50"/>
  <c r="G50"/>
  <c r="I50"/>
  <c r="J50"/>
  <c r="F49"/>
  <c r="J49"/>
  <c r="I49"/>
  <c r="C49"/>
  <c r="D49"/>
  <c r="G49"/>
  <c r="C48"/>
  <c r="D48"/>
  <c r="F48"/>
  <c r="G48"/>
  <c r="I48"/>
  <c r="J48"/>
  <c r="C47"/>
  <c r="D47"/>
  <c r="F47"/>
  <c r="G47"/>
  <c r="I47"/>
  <c r="J47"/>
  <c r="C9" i="26"/>
  <c r="B9"/>
  <c r="C46" i="98"/>
  <c r="D46"/>
  <c r="F46"/>
  <c r="G46"/>
  <c r="I46"/>
  <c r="J46"/>
  <c r="I45"/>
  <c r="G45"/>
  <c r="F45"/>
  <c r="D45"/>
  <c r="C45"/>
  <c r="J45"/>
  <c r="J44"/>
  <c r="I44"/>
  <c r="G44"/>
  <c r="F44"/>
  <c r="D44"/>
  <c r="C44"/>
  <c r="J43"/>
  <c r="I43"/>
  <c r="G43"/>
  <c r="F43"/>
  <c r="D43"/>
  <c r="C43"/>
  <c r="J42"/>
  <c r="I42"/>
  <c r="G42"/>
  <c r="F42"/>
  <c r="D42"/>
  <c r="C42"/>
  <c r="E6" i="42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30"/>
  <c r="E31"/>
  <c r="E33"/>
  <c r="E34"/>
  <c r="E36"/>
  <c r="E37"/>
  <c r="E38"/>
  <c r="E39"/>
  <c r="E40"/>
  <c r="E41"/>
  <c r="E42"/>
  <c r="E43"/>
  <c r="E46"/>
  <c r="E47"/>
  <c r="E48"/>
  <c r="E49"/>
  <c r="E50"/>
  <c r="E51"/>
  <c r="E52"/>
  <c r="E53"/>
  <c r="E54"/>
  <c r="E56"/>
  <c r="E57"/>
  <c r="E58"/>
  <c r="E59"/>
  <c r="E62"/>
  <c r="E63"/>
  <c r="E64"/>
  <c r="E65"/>
  <c r="E66"/>
  <c r="E68"/>
  <c r="E69"/>
  <c r="E71"/>
  <c r="F6" i="98"/>
  <c r="G6"/>
  <c r="F7"/>
  <c r="G7"/>
  <c r="F8"/>
  <c r="G8"/>
  <c r="F9"/>
  <c r="G9"/>
  <c r="F10"/>
  <c r="G10"/>
  <c r="F11"/>
  <c r="G11"/>
  <c r="F12"/>
  <c r="G12"/>
  <c r="I12"/>
  <c r="J12"/>
  <c r="C13"/>
  <c r="D13"/>
  <c r="F13"/>
  <c r="G13"/>
  <c r="I13"/>
  <c r="J13"/>
  <c r="C14"/>
  <c r="D14"/>
  <c r="F14"/>
  <c r="G14"/>
  <c r="I14"/>
  <c r="J14"/>
  <c r="C15"/>
  <c r="D15"/>
  <c r="F15"/>
  <c r="G15"/>
  <c r="I15"/>
  <c r="J15"/>
  <c r="C16"/>
  <c r="D16"/>
  <c r="F16"/>
  <c r="G16"/>
  <c r="I16"/>
  <c r="J16"/>
  <c r="C17"/>
  <c r="D17"/>
  <c r="F17"/>
  <c r="G17"/>
  <c r="I17"/>
  <c r="J17"/>
  <c r="C18"/>
  <c r="D18"/>
  <c r="F18"/>
  <c r="G18"/>
  <c r="I18"/>
  <c r="J18"/>
  <c r="C19"/>
  <c r="D19"/>
  <c r="F19"/>
  <c r="G19"/>
  <c r="I19"/>
  <c r="J19"/>
  <c r="C20"/>
  <c r="D20"/>
  <c r="F20"/>
  <c r="G20"/>
  <c r="I20"/>
  <c r="J20"/>
  <c r="C21"/>
  <c r="D21"/>
  <c r="F21"/>
  <c r="G21"/>
  <c r="I21"/>
  <c r="J21"/>
  <c r="C22"/>
  <c r="D22"/>
  <c r="F22"/>
  <c r="G22"/>
  <c r="I22"/>
  <c r="J22"/>
  <c r="C23"/>
  <c r="D23"/>
  <c r="F23"/>
  <c r="G23"/>
  <c r="I23"/>
  <c r="J23"/>
  <c r="C24"/>
  <c r="D24"/>
  <c r="F24"/>
  <c r="G24"/>
  <c r="I24"/>
  <c r="J24"/>
  <c r="C25"/>
  <c r="D25"/>
  <c r="F25"/>
  <c r="G25"/>
  <c r="I25"/>
  <c r="J25"/>
  <c r="C26"/>
  <c r="D26"/>
  <c r="F26"/>
  <c r="G26"/>
  <c r="I26"/>
  <c r="J26"/>
  <c r="C27"/>
  <c r="D27"/>
  <c r="F27"/>
  <c r="G27"/>
  <c r="I27"/>
  <c r="J27"/>
  <c r="C28"/>
  <c r="D28"/>
  <c r="F28"/>
  <c r="G28"/>
  <c r="I28"/>
  <c r="J28"/>
  <c r="C29"/>
  <c r="F29"/>
  <c r="G29"/>
  <c r="I29"/>
  <c r="J29"/>
  <c r="C30"/>
  <c r="D30"/>
  <c r="F30"/>
  <c r="G30"/>
  <c r="I30"/>
  <c r="J30"/>
  <c r="C31"/>
  <c r="D31"/>
  <c r="F31"/>
  <c r="G31"/>
  <c r="I31"/>
  <c r="J31"/>
  <c r="C32"/>
  <c r="D32"/>
  <c r="F32"/>
  <c r="G32"/>
  <c r="I32"/>
  <c r="J32"/>
  <c r="C33"/>
  <c r="D33"/>
  <c r="F33"/>
  <c r="G33"/>
  <c r="I33"/>
  <c r="J33"/>
  <c r="C34"/>
  <c r="D34"/>
  <c r="F34"/>
  <c r="G34"/>
  <c r="I34"/>
  <c r="J34"/>
  <c r="C35"/>
  <c r="D35"/>
  <c r="F35"/>
  <c r="G35"/>
  <c r="I35"/>
  <c r="J35"/>
  <c r="C36"/>
  <c r="D36"/>
  <c r="F36"/>
  <c r="G36"/>
  <c r="I36"/>
  <c r="J36"/>
  <c r="C37"/>
  <c r="D37"/>
  <c r="F37"/>
  <c r="G37"/>
  <c r="I37"/>
  <c r="J37"/>
  <c r="C38"/>
  <c r="D38"/>
  <c r="F38"/>
  <c r="G38"/>
  <c r="I38"/>
  <c r="J38"/>
  <c r="C39"/>
  <c r="D39"/>
  <c r="F39"/>
  <c r="G39"/>
  <c r="I39"/>
  <c r="J39"/>
  <c r="C40"/>
  <c r="D40"/>
  <c r="F40"/>
  <c r="G40"/>
  <c r="I40"/>
  <c r="J40"/>
  <c r="F7" i="23"/>
  <c r="F11"/>
  <c r="F12"/>
  <c r="F13"/>
  <c r="G6" i="85"/>
  <c r="F8"/>
  <c r="G8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G37"/>
  <c r="G48"/>
  <c r="C4" i="26"/>
  <c r="F37" i="85"/>
  <c r="D48" l="1"/>
  <c r="F50"/>
  <c r="F48"/>
  <c r="F46"/>
  <c r="G49"/>
  <c r="G47"/>
  <c r="G45"/>
</calcChain>
</file>

<file path=xl/comments1.xml><?xml version="1.0" encoding="utf-8"?>
<comments xmlns="http://schemas.openxmlformats.org/spreadsheetml/2006/main">
  <authors>
    <author>Джепа Алексей Юрьевич</author>
  </authors>
  <commentList>
    <comment ref="D31" authorId="0">
      <text>
        <r>
          <rPr>
            <sz val="11"/>
            <color indexed="81"/>
            <rFont val="Tahoma"/>
            <family val="2"/>
            <charset val="204"/>
          </rPr>
          <t>Протягивай формулу на весь столбик. Если ниже чем в АППГ - ставь "0"</t>
        </r>
      </text>
    </comment>
  </commentList>
</comments>
</file>

<file path=xl/comments2.xml><?xml version="1.0" encoding="utf-8"?>
<comments xmlns="http://schemas.openxmlformats.org/spreadsheetml/2006/main">
  <authors>
    <author>Denisova</author>
    <author>Пестрякова Елена</author>
  </authors>
  <commentList>
    <comment ref="B21" authorId="0">
      <text>
        <r>
          <rPr>
            <sz val="10"/>
            <color indexed="81"/>
            <rFont val="Tahoma"/>
            <family val="2"/>
            <charset val="204"/>
          </rPr>
          <t xml:space="preserve">1 станция юных техников,
2 центра внешкол. работы,
1 дворец творчества дете и юношей,
1 дом детского творчества,
1 станция детско-юношеского туризма
</t>
        </r>
      </text>
    </comment>
    <comment ref="B28" authorId="0">
      <text>
        <r>
          <rPr>
            <sz val="10"/>
            <color indexed="81"/>
            <rFont val="Tahoma"/>
            <family val="2"/>
            <charset val="204"/>
          </rPr>
          <t>в том числе КГОУ среднего профессионального образования "Норильское медицинское училище"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49" authorId="1">
      <text>
        <r>
          <rPr>
            <sz val="10"/>
            <color indexed="81"/>
            <rFont val="Tahoma"/>
            <family val="2"/>
            <charset val="204"/>
          </rPr>
          <t>ЗДРАВ относит к больницам, по причине наличия амбул. и стационарного леченияи</t>
        </r>
      </text>
    </comment>
  </commentList>
</comments>
</file>

<file path=xl/sharedStrings.xml><?xml version="1.0" encoding="utf-8"?>
<sst xmlns="http://schemas.openxmlformats.org/spreadsheetml/2006/main" count="958" uniqueCount="561">
  <si>
    <t>Магаданская область</t>
  </si>
  <si>
    <t xml:space="preserve"> - общее и дошкольное образование</t>
  </si>
  <si>
    <t>Чукотский авт.округ</t>
  </si>
  <si>
    <r>
      <t>Цены на дизельное топливо и бензин в МО г. Норильск,</t>
    </r>
    <r>
      <rPr>
        <sz val="12"/>
        <rFont val="Times New Roman"/>
        <family val="1"/>
        <charset val="204"/>
      </rPr>
      <t xml:space="preserve"> рублей/литр</t>
    </r>
  </si>
  <si>
    <t>Камчатский край</t>
  </si>
  <si>
    <t>янв.</t>
  </si>
  <si>
    <t>фев.</t>
  </si>
  <si>
    <t>апр.</t>
  </si>
  <si>
    <t>медь</t>
  </si>
  <si>
    <t>никель</t>
  </si>
  <si>
    <t>палладий</t>
  </si>
  <si>
    <t>платина</t>
  </si>
  <si>
    <t>январь</t>
  </si>
  <si>
    <t>февраль</t>
  </si>
  <si>
    <t>март</t>
  </si>
  <si>
    <t>апрель</t>
  </si>
  <si>
    <t>май</t>
  </si>
  <si>
    <t>июнь</t>
  </si>
  <si>
    <t>Наименование услуги</t>
  </si>
  <si>
    <t>Москва</t>
  </si>
  <si>
    <t>Красноярск</t>
  </si>
  <si>
    <t>Мурманск</t>
  </si>
  <si>
    <t>Сургут</t>
  </si>
  <si>
    <t>1 поездка</t>
  </si>
  <si>
    <t>Водоснабжение и канализация</t>
  </si>
  <si>
    <t>мес. с чел.</t>
  </si>
  <si>
    <t>Отопление</t>
  </si>
  <si>
    <t>Горячее водоснабжение</t>
  </si>
  <si>
    <t>100 квт</t>
  </si>
  <si>
    <t>рублей</t>
  </si>
  <si>
    <t>Аи - 80</t>
  </si>
  <si>
    <t>ДТ</t>
  </si>
  <si>
    <t>Сбербанк</t>
  </si>
  <si>
    <t>ЦБ РФ</t>
  </si>
  <si>
    <t>Россия</t>
  </si>
  <si>
    <t>к предыдущему месяцу, %</t>
  </si>
  <si>
    <t xml:space="preserve">Стоимость минимального набора продуктов питания в субъектах РФ </t>
  </si>
  <si>
    <t>чел.</t>
  </si>
  <si>
    <t>%</t>
  </si>
  <si>
    <t>руб.</t>
  </si>
  <si>
    <t>в том числе:</t>
  </si>
  <si>
    <t xml:space="preserve">  из них:  присвоен статус безработного</t>
  </si>
  <si>
    <t>мест</t>
  </si>
  <si>
    <t>Родилось</t>
  </si>
  <si>
    <t>Умерло</t>
  </si>
  <si>
    <t xml:space="preserve"> Средняя цена продуктов питания:       </t>
  </si>
  <si>
    <t>Распределение безработных по полу:</t>
  </si>
  <si>
    <t>Распределение безработных по возрасту:</t>
  </si>
  <si>
    <t xml:space="preserve"> Ед.изм.</t>
  </si>
  <si>
    <t>Уровень безработицы</t>
  </si>
  <si>
    <t>З а н я т о с т ь</t>
  </si>
  <si>
    <t>Прочие</t>
  </si>
  <si>
    <t>Бытовые услуги населению:</t>
  </si>
  <si>
    <t>руб/кг</t>
  </si>
  <si>
    <t>л.</t>
  </si>
  <si>
    <t>кг.</t>
  </si>
  <si>
    <t>1 дес.</t>
  </si>
  <si>
    <t>Нагрузка незанятого населения на одну заявленную вакансию</t>
  </si>
  <si>
    <t xml:space="preserve"> -</t>
  </si>
  <si>
    <t>Норильск</t>
  </si>
  <si>
    <t>Дудинка</t>
  </si>
  <si>
    <t>Заявленная потребность предприятиями и организациями в работниках на конец отчетного периода</t>
  </si>
  <si>
    <t>руб./ 1 кв.м. общей площади</t>
  </si>
  <si>
    <t>руб./кВт-час</t>
  </si>
  <si>
    <t>ТАО</t>
  </si>
  <si>
    <t>Образование</t>
  </si>
  <si>
    <t>Здравоохранение</t>
  </si>
  <si>
    <t xml:space="preserve"> - культура и искусство</t>
  </si>
  <si>
    <t>Темп роста,%</t>
  </si>
  <si>
    <t>Лист для диаграмм</t>
  </si>
  <si>
    <t>Красноярский край</t>
  </si>
  <si>
    <r>
      <t xml:space="preserve"> - физкультура и спорт</t>
    </r>
    <r>
      <rPr>
        <b/>
        <sz val="14"/>
        <rFont val="Times New Roman CYR"/>
        <charset val="204"/>
      </rPr>
      <t xml:space="preserve"> </t>
    </r>
  </si>
  <si>
    <t>Миграционный прирост населения</t>
  </si>
  <si>
    <t>МО город  Норильск</t>
  </si>
  <si>
    <t xml:space="preserve">МО город  Норильск </t>
  </si>
  <si>
    <t>нарастающим итогом с начала года</t>
  </si>
  <si>
    <t xml:space="preserve">Количество браков </t>
  </si>
  <si>
    <r>
      <t>Количество разводов</t>
    </r>
    <r>
      <rPr>
        <sz val="13"/>
        <rFont val="Times New Roman Cyr"/>
        <family val="1"/>
        <charset val="204"/>
      </rPr>
      <t xml:space="preserve"> </t>
    </r>
  </si>
  <si>
    <t>Наименование показателя</t>
  </si>
  <si>
    <t>Прибыло</t>
  </si>
  <si>
    <t>Выбыло</t>
  </si>
  <si>
    <t xml:space="preserve"> Абонентская плата за домашний телефон</t>
  </si>
  <si>
    <t xml:space="preserve"> мука пшеничная (в/с)</t>
  </si>
  <si>
    <t xml:space="preserve"> хлеб пшеничный</t>
  </si>
  <si>
    <t xml:space="preserve"> хлеб ржаной</t>
  </si>
  <si>
    <t xml:space="preserve"> макаронные изделия </t>
  </si>
  <si>
    <t xml:space="preserve"> рис</t>
  </si>
  <si>
    <t xml:space="preserve"> крупа гречневая</t>
  </si>
  <si>
    <t xml:space="preserve"> картофель</t>
  </si>
  <si>
    <t xml:space="preserve"> капуста</t>
  </si>
  <si>
    <t xml:space="preserve"> лук репчатый</t>
  </si>
  <si>
    <t xml:space="preserve"> огурцы</t>
  </si>
  <si>
    <t xml:space="preserve"> помидоры</t>
  </si>
  <si>
    <t xml:space="preserve"> яблоки</t>
  </si>
  <si>
    <t xml:space="preserve"> груши</t>
  </si>
  <si>
    <t xml:space="preserve"> бананы</t>
  </si>
  <si>
    <t xml:space="preserve"> апельсины</t>
  </si>
  <si>
    <t xml:space="preserve"> говядина б/к</t>
  </si>
  <si>
    <t xml:space="preserve"> говядина н/к</t>
  </si>
  <si>
    <t xml:space="preserve"> свинина н/к</t>
  </si>
  <si>
    <t xml:space="preserve"> свинина б/к</t>
  </si>
  <si>
    <t xml:space="preserve"> куры</t>
  </si>
  <si>
    <t xml:space="preserve"> яйцо куриное</t>
  </si>
  <si>
    <t xml:space="preserve"> кефир</t>
  </si>
  <si>
    <t xml:space="preserve"> сметана 20%</t>
  </si>
  <si>
    <t xml:space="preserve"> сыр твердый</t>
  </si>
  <si>
    <t xml:space="preserve"> масло животное</t>
  </si>
  <si>
    <t xml:space="preserve"> масло растительное</t>
  </si>
  <si>
    <t xml:space="preserve"> пиво (отечественное)</t>
  </si>
  <si>
    <t xml:space="preserve"> водка </t>
  </si>
  <si>
    <t xml:space="preserve"> помывка в бане   (в общем зале - 2 часа)</t>
  </si>
  <si>
    <t xml:space="preserve"> стрижка модельная женская</t>
  </si>
  <si>
    <t xml:space="preserve"> стрижка модельная мужская</t>
  </si>
  <si>
    <t xml:space="preserve"> пошив брюк</t>
  </si>
  <si>
    <t xml:space="preserve"> пошив платья</t>
  </si>
  <si>
    <t xml:space="preserve"> ремонт женской обуви (металич. набойки), с учетом НДС</t>
  </si>
  <si>
    <t xml:space="preserve"> ремонт женской обуви (полиурет. набойки), с учетом НДС</t>
  </si>
  <si>
    <t xml:space="preserve"> химчистка мужского костюма</t>
  </si>
  <si>
    <t xml:space="preserve"> ремонт отечественного телевизора                                            (без стоимости деталей), с НДС</t>
  </si>
  <si>
    <t xml:space="preserve"> стирка и глажение 1 кг. белья </t>
  </si>
  <si>
    <t xml:space="preserve"> Предоставление разговора на автоматической междугородней телефон. связи на расстоянии 601-1200 км. (1 мин)</t>
  </si>
  <si>
    <t xml:space="preserve"> Предоставление разговора по автономной  междугородней телефон. связи на расстоянии 1201-3000 км. (1 мин)</t>
  </si>
  <si>
    <t xml:space="preserve"> Отправка телеграмм по России (15 слов)</t>
  </si>
  <si>
    <t xml:space="preserve"> 1 день проживания на 1-го человека в санатории "Заполярье"</t>
  </si>
  <si>
    <t xml:space="preserve"> Дома отдыха и пансионаты (1 день пребыв.) г. Сочи</t>
  </si>
  <si>
    <t xml:space="preserve"> отопление</t>
  </si>
  <si>
    <t xml:space="preserve"> горячее водоснабжение</t>
  </si>
  <si>
    <t xml:space="preserve"> холодное водоснабжение + канализация</t>
  </si>
  <si>
    <t xml:space="preserve"> Детское дошкольное учреждение:</t>
  </si>
  <si>
    <t xml:space="preserve"> Себестоимость  на содержание 1-го ребенка в ДДУ </t>
  </si>
  <si>
    <t xml:space="preserve"> Фактическая оплата родителями содержания 1-го ребенка в ДДУ</t>
  </si>
  <si>
    <t xml:space="preserve"> Доля фактической оплаты родителями содержания 1-го ребенка в ДДУ в общей себестоимости</t>
  </si>
  <si>
    <t>Ед. изм.</t>
  </si>
  <si>
    <t>из них по отраслям (вкл. аппарат):</t>
  </si>
  <si>
    <t xml:space="preserve">мужчины </t>
  </si>
  <si>
    <t xml:space="preserve">женщины </t>
  </si>
  <si>
    <t xml:space="preserve"> - до 30 лет </t>
  </si>
  <si>
    <t xml:space="preserve"> - от 30 лет до 40 лет </t>
  </si>
  <si>
    <t xml:space="preserve"> - старше 40 лет </t>
  </si>
  <si>
    <t>-</t>
  </si>
  <si>
    <t>январь    2007</t>
  </si>
  <si>
    <t>min, руб.</t>
  </si>
  <si>
    <t>max, руб.</t>
  </si>
  <si>
    <t xml:space="preserve"> Работники учреждений, финансируемых из местного бюджета,                              всего:</t>
  </si>
  <si>
    <r>
      <t xml:space="preserve"> </t>
    </r>
    <r>
      <rPr>
        <sz val="13"/>
        <rFont val="Times New Roman Cyr"/>
        <family val="1"/>
        <charset val="204"/>
      </rPr>
      <t>+, -</t>
    </r>
  </si>
  <si>
    <t>Стоимость минимального набора продуктов питания</t>
  </si>
  <si>
    <t xml:space="preserve"> ремонт холодильника без ст-ти деталей                                     (замена холод. агрегата)</t>
  </si>
  <si>
    <t>Динамика потребительских цен</t>
  </si>
  <si>
    <t xml:space="preserve"> Стоимость проезда в городском общественном транспорте (автобус)</t>
  </si>
  <si>
    <t>июль</t>
  </si>
  <si>
    <t>АКБ "Росбанк"</t>
  </si>
  <si>
    <t>Банк "Кедр"</t>
  </si>
  <si>
    <t>месяц</t>
  </si>
  <si>
    <t>Услуги по снабжению эл/энергией</t>
  </si>
  <si>
    <t>Городской муницип. автобус</t>
  </si>
  <si>
    <t>Аи - 92 (93)</t>
  </si>
  <si>
    <t>Аи - 95 (96)</t>
  </si>
  <si>
    <t>(руб.)</t>
  </si>
  <si>
    <r>
      <t>1м</t>
    </r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общ. площ.</t>
    </r>
  </si>
  <si>
    <t>п. Снежногорск</t>
  </si>
  <si>
    <t>август</t>
  </si>
  <si>
    <t>авг.</t>
  </si>
  <si>
    <t>сент.</t>
  </si>
  <si>
    <t>окт.</t>
  </si>
  <si>
    <t>ноя.</t>
  </si>
  <si>
    <t>дек.</t>
  </si>
  <si>
    <t>МО г. Норильск*</t>
  </si>
  <si>
    <t>сентябрь</t>
  </si>
  <si>
    <t>октябрь</t>
  </si>
  <si>
    <t>Платные услуги</t>
  </si>
  <si>
    <t>Индекс потребительских цен</t>
  </si>
  <si>
    <t>Все товары</t>
  </si>
  <si>
    <r>
      <t>Сводный</t>
    </r>
    <r>
      <rPr>
        <sz val="10"/>
        <rFont val="Times New Roman"/>
        <family val="1"/>
        <charset val="204"/>
      </rPr>
      <t>, в т.ч.</t>
    </r>
  </si>
  <si>
    <t>ноябрь</t>
  </si>
  <si>
    <t>декабрь</t>
  </si>
  <si>
    <t xml:space="preserve">* По данным территориального органа Федеральной службы Государственной статистики по Красноярскому краю   </t>
  </si>
  <si>
    <t>декабрь 2007**</t>
  </si>
  <si>
    <t>Динамика индекса потребительских цен по Красноярскому краю (декабрь к декабрю), %</t>
  </si>
  <si>
    <t xml:space="preserve"> молоко</t>
  </si>
  <si>
    <t>Таймырский Долгано-Ненецкий муницип. район</t>
  </si>
  <si>
    <r>
      <t>г. Норильск</t>
    </r>
    <r>
      <rPr>
        <b/>
        <vertAlign val="superscript"/>
        <sz val="13"/>
        <rFont val="Times New Roman Cyr"/>
        <charset val="204"/>
      </rPr>
      <t xml:space="preserve"> 1</t>
    </r>
  </si>
  <si>
    <t xml:space="preserve"> - среднее общее образование</t>
  </si>
  <si>
    <t xml:space="preserve"> - начальное профессиональное образование</t>
  </si>
  <si>
    <t xml:space="preserve"> - неполное среднее образование</t>
  </si>
  <si>
    <r>
      <t xml:space="preserve">1. </t>
    </r>
    <r>
      <rPr>
        <sz val="13"/>
        <rFont val="Times New Roman Cyr"/>
        <charset val="204"/>
      </rPr>
      <t>Сельское хозяйство, охота и лесное хозяйство</t>
    </r>
  </si>
  <si>
    <r>
      <t xml:space="preserve">2. </t>
    </r>
    <r>
      <rPr>
        <sz val="13"/>
        <rFont val="Times New Roman Cyr"/>
        <charset val="204"/>
      </rPr>
      <t>Добыча полезных ископаемых</t>
    </r>
  </si>
  <si>
    <r>
      <t>3.</t>
    </r>
    <r>
      <rPr>
        <sz val="13"/>
        <rFont val="Times New Roman Cyr"/>
        <family val="1"/>
        <charset val="204"/>
      </rPr>
      <t xml:space="preserve"> Обрабатывающие производства</t>
    </r>
    <r>
      <rPr>
        <b/>
        <sz val="13"/>
        <rFont val="Times New Roman Cyr"/>
        <charset val="204"/>
      </rPr>
      <t xml:space="preserve"> </t>
    </r>
  </si>
  <si>
    <r>
      <t>4.</t>
    </r>
    <r>
      <rPr>
        <sz val="13"/>
        <rFont val="Times New Roman Cyr"/>
        <family val="1"/>
        <charset val="204"/>
      </rPr>
      <t xml:space="preserve"> Производство и распределение электроэнергии, газа и воды</t>
    </r>
  </si>
  <si>
    <r>
      <t>5.</t>
    </r>
    <r>
      <rPr>
        <sz val="13"/>
        <rFont val="Times New Roman Cyr"/>
        <family val="1"/>
        <charset val="204"/>
      </rPr>
      <t xml:space="preserve"> Строительство</t>
    </r>
  </si>
  <si>
    <r>
      <t>8.</t>
    </r>
    <r>
      <rPr>
        <sz val="13"/>
        <rFont val="Times New Roman Cyr"/>
        <family val="1"/>
        <charset val="204"/>
      </rPr>
      <t xml:space="preserve"> Транспорт и связь</t>
    </r>
  </si>
  <si>
    <r>
      <t xml:space="preserve">9. </t>
    </r>
    <r>
      <rPr>
        <sz val="13"/>
        <rFont val="Times New Roman Cyr"/>
        <charset val="204"/>
      </rPr>
      <t>Финансовая деятельность</t>
    </r>
    <r>
      <rPr>
        <b/>
        <sz val="13"/>
        <rFont val="Times New Roman Cyr"/>
        <charset val="204"/>
      </rPr>
      <t xml:space="preserve"> </t>
    </r>
  </si>
  <si>
    <r>
      <t>10.</t>
    </r>
    <r>
      <rPr>
        <sz val="13"/>
        <rFont val="Times New Roman Cyr"/>
        <family val="1"/>
        <charset val="204"/>
      </rPr>
      <t xml:space="preserve"> Операции с недвижимым имуществом, аренда и предоставление услуг</t>
    </r>
  </si>
  <si>
    <r>
      <t>12.</t>
    </r>
    <r>
      <rPr>
        <sz val="13"/>
        <rFont val="Times New Roman Cyr"/>
        <family val="1"/>
        <charset val="204"/>
      </rPr>
      <t xml:space="preserve"> Образование</t>
    </r>
  </si>
  <si>
    <r>
      <t>13.</t>
    </r>
    <r>
      <rPr>
        <sz val="13"/>
        <rFont val="Times New Roman Cyr"/>
        <family val="1"/>
        <charset val="204"/>
      </rPr>
      <t xml:space="preserve"> Здравоохранение и предоставление социальных услуг</t>
    </r>
  </si>
  <si>
    <r>
      <t>14</t>
    </r>
    <r>
      <rPr>
        <sz val="13"/>
        <rFont val="Times New Roman Cyr"/>
        <family val="1"/>
        <charset val="204"/>
      </rPr>
      <t>. Предоставление прочих коммунальных, социальных и персональных услуг</t>
    </r>
  </si>
  <si>
    <r>
      <t>15.</t>
    </r>
    <r>
      <rPr>
        <sz val="13"/>
        <rFont val="Times New Roman Cyr"/>
        <family val="1"/>
        <charset val="204"/>
      </rPr>
      <t xml:space="preserve"> Рыболовство, рыбоводство</t>
    </r>
  </si>
  <si>
    <r>
      <t>16.</t>
    </r>
    <r>
      <rPr>
        <sz val="13"/>
        <rFont val="Times New Roman Cyr"/>
        <family val="1"/>
        <charset val="204"/>
      </rPr>
      <t xml:space="preserve"> Численность работников малых предприятий</t>
    </r>
  </si>
  <si>
    <t>Т р у д о в ы е   р е с у р с ы</t>
  </si>
  <si>
    <t>Сахалинская область</t>
  </si>
  <si>
    <t>Д е м о г р а ф и я</t>
  </si>
  <si>
    <t xml:space="preserve"> Плавательный бассейн  расценка за 1 занятие (по абонементу)</t>
  </si>
  <si>
    <t>руб./Гкал</t>
  </si>
  <si>
    <t>руб./куб.м</t>
  </si>
  <si>
    <t>жилищная услуга (средний тариф (с НДС) по всем сериям квартир, включая общежития)</t>
  </si>
  <si>
    <r>
      <t xml:space="preserve"> Тарифы для населения на жилищно-коммунальное хозяйство: </t>
    </r>
    <r>
      <rPr>
        <b/>
        <vertAlign val="superscript"/>
        <sz val="14"/>
        <rFont val="Times New Roman Cyr"/>
        <charset val="204"/>
      </rPr>
      <t>1</t>
    </r>
  </si>
  <si>
    <t>Филиалы в МО г. Норильск (покупка/продажа)</t>
  </si>
  <si>
    <t>Из них:</t>
  </si>
  <si>
    <t>по инвалидности всего, в т.ч.</t>
  </si>
  <si>
    <t>по возрасту всего, в т.ч.</t>
  </si>
  <si>
    <t xml:space="preserve">Прочие (по случаю потери кормильца, военнослужащие, гос. служащие, дети-инвалиды до 18 лет): </t>
  </si>
  <si>
    <r>
      <t>7</t>
    </r>
    <r>
      <rPr>
        <sz val="13"/>
        <rFont val="Times New Roman Cyr"/>
        <charset val="204"/>
      </rPr>
      <t>. Гостиницы и рестораны</t>
    </r>
  </si>
  <si>
    <r>
      <t>11.</t>
    </r>
    <r>
      <rPr>
        <sz val="13"/>
        <rFont val="Times New Roman Cyr"/>
        <family val="1"/>
        <charset val="204"/>
      </rPr>
      <t xml:space="preserve"> Государственное управление и обеспечение военной безопасности, социальное страхование</t>
    </r>
  </si>
  <si>
    <r>
      <t xml:space="preserve">6. </t>
    </r>
    <r>
      <rPr>
        <sz val="13"/>
        <rFont val="Times New Roman Cyr"/>
        <charset val="204"/>
      </rPr>
      <t>Оптовая и розничная торговля, ремонт автотранспорт. средств, мотоциклов, бытовых изделий и предметов личного пользования</t>
    </r>
  </si>
  <si>
    <t>Естественный прирост населения</t>
  </si>
  <si>
    <t xml:space="preserve"> - здравоохранение всего,                                                                                                             в том числе:</t>
  </si>
  <si>
    <t xml:space="preserve"> декабрь 2008</t>
  </si>
  <si>
    <t>Зарегистрировано в центре занятости в качестве ищущих работу</t>
  </si>
  <si>
    <t>Тариф по маршруту Норильск-Красноярск</t>
  </si>
  <si>
    <t>Тариф по маршруту Норильск-Москва</t>
  </si>
  <si>
    <t xml:space="preserve">Численность пенсионеров состоящих на учете в Управлении Пенсионного фонда в г.Норильске, в т.ч. </t>
  </si>
  <si>
    <r>
      <t>Сводный                                                      (все товары и платные услуги)</t>
    </r>
    <r>
      <rPr>
        <sz val="10"/>
        <rFont val="Times New Roman"/>
        <family val="1"/>
        <charset val="204"/>
      </rPr>
      <t>,            в т.ч.</t>
    </r>
  </si>
  <si>
    <t>Распределение безработных по последней занимаемой должности:</t>
  </si>
  <si>
    <t xml:space="preserve"> - ИТР и служащие</t>
  </si>
  <si>
    <t xml:space="preserve"> - рабочие</t>
  </si>
  <si>
    <t xml:space="preserve"> - граждане не имеющие должности</t>
  </si>
  <si>
    <t>2009/2008</t>
  </si>
  <si>
    <t xml:space="preserve">     работающие</t>
  </si>
  <si>
    <t xml:space="preserve">     неработающие</t>
  </si>
  <si>
    <r>
      <rPr>
        <b/>
        <sz val="12"/>
        <rFont val="Times New Roman"/>
        <family val="1"/>
        <charset val="204"/>
      </rPr>
      <t>*</t>
    </r>
    <r>
      <rPr>
        <sz val="12"/>
        <rFont val="Times New Roman"/>
        <family val="1"/>
        <charset val="204"/>
      </rPr>
      <t xml:space="preserve"> - Данные ЦИОМ ЗФ ОАО "ГМК "Норильский никель"</t>
    </r>
  </si>
  <si>
    <t>Динамика курса Евро*</t>
  </si>
  <si>
    <t>Динамика курса доллара США*</t>
  </si>
  <si>
    <t>Информация о среднесписочной численности работников бюджетной сферы</t>
  </si>
  <si>
    <t>декабрь 2009</t>
  </si>
  <si>
    <t>2010/2009</t>
  </si>
  <si>
    <t>см.</t>
  </si>
  <si>
    <t>золото</t>
  </si>
  <si>
    <t>серебро</t>
  </si>
  <si>
    <t xml:space="preserve"> Базовый тариф, взимаемый с родителей за содержание 1-го ребенка в ДДУ</t>
  </si>
  <si>
    <t xml:space="preserve">январь </t>
  </si>
  <si>
    <t>Ненецкий авт.округ</t>
  </si>
  <si>
    <t>Российская Федеpация</t>
  </si>
  <si>
    <t>от 300 до 2200</t>
  </si>
  <si>
    <t xml:space="preserve"> изготовление фотоснимков для паспорта  (6 шт.)</t>
  </si>
  <si>
    <t>Саратовская область</t>
  </si>
  <si>
    <t>декабрь 2010</t>
  </si>
  <si>
    <t>на 01.01.11</t>
  </si>
  <si>
    <t>на 01.01.11г.</t>
  </si>
  <si>
    <t>январь-декабрь 2010</t>
  </si>
  <si>
    <t>на 01.01.11г</t>
  </si>
  <si>
    <t>29,80 / 31,20</t>
  </si>
  <si>
    <t>39,55 / 41,15</t>
  </si>
  <si>
    <t>39,55 / 41,40</t>
  </si>
  <si>
    <t>29,55 / 31,55</t>
  </si>
  <si>
    <t>2011-2010</t>
  </si>
  <si>
    <t>к декабрю 2010 г., %</t>
  </si>
  <si>
    <t>29,05 / 30,30</t>
  </si>
  <si>
    <t>28,90 / 30,50</t>
  </si>
  <si>
    <t>29,40 / 30,35</t>
  </si>
  <si>
    <t>39,95 / 41,45</t>
  </si>
  <si>
    <t>39,95 / 41,60</t>
  </si>
  <si>
    <t>40,15 / 41,25</t>
  </si>
  <si>
    <r>
      <rPr>
        <b/>
        <sz val="13"/>
        <rFont val="Times New Roman Cyr"/>
        <charset val="204"/>
      </rPr>
      <t>(1)</t>
    </r>
    <r>
      <rPr>
        <sz val="13"/>
        <rFont val="Times New Roman Cyr"/>
        <charset val="204"/>
      </rPr>
      <t xml:space="preserve"> Изменение тарифов принято Постановлением Администрации города Норильска от 21.12.2010г. №506</t>
    </r>
  </si>
  <si>
    <r>
      <t>31,10 (руб/м</t>
    </r>
    <r>
      <rPr>
        <vertAlign val="superscript"/>
        <sz val="13"/>
        <rFont val="Times New Roman Cyr"/>
        <charset val="204"/>
      </rPr>
      <t>2</t>
    </r>
    <r>
      <rPr>
        <sz val="13"/>
        <rFont val="Times New Roman Cyr"/>
        <family val="1"/>
        <charset val="204"/>
      </rPr>
      <t xml:space="preserve"> общ.S)</t>
    </r>
  </si>
  <si>
    <t>256,98 (мес./чел.)</t>
  </si>
  <si>
    <t>327,35 (мес./чел.)</t>
  </si>
  <si>
    <t>28,30 / 29,60</t>
  </si>
  <si>
    <t>28,15 / 29,75</t>
  </si>
  <si>
    <t>28,85 / 29,75</t>
  </si>
  <si>
    <t>39,25 / 40,75</t>
  </si>
  <si>
    <t>39,20 / 40,85</t>
  </si>
  <si>
    <t>39,40 / 40,85</t>
  </si>
  <si>
    <t>ё</t>
  </si>
  <si>
    <t>27,85 / 29,00</t>
  </si>
  <si>
    <t>27,70 / 29,30</t>
  </si>
  <si>
    <t>28,10 / 29,05</t>
  </si>
  <si>
    <t>39,50 / 40,80</t>
  </si>
  <si>
    <t>39,30 / 40,90</t>
  </si>
  <si>
    <t>39,25 / 40,65</t>
  </si>
  <si>
    <t>26,80 / 28,40</t>
  </si>
  <si>
    <t>27,20 / 28,20</t>
  </si>
  <si>
    <t>26,85 / 28,25</t>
  </si>
  <si>
    <t>40,10 / 41,55</t>
  </si>
  <si>
    <t>40,15 / 41,80</t>
  </si>
  <si>
    <t>40,20 / 41,42</t>
  </si>
  <si>
    <r>
      <rPr>
        <b/>
        <sz val="10"/>
        <rFont val="Times New Roman Cyr"/>
        <charset val="204"/>
      </rPr>
      <t>*</t>
    </r>
    <r>
      <rPr>
        <sz val="10"/>
        <rFont val="Times New Roman CYR"/>
        <family val="1"/>
        <charset val="204"/>
      </rPr>
      <t xml:space="preserve"> - По данным ЗАГС</t>
    </r>
  </si>
  <si>
    <r>
      <t>Постоянное население - всего</t>
    </r>
    <r>
      <rPr>
        <b/>
        <vertAlign val="superscript"/>
        <sz val="13"/>
        <rFont val="Times New Roman Cyr"/>
        <charset val="204"/>
      </rPr>
      <t>1</t>
    </r>
  </si>
  <si>
    <r>
      <t xml:space="preserve"> Работники учреждений, финансируемых из краевого бюджета, получающие ДКВ</t>
    </r>
    <r>
      <rPr>
        <b/>
        <vertAlign val="superscript"/>
        <sz val="13"/>
        <rFont val="Times New Roman Cyr"/>
        <charset val="204"/>
      </rPr>
      <t>2</t>
    </r>
  </si>
  <si>
    <r>
      <t xml:space="preserve"> Работники учреждений, финансируемых из федерального бюджета, получающие ДКВ</t>
    </r>
    <r>
      <rPr>
        <b/>
        <vertAlign val="superscript"/>
        <sz val="13"/>
        <rFont val="Times New Roman Cyr"/>
        <charset val="204"/>
      </rPr>
      <t>2</t>
    </r>
  </si>
  <si>
    <r>
      <t xml:space="preserve"> - финансируемые за счет местного бюджета</t>
    </r>
    <r>
      <rPr>
        <b/>
        <vertAlign val="superscript"/>
        <sz val="11"/>
        <rFont val="Times New Roman Cyr"/>
        <charset val="204"/>
      </rPr>
      <t>1</t>
    </r>
  </si>
  <si>
    <r>
      <t xml:space="preserve"> - финансируемые за счет Фонда обязательного медицинского страхования</t>
    </r>
    <r>
      <rPr>
        <b/>
        <vertAlign val="superscript"/>
        <sz val="11"/>
        <rFont val="Times New Roman Cyr"/>
        <charset val="204"/>
      </rPr>
      <t>1</t>
    </r>
  </si>
  <si>
    <t>(1) Данный показатель объединяет в себе три административных района: Кайеркан, Талнах и Центральный, а также поселок Снежногорск, в связи с принятием статуса - муниципальное образование город Норильск. Численность указана с учетом предварительных итогов ВПН-2010</t>
  </si>
  <si>
    <r>
      <t xml:space="preserve">46,02 </t>
    </r>
    <r>
      <rPr>
        <b/>
        <vertAlign val="superscript"/>
        <sz val="13"/>
        <rFont val="Times New Roman Cyr"/>
        <charset val="204"/>
      </rPr>
      <t>2</t>
    </r>
  </si>
  <si>
    <r>
      <rPr>
        <b/>
        <sz val="13"/>
        <rFont val="Times New Roman Cyr"/>
        <charset val="204"/>
      </rPr>
      <t xml:space="preserve">(3) </t>
    </r>
    <r>
      <rPr>
        <sz val="13"/>
        <rFont val="Times New Roman Cyr"/>
        <charset val="204"/>
      </rPr>
      <t>В соответствии с приказами Региональной энергетической комиссии Красноярского края с 01.01.11 г. произошло увеличение тарифов на электроэнергию.</t>
    </r>
  </si>
  <si>
    <r>
      <rPr>
        <b/>
        <sz val="13"/>
        <rFont val="Times New Roman Cyr"/>
        <charset val="204"/>
      </rPr>
      <t xml:space="preserve">(2) </t>
    </r>
    <r>
      <rPr>
        <sz val="13"/>
        <rFont val="Times New Roman Cyr"/>
        <charset val="204"/>
      </rPr>
      <t>Средневзвешенные тарифы, с учетом тарифов для населения пос. Снежногорск</t>
    </r>
  </si>
  <si>
    <r>
      <t xml:space="preserve"> электроэнергия </t>
    </r>
    <r>
      <rPr>
        <b/>
        <vertAlign val="superscript"/>
        <sz val="13"/>
        <rFont val="Times New Roman Cyr"/>
        <charset val="204"/>
      </rPr>
      <t>3</t>
    </r>
  </si>
  <si>
    <t>Среднесписочная  численность  работающих на территории (без внешних совместителей) в соответствии с ОКВЭД, с учетом дорасчета по малым и микропредприятиям (по данным Красноярскстата за 2010 год)</t>
  </si>
  <si>
    <t>27,45 / 28,70</t>
  </si>
  <si>
    <t>27,25 / 28,85</t>
  </si>
  <si>
    <t>27,75 / 28,75</t>
  </si>
  <si>
    <t>39,45 / 40,70</t>
  </si>
  <si>
    <t>39,25 / 40,90</t>
  </si>
  <si>
    <t>39,45 / 40,65</t>
  </si>
  <si>
    <r>
      <t xml:space="preserve">44,57 </t>
    </r>
    <r>
      <rPr>
        <vertAlign val="superscript"/>
        <sz val="13"/>
        <rFont val="Times New Roman Cyr"/>
        <charset val="204"/>
      </rPr>
      <t>2</t>
    </r>
  </si>
  <si>
    <t>27,35 / 28,65</t>
  </si>
  <si>
    <t>27,20 / 28,80</t>
  </si>
  <si>
    <t>27,75 / 28,70</t>
  </si>
  <si>
    <t>39,60 / 41,05</t>
  </si>
  <si>
    <t>39,55 / 41,20</t>
  </si>
  <si>
    <t>39,80 / 41,00</t>
  </si>
  <si>
    <t>Курская область</t>
  </si>
  <si>
    <t>Омская область</t>
  </si>
  <si>
    <t xml:space="preserve"> - высшее образование</t>
  </si>
  <si>
    <t>26,95 / 28,20</t>
  </si>
  <si>
    <t>27,30 / 27,90</t>
  </si>
  <si>
    <t>38,95 / 40,20</t>
  </si>
  <si>
    <t>38,95 / 40,05</t>
  </si>
  <si>
    <t>38,90 / 40,25</t>
  </si>
  <si>
    <t>28,30 / 29,50</t>
  </si>
  <si>
    <t>28,60 / 29,40</t>
  </si>
  <si>
    <t>28,55 / 29,50</t>
  </si>
  <si>
    <t>41,00 / 42,45</t>
  </si>
  <si>
    <t>41,35 / 42,45</t>
  </si>
  <si>
    <t>41,25 / 42,45</t>
  </si>
  <si>
    <t>Тамбовская область</t>
  </si>
  <si>
    <t>(1) С 01.01.2011 г. учреждения здравоохранения переведены на финансирование за счет средств фонда обязательного медицинского страхования.</t>
  </si>
  <si>
    <t>31,20 / 32,90</t>
  </si>
  <si>
    <t>31,40 / 32,40</t>
  </si>
  <si>
    <t>31,25 / 32,40</t>
  </si>
  <si>
    <t>42,70 / 44,30</t>
  </si>
  <si>
    <t>43,00 / 44,15</t>
  </si>
  <si>
    <t>42,65 / 44,05</t>
  </si>
  <si>
    <t>28,5 / 31</t>
  </si>
  <si>
    <t>23 / 25</t>
  </si>
  <si>
    <t>26 / 28</t>
  </si>
  <si>
    <t>29 / 31</t>
  </si>
  <si>
    <t xml:space="preserve"> усредненный ремонт импортного цветного телевизора (без стоимостити запчастей), с НДС</t>
  </si>
  <si>
    <t>на 01.10.10г.</t>
  </si>
  <si>
    <t>на 01.10.11г.</t>
  </si>
  <si>
    <t>Отклонение 01.10.11г./ 01.10.10г, +, -</t>
  </si>
  <si>
    <t>на 01.10.2011г.</t>
  </si>
  <si>
    <t>на 01.10.2010г.</t>
  </si>
  <si>
    <r>
      <t xml:space="preserve">7 131       </t>
    </r>
    <r>
      <rPr>
        <sz val="10"/>
        <rFont val="Times New Roman Cyr"/>
        <charset val="204"/>
      </rPr>
      <t>(по итогам 2010 года)</t>
    </r>
  </si>
  <si>
    <t>Белгородская область</t>
  </si>
  <si>
    <t xml:space="preserve"> - среднее профессиональное образование</t>
  </si>
  <si>
    <t>(2) Учет численности ведется только по организациям получающим дополнительные компенсационные выплаты (ДКВ) и предоставившим отчет по форме федерального статистического наблюдения №1-Т в Управление труда и трудовых ресурсов Администрации г. Норильска.</t>
  </si>
  <si>
    <t>Социальная инфраструктура</t>
  </si>
  <si>
    <t>ежеквартальная информация</t>
  </si>
  <si>
    <t>Таймырский Долгано-Ненецкий муницип. Район</t>
  </si>
  <si>
    <t>01.10.2011г.</t>
  </si>
  <si>
    <r>
      <t xml:space="preserve"> I. Учреждение дошкольного образования</t>
    </r>
    <r>
      <rPr>
        <sz val="13"/>
        <rFont val="Times New Roman Cyr"/>
        <charset val="204"/>
      </rPr>
      <t xml:space="preserve"> </t>
    </r>
  </si>
  <si>
    <t>ед.</t>
  </si>
  <si>
    <t>Численность детей посещающих УДО :</t>
  </si>
  <si>
    <t xml:space="preserve"> - списочная</t>
  </si>
  <si>
    <t xml:space="preserve"> - среднесписочная</t>
  </si>
  <si>
    <t xml:space="preserve"> - среднеявочная</t>
  </si>
  <si>
    <t>6153/1246</t>
  </si>
  <si>
    <t>4973/191</t>
  </si>
  <si>
    <r>
      <t xml:space="preserve">II. Общеобразовательные учреждения </t>
    </r>
    <r>
      <rPr>
        <b/>
        <sz val="13"/>
        <rFont val="Times New Roman Cyr"/>
        <charset val="204"/>
      </rPr>
      <t>(местный бюджет)</t>
    </r>
    <r>
      <rPr>
        <b/>
        <sz val="13"/>
        <rFont val="Times New Roman Cyr"/>
        <family val="1"/>
        <charset val="204"/>
      </rPr>
      <t>:²</t>
    </r>
  </si>
  <si>
    <t>ед./чел.</t>
  </si>
  <si>
    <t>42 / 22001</t>
  </si>
  <si>
    <t>42 / 22913</t>
  </si>
  <si>
    <t>27 /4 776</t>
  </si>
  <si>
    <t xml:space="preserve"> - школ</t>
  </si>
  <si>
    <r>
      <t xml:space="preserve"> - школы с углублённым изучением предметов</t>
    </r>
    <r>
      <rPr>
        <b/>
        <vertAlign val="superscript"/>
        <sz val="13"/>
        <rFont val="Times New Roman Cyr"/>
        <charset val="204"/>
      </rPr>
      <t>2</t>
    </r>
  </si>
  <si>
    <t xml:space="preserve"> - лицей</t>
  </si>
  <si>
    <t xml:space="preserve"> - гимназия</t>
  </si>
  <si>
    <t xml:space="preserve"> - интернат</t>
  </si>
  <si>
    <t xml:space="preserve"> - центр информационных технологий</t>
  </si>
  <si>
    <t xml:space="preserve"> - центр образования</t>
  </si>
  <si>
    <t>III. Учреждения дополнительного образования:</t>
  </si>
  <si>
    <t xml:space="preserve"> - НФ ККИПК РЭО (филиал Красноярского института повышения квалификации)</t>
  </si>
  <si>
    <t xml:space="preserve"> - учреждения дополнительного образования детей</t>
  </si>
  <si>
    <t xml:space="preserve">6 </t>
  </si>
  <si>
    <t>IV. Учреждения для детей с отклонениями в развитии:</t>
  </si>
  <si>
    <t xml:space="preserve"> - специальная (коррекционная) школа-интернат VIII вида (учреждение краевого подчинения)</t>
  </si>
  <si>
    <t>1</t>
  </si>
  <si>
    <t>V. Учреждения для детей-сирот:</t>
  </si>
  <si>
    <t xml:space="preserve"> - детский дом (учреждение краевого подчинения)</t>
  </si>
  <si>
    <t>Начальное профессиональное образование:</t>
  </si>
  <si>
    <t>Училище</t>
  </si>
  <si>
    <t>Среднее профессиональное образование:</t>
  </si>
  <si>
    <t xml:space="preserve">Колледж искусств </t>
  </si>
  <si>
    <t>1 / 204</t>
  </si>
  <si>
    <t>Колледж менеджмента и права</t>
  </si>
  <si>
    <t>1 / 306</t>
  </si>
  <si>
    <t>филиал Красноярского строительного техникума</t>
  </si>
  <si>
    <t>1 / 585</t>
  </si>
  <si>
    <t>Медицинское училище №1</t>
  </si>
  <si>
    <t>1 / 286</t>
  </si>
  <si>
    <t>Педагогический колледж</t>
  </si>
  <si>
    <t>1 / 386</t>
  </si>
  <si>
    <t>Политехнический колледж</t>
  </si>
  <si>
    <t>1 / 1 106</t>
  </si>
  <si>
    <t>Филиал Ачинского торгово-экономического техникума</t>
  </si>
  <si>
    <t>1 / 310</t>
  </si>
  <si>
    <t>Высшее профессиональное образование:</t>
  </si>
  <si>
    <t>Норильский индустриальный институт</t>
  </si>
  <si>
    <t>Филиалы иногородних ВУЗов</t>
  </si>
  <si>
    <t>ед/коек</t>
  </si>
  <si>
    <t>2 / 845</t>
  </si>
  <si>
    <t>2 / 775</t>
  </si>
  <si>
    <t>5/584</t>
  </si>
  <si>
    <r>
      <t>в т.ч.: Городская больница № 1 (ж/о Оганер)</t>
    </r>
    <r>
      <rPr>
        <b/>
        <sz val="13"/>
        <rFont val="Times New Roman Cyr"/>
        <charset val="204"/>
      </rPr>
      <t xml:space="preserve"> </t>
    </r>
  </si>
  <si>
    <t>1 / 820</t>
  </si>
  <si>
    <t>1 / 760</t>
  </si>
  <si>
    <t xml:space="preserve">           Городская больница № 3 (пос. Снежногорск)</t>
  </si>
  <si>
    <t>1 / 25</t>
  </si>
  <si>
    <t>1 / 15</t>
  </si>
  <si>
    <t>Специализированные медицинские учреждения:</t>
  </si>
  <si>
    <t>3 / 486</t>
  </si>
  <si>
    <t>3 / 409</t>
  </si>
  <si>
    <t>1/75</t>
  </si>
  <si>
    <t xml:space="preserve"> - Родильный дом</t>
  </si>
  <si>
    <t>1 / 181</t>
  </si>
  <si>
    <t>1 / 132</t>
  </si>
  <si>
    <t xml:space="preserve"> - Детская больница</t>
  </si>
  <si>
    <t>1 / 142</t>
  </si>
  <si>
    <t>1 / 127</t>
  </si>
  <si>
    <r>
      <t xml:space="preserve"> - Городская больница № 2 (для больных с инфекционными заболеваниями</t>
    </r>
    <r>
      <rPr>
        <i/>
        <sz val="13"/>
        <rFont val="Times New Roman Cyr"/>
        <family val="1"/>
        <charset val="204"/>
      </rPr>
      <t xml:space="preserve">) </t>
    </r>
  </si>
  <si>
    <t>1 / 163</t>
  </si>
  <si>
    <t>1 / 150</t>
  </si>
  <si>
    <t>Поликлинические учреждения</t>
  </si>
  <si>
    <t xml:space="preserve"> - Городская поликлиника № 1 (р-н Центральный)</t>
  </si>
  <si>
    <t>17 (прочие учреждения здравоохранения)</t>
  </si>
  <si>
    <t xml:space="preserve"> - МСЧ-2  (р-н Талнах)</t>
  </si>
  <si>
    <t xml:space="preserve"> - Городская поликлиника № 3 (р-н Кайеркан)</t>
  </si>
  <si>
    <t>Красноярский краевой психоневрологический диспансер №5</t>
  </si>
  <si>
    <t>ед</t>
  </si>
  <si>
    <t xml:space="preserve">Станция скорой медицинской помощи </t>
  </si>
  <si>
    <t>Стоматологическая поликлиника</t>
  </si>
  <si>
    <t>Красноярский краевой центр крови №2</t>
  </si>
  <si>
    <t>Норильский отдел испытательной лаборатории Красноярского филиала ФГУ "Научный центр экспертизы средств медицинского применения" Росздравнадзора, бывшее МУЗ  КАнЛ (контрольно-аналитическая лаборатория)</t>
  </si>
  <si>
    <t>Культура</t>
  </si>
  <si>
    <t>Сеть управления по делам культуры:</t>
  </si>
  <si>
    <t>Образовательные учреждения культуры</t>
  </si>
  <si>
    <t>7 / 2 401</t>
  </si>
  <si>
    <t>7 / 2 435</t>
  </si>
  <si>
    <t>4/906</t>
  </si>
  <si>
    <t>Культурно -  досуговые центры</t>
  </si>
  <si>
    <t>ед./мест</t>
  </si>
  <si>
    <t>4 / 1 495</t>
  </si>
  <si>
    <t>ГУ "Норильский Заполярный театр драмы им. Вл. Маяковского"</t>
  </si>
  <si>
    <t>МБУ "Централизованная библиотечная система":                       в том числе:</t>
  </si>
  <si>
    <t>Центральная городская библиотека</t>
  </si>
  <si>
    <t>филиалы Центральной городской библиотеки</t>
  </si>
  <si>
    <t>МБУ "Кинокомплекс "Родина"                                                                                                                     в том числе кинозалы:</t>
  </si>
  <si>
    <t>"Родина"</t>
  </si>
  <si>
    <t>"Синема Арт Холл"</t>
  </si>
  <si>
    <t>"Ретро"</t>
  </si>
  <si>
    <t>Музеи (включая 2 филиала):                                                                   в том числе:</t>
  </si>
  <si>
    <t>2 (2)</t>
  </si>
  <si>
    <t>МБУ "Норильская художественная галерея":</t>
  </si>
  <si>
    <t>МБУ "Музей истории освоения и развития НПР"                                                                                                                                                     (филиалы в районах Талнах и Кайеркан):</t>
  </si>
  <si>
    <t>1 (2)</t>
  </si>
  <si>
    <t>Спорт</t>
  </si>
  <si>
    <t>Спортучреждения (вместе с ДЮСШ), всего:</t>
  </si>
  <si>
    <t>14 (23)</t>
  </si>
  <si>
    <t>спортсооружения на базе спортучреждений:</t>
  </si>
  <si>
    <t xml:space="preserve"> - бассейн</t>
  </si>
  <si>
    <t xml:space="preserve"> - каток</t>
  </si>
  <si>
    <t xml:space="preserve"> - стадион</t>
  </si>
  <si>
    <t xml:space="preserve"> - прочие спортсооружения</t>
  </si>
  <si>
    <r>
      <t>Детские спортивные школы</t>
    </r>
    <r>
      <rPr>
        <b/>
        <vertAlign val="superscript"/>
        <sz val="13"/>
        <rFont val="Times New Roman Cyr"/>
        <charset val="204"/>
      </rPr>
      <t xml:space="preserve"> </t>
    </r>
  </si>
  <si>
    <t xml:space="preserve">Число занимающихся </t>
  </si>
  <si>
    <t>Молодежные центры</t>
  </si>
  <si>
    <t>Норильский центр безопасности дорожного движения</t>
  </si>
  <si>
    <r>
      <rPr>
        <b/>
        <sz val="13"/>
        <rFont val="Times New Roman"/>
        <family val="1"/>
        <charset val="204"/>
      </rPr>
      <t xml:space="preserve">(2) </t>
    </r>
    <r>
      <rPr>
        <sz val="13"/>
        <rFont val="Times New Roman"/>
        <family val="1"/>
        <charset val="204"/>
      </rPr>
      <t>Увеличение количества учащихся связано</t>
    </r>
    <r>
      <rPr>
        <b/>
        <sz val="13"/>
        <rFont val="Times New Roman"/>
        <family val="1"/>
        <charset val="204"/>
      </rPr>
      <t xml:space="preserve"> </t>
    </r>
    <r>
      <rPr>
        <sz val="13"/>
        <rFont val="Times New Roman"/>
        <family val="1"/>
        <charset val="204"/>
      </rPr>
      <t>с открытием 69 десятых классов очной формы обучения из которых 49-профильных классов и 20-универсальных классов, на основании образовательных запросов и родителей.</t>
    </r>
  </si>
  <si>
    <t>г.Дудинка</t>
  </si>
  <si>
    <t>г.Норильск</t>
  </si>
  <si>
    <t>29,05 / 30,75</t>
  </si>
  <si>
    <t>29,60 / 30,60</t>
  </si>
  <si>
    <t>29,51 / 30,20</t>
  </si>
  <si>
    <t>41,55 / 43,00</t>
  </si>
  <si>
    <t>41,67 / 42,76</t>
  </si>
  <si>
    <t>41,65 / 42,95</t>
  </si>
  <si>
    <t>21 / 25</t>
  </si>
  <si>
    <t>25 / 26</t>
  </si>
  <si>
    <t>29 / 32</t>
  </si>
  <si>
    <t>2011/2010</t>
  </si>
  <si>
    <t>Динамика индекса потребительских цен по Российской Федерации (декабрь к декабрю), %</t>
  </si>
  <si>
    <r>
      <t>Численность детей стоящих на очереди по устройству в ДУ/ в том числе старше 3-х лет</t>
    </r>
    <r>
      <rPr>
        <b/>
        <sz val="13"/>
        <rFont val="Calibri"/>
        <family val="2"/>
        <charset val="204"/>
      </rPr>
      <t>¹</t>
    </r>
  </si>
  <si>
    <t>Больницы, всего</t>
  </si>
  <si>
    <r>
      <t xml:space="preserve"> - лыжные базы и горнолыжные базы</t>
    </r>
    <r>
      <rPr>
        <b/>
        <vertAlign val="superscript"/>
        <sz val="13"/>
        <rFont val="Symbol"/>
        <family val="1"/>
        <charset val="2"/>
      </rPr>
      <t>3</t>
    </r>
  </si>
  <si>
    <r>
      <rPr>
        <b/>
        <sz val="13"/>
        <rFont val="Times New Roman"/>
        <family val="1"/>
        <charset val="204"/>
      </rPr>
      <t xml:space="preserve">(3) </t>
    </r>
    <r>
      <rPr>
        <sz val="13"/>
        <rFont val="Times New Roman"/>
        <family val="1"/>
        <charset val="204"/>
      </rPr>
      <t>МБУ "Горнолыжный комплекс "Отдельная" с 25.12.2009г. Присоединен к МБОУ ДОД "ДЮСШ по зимним видам спорта".</t>
    </r>
  </si>
  <si>
    <r>
      <rPr>
        <b/>
        <sz val="13"/>
        <rFont val="Times New Roman"/>
        <family val="1"/>
        <charset val="204"/>
      </rPr>
      <t xml:space="preserve">(1) </t>
    </r>
    <r>
      <rPr>
        <sz val="13"/>
        <rFont val="Times New Roman"/>
        <family val="1"/>
        <charset val="204"/>
      </rPr>
      <t>Снижение численности связано с открытием 6 групп во втором корпусе МБДОУ №59, 14 групп в СОШ №18, №43, увеличением плановой наполняемости МБДОУ в связи с изменением расчета площади на 1 ребенка в соответствии с новыми СанПиН.</t>
    </r>
  </si>
  <si>
    <t>медь $/т</t>
  </si>
  <si>
    <t>платина $/тр.унция</t>
  </si>
  <si>
    <t>палладий $/тр.унция</t>
  </si>
  <si>
    <t>золото $/тр.унция</t>
  </si>
  <si>
    <t>серебро $/тр.унция</t>
  </si>
  <si>
    <t>средняя цена</t>
  </si>
  <si>
    <r>
      <t xml:space="preserve">               </t>
    </r>
    <r>
      <rPr>
        <b/>
        <sz val="26"/>
        <rFont val="Times New Roman"/>
        <family val="1"/>
        <charset val="204"/>
      </rPr>
      <t>Средние цены на металлы</t>
    </r>
    <r>
      <rPr>
        <sz val="26"/>
        <rFont val="Times New Roman"/>
        <family val="1"/>
        <charset val="204"/>
      </rPr>
      <t xml:space="preserve"> (по данным Лондонской биржи металлов)</t>
    </r>
  </si>
  <si>
    <r>
      <t xml:space="preserve">никель $/т       </t>
    </r>
    <r>
      <rPr>
        <sz val="18"/>
        <rFont val="Times New Roman"/>
        <family val="1"/>
        <charset val="204"/>
      </rPr>
      <t xml:space="preserve"> </t>
    </r>
  </si>
  <si>
    <t>в 3,3 раза</t>
  </si>
  <si>
    <t>1 кв. 2005</t>
  </si>
  <si>
    <t>2 кв. 2005</t>
  </si>
  <si>
    <t>3 кв. 2005</t>
  </si>
  <si>
    <t>4 кв. 2005</t>
  </si>
  <si>
    <t>1 кв. 2006</t>
  </si>
  <si>
    <t>2 кв. 2006</t>
  </si>
  <si>
    <t>3 кв. 2006</t>
  </si>
  <si>
    <t>4 кв. 2006</t>
  </si>
  <si>
    <t>1 кв. 2007</t>
  </si>
  <si>
    <t>2 кв. 2007</t>
  </si>
  <si>
    <t>3 кв. 2007</t>
  </si>
  <si>
    <t>4 кв. 2007</t>
  </si>
  <si>
    <t>1 кв. 2008</t>
  </si>
  <si>
    <t>2 кв. 2008</t>
  </si>
  <si>
    <t>3 кв. 2008</t>
  </si>
  <si>
    <t>4 кв. 2008</t>
  </si>
  <si>
    <t>1 кв. 2009</t>
  </si>
  <si>
    <t>2 кв. 2009</t>
  </si>
  <si>
    <t>3 кв. 2009</t>
  </si>
  <si>
    <t>4 кв. 2009</t>
  </si>
  <si>
    <t>1 кв. 2010</t>
  </si>
  <si>
    <t>2 кв. 2010</t>
  </si>
  <si>
    <t>3 кв. 2010</t>
  </si>
  <si>
    <t>4 кв. 2010</t>
  </si>
  <si>
    <t>1 кв. 2011</t>
  </si>
  <si>
    <t>2 кв. 2011</t>
  </si>
  <si>
    <t>3 кв. 2011</t>
  </si>
  <si>
    <t>Отток</t>
  </si>
  <si>
    <t>на 01.12.11г</t>
  </si>
  <si>
    <t>на 01.12.2010г.</t>
  </si>
  <si>
    <t>на 01.12.2011г.</t>
  </si>
  <si>
    <t>на 01.12.10г.</t>
  </si>
  <si>
    <t>на 01.12.11г.</t>
  </si>
  <si>
    <t>Отклонение 01.12.11г./ 01.12.10г, +, -</t>
  </si>
  <si>
    <r>
      <t>2358</t>
    </r>
    <r>
      <rPr>
        <b/>
        <sz val="13"/>
        <rFont val="Times New Roman Cyr"/>
        <charset val="204"/>
      </rPr>
      <t>*</t>
    </r>
  </si>
  <si>
    <r>
      <t>1203</t>
    </r>
    <r>
      <rPr>
        <b/>
        <sz val="13"/>
        <rFont val="Times New Roman Cyr"/>
        <charset val="204"/>
      </rPr>
      <t>*</t>
    </r>
  </si>
  <si>
    <t>Средние цены в городах РФ и МО г. Норильск в ноябре 2011 года, по данным Росстата</t>
  </si>
  <si>
    <t>01.12.08 г.</t>
  </si>
  <si>
    <t>01.12.09 г.</t>
  </si>
  <si>
    <t>01.12.10 г.</t>
  </si>
  <si>
    <t>01.12.11 г.</t>
  </si>
  <si>
    <t>22 / 25</t>
  </si>
  <si>
    <t>26,5 / 28</t>
  </si>
  <si>
    <t>29,5 / 31</t>
  </si>
  <si>
    <t>25,5 / 28</t>
  </si>
  <si>
    <t>31 / 32</t>
  </si>
  <si>
    <t>30,55 / 31,95</t>
  </si>
  <si>
    <t>30,80 / 31,80</t>
  </si>
  <si>
    <t>31,00 / 31,70</t>
  </si>
  <si>
    <t>41,05 / 42,45</t>
  </si>
  <si>
    <t>41,24 / 42,33</t>
  </si>
  <si>
    <t>41,04 / 42,24</t>
  </si>
  <si>
    <t>Итого за 11 месяцев</t>
  </si>
  <si>
    <t>Динамика индекса потребительских цен по Красноярскому краю (ноябрь к ноябрю), %</t>
  </si>
  <si>
    <t>Динамика индекса потребительских цен по Российской Федерации (ноябрь к ноябрю), %</t>
  </si>
  <si>
    <t>Динамика индекса потребительских цен по Красноярскому краю (январь-ноябрь к январю-ноябрю), %</t>
  </si>
  <si>
    <t>на 01.12.10</t>
  </si>
  <si>
    <t>на 01.12.11</t>
  </si>
  <si>
    <t>Отклонение 01.12.11/ 01.12.10,          +, -</t>
  </si>
  <si>
    <t>ноябрь 2010</t>
  </si>
  <si>
    <t>ноябрь 2011</t>
  </si>
  <si>
    <t>Отклонение                                        ноябрь 2011 / 2010</t>
  </si>
  <si>
    <t>на 01.12.10г</t>
  </si>
  <si>
    <t>Отклонение                                    01.12.11г. / 01.12.10г.</t>
  </si>
  <si>
    <t>Отклонение                                          ноябрь 2011 / 2010</t>
  </si>
  <si>
    <t>за ноябрь 2011г</t>
  </si>
  <si>
    <t>за ноябрь 2010г</t>
  </si>
</sst>
</file>

<file path=xl/styles.xml><?xml version="1.0" encoding="utf-8"?>
<styleSheet xmlns="http://schemas.openxmlformats.org/spreadsheetml/2006/main">
  <numFmts count="5">
    <numFmt numFmtId="164" formatCode="_-* #,##0.00\ &quot;р.&quot;_-;\-* #,##0.00\ &quot;р.&quot;_-;_-* &quot;-&quot;??\ &quot;р.&quot;_-;_-@_-"/>
    <numFmt numFmtId="166" formatCode="#,##0.0"/>
    <numFmt numFmtId="167" formatCode="0.0"/>
    <numFmt numFmtId="168" formatCode="#,##0.000"/>
    <numFmt numFmtId="172" formatCode="#,##0.0_ ;\-#,##0.0\ "/>
  </numFmts>
  <fonts count="78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3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9"/>
      <name val="Times New Roman Cyr"/>
      <family val="1"/>
      <charset val="204"/>
    </font>
    <font>
      <i/>
      <sz val="13"/>
      <name val="Times New Roman Cyr"/>
      <family val="1"/>
      <charset val="204"/>
    </font>
    <font>
      <sz val="14"/>
      <name val="Times New Roman Cyr"/>
      <family val="1"/>
      <charset val="204"/>
    </font>
    <font>
      <sz val="8"/>
      <color indexed="81"/>
      <name val="Tahoma"/>
      <family val="2"/>
      <charset val="204"/>
    </font>
    <font>
      <sz val="13"/>
      <color indexed="10"/>
      <name val="Times New Roman Cyr"/>
      <family val="1"/>
      <charset val="204"/>
    </font>
    <font>
      <sz val="10"/>
      <color indexed="10"/>
      <name val="Times New Roman Cyr"/>
      <family val="1"/>
      <charset val="204"/>
    </font>
    <font>
      <b/>
      <sz val="18"/>
      <name val="Times New Roman Cyr"/>
      <family val="1"/>
      <charset val="204"/>
    </font>
    <font>
      <sz val="14"/>
      <name val="Arial Cyr"/>
      <charset val="204"/>
    </font>
    <font>
      <b/>
      <sz val="24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4"/>
      <name val="Times New Roman CYR"/>
      <charset val="204"/>
    </font>
    <font>
      <b/>
      <sz val="13"/>
      <name val="Times New Roman Cyr"/>
      <charset val="204"/>
    </font>
    <font>
      <sz val="13"/>
      <name val="Times New Roman Cyr"/>
      <charset val="204"/>
    </font>
    <font>
      <b/>
      <i/>
      <sz val="12"/>
      <name val="Times New Roman CYR"/>
      <charset val="204"/>
    </font>
    <font>
      <i/>
      <sz val="12"/>
      <name val="Times New Roman Cyr"/>
      <charset val="204"/>
    </font>
    <font>
      <sz val="13"/>
      <name val="Times New Roman"/>
      <family val="1"/>
      <charset val="204"/>
    </font>
    <font>
      <b/>
      <vertAlign val="superscript"/>
      <sz val="13"/>
      <name val="Times New Roman Cyr"/>
      <charset val="204"/>
    </font>
    <font>
      <sz val="10"/>
      <name val="Times New Roman Cyr"/>
      <charset val="204"/>
    </font>
    <font>
      <i/>
      <sz val="11"/>
      <name val="Times New Roman Cyr"/>
      <charset val="204"/>
    </font>
    <font>
      <i/>
      <sz val="13"/>
      <name val="Times New Roman Cyr"/>
      <charset val="204"/>
    </font>
    <font>
      <b/>
      <sz val="12"/>
      <color indexed="8"/>
      <name val="Times New Roman Cyr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Arial Cyr"/>
      <charset val="204"/>
    </font>
    <font>
      <sz val="10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2"/>
      <name val="Arial"/>
      <family val="2"/>
      <charset val="204"/>
    </font>
    <font>
      <sz val="1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 Cyr"/>
      <charset val="204"/>
    </font>
    <font>
      <b/>
      <sz val="1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sz val="10"/>
      <name val="Times New Roman Cyr"/>
      <charset val="204"/>
    </font>
    <font>
      <b/>
      <sz val="10"/>
      <color indexed="8"/>
      <name val="Times New Roman Cyr"/>
      <family val="1"/>
      <charset val="204"/>
    </font>
    <font>
      <b/>
      <sz val="9"/>
      <name val="Times New Roman"/>
      <family val="1"/>
      <charset val="204"/>
    </font>
    <font>
      <vertAlign val="superscript"/>
      <sz val="13"/>
      <name val="Times New Roman Cyr"/>
      <charset val="204"/>
    </font>
    <font>
      <b/>
      <sz val="24"/>
      <color indexed="10"/>
      <name val="Times New Roman Cyr"/>
      <family val="1"/>
      <charset val="204"/>
    </font>
    <font>
      <b/>
      <vertAlign val="superscript"/>
      <sz val="14"/>
      <name val="Times New Roman Cyr"/>
      <charset val="204"/>
    </font>
    <font>
      <b/>
      <sz val="16"/>
      <name val="Times New Roman"/>
      <family val="1"/>
      <charset val="204"/>
    </font>
    <font>
      <sz val="11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9"/>
      <color rgb="FFFF0000"/>
      <name val="Verdana"/>
      <family val="2"/>
      <charset val="204"/>
    </font>
    <font>
      <b/>
      <sz val="9"/>
      <color theme="1"/>
      <name val="Verdana"/>
      <family val="2"/>
      <charset val="204"/>
    </font>
    <font>
      <sz val="13"/>
      <color theme="1"/>
      <name val="Times New Roman Cyr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1"/>
      <name val="Times New Roman Cyr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3"/>
      <name val="Calibri"/>
      <family val="2"/>
      <charset val="204"/>
    </font>
    <font>
      <b/>
      <vertAlign val="superscript"/>
      <sz val="13"/>
      <name val="Symbol"/>
      <family val="1"/>
      <charset val="2"/>
    </font>
    <font>
      <sz val="10"/>
      <color indexed="81"/>
      <name val="Tahoma"/>
      <family val="2"/>
      <charset val="204"/>
    </font>
    <font>
      <b/>
      <sz val="26"/>
      <name val="Times New Roman"/>
      <family val="1"/>
      <charset val="204"/>
    </font>
    <font>
      <sz val="26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8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A9A9A9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" fillId="0" borderId="0"/>
  </cellStyleXfs>
  <cellXfs count="1004">
    <xf numFmtId="0" fontId="0" fillId="0" borderId="0" xfId="0"/>
    <xf numFmtId="166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/>
    <xf numFmtId="166" fontId="8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7" fillId="0" borderId="0" xfId="0" applyFont="1" applyFill="1" applyBorder="1"/>
    <xf numFmtId="0" fontId="8" fillId="0" borderId="0" xfId="0" applyFont="1" applyFill="1" applyBorder="1"/>
    <xf numFmtId="3" fontId="8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8" fillId="0" borderId="0" xfId="0" applyFont="1" applyFill="1"/>
    <xf numFmtId="0" fontId="7" fillId="0" borderId="0" xfId="0" applyFont="1" applyFill="1" applyBorder="1" applyAlignment="1">
      <alignment horizontal="left"/>
    </xf>
    <xf numFmtId="167" fontId="3" fillId="0" borderId="0" xfId="0" applyNumberFormat="1" applyFont="1" applyFill="1"/>
    <xf numFmtId="0" fontId="4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/>
    <xf numFmtId="167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vertical="center"/>
    </xf>
    <xf numFmtId="0" fontId="0" fillId="0" borderId="0" xfId="0" applyFill="1"/>
    <xf numFmtId="166" fontId="9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4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35" fillId="0" borderId="0" xfId="0" applyFont="1" applyFill="1" applyAlignment="1">
      <alignment horizontal="left"/>
    </xf>
    <xf numFmtId="0" fontId="8" fillId="0" borderId="0" xfId="0" applyFont="1" applyFill="1" applyAlignment="1">
      <alignment wrapText="1"/>
    </xf>
    <xf numFmtId="0" fontId="39" fillId="0" borderId="0" xfId="0" applyFont="1" applyFill="1" applyBorder="1" applyAlignment="1">
      <alignment vertical="top" wrapText="1"/>
    </xf>
    <xf numFmtId="0" fontId="35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 vertical="top" wrapText="1"/>
    </xf>
    <xf numFmtId="0" fontId="40" fillId="0" borderId="0" xfId="0" applyFont="1" applyFill="1" applyBorder="1" applyAlignment="1">
      <alignment horizontal="center" wrapText="1"/>
    </xf>
    <xf numFmtId="0" fontId="39" fillId="0" borderId="0" xfId="0" applyFont="1" applyFill="1" applyBorder="1" applyAlignment="1">
      <alignment wrapText="1"/>
    </xf>
    <xf numFmtId="2" fontId="3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/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/>
    <xf numFmtId="166" fontId="4" fillId="0" borderId="0" xfId="0" applyNumberFormat="1" applyFont="1" applyFill="1" applyBorder="1"/>
    <xf numFmtId="0" fontId="49" fillId="0" borderId="0" xfId="0" applyFont="1" applyFill="1" applyBorder="1"/>
    <xf numFmtId="0" fontId="49" fillId="0" borderId="0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166" fontId="4" fillId="0" borderId="7" xfId="0" applyNumberFormat="1" applyFont="1" applyFill="1" applyBorder="1" applyAlignment="1">
      <alignment horizontal="center" vertical="center"/>
    </xf>
    <xf numFmtId="0" fontId="4" fillId="0" borderId="8" xfId="0" applyFont="1" applyFill="1" applyBorder="1"/>
    <xf numFmtId="0" fontId="38" fillId="0" borderId="0" xfId="0" applyFont="1" applyFill="1" applyBorder="1" applyAlignment="1"/>
    <xf numFmtId="0" fontId="36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/>
    <xf numFmtId="0" fontId="50" fillId="0" borderId="0" xfId="0" applyFont="1" applyFill="1"/>
    <xf numFmtId="2" fontId="3" fillId="0" borderId="0" xfId="0" applyNumberFormat="1" applyFont="1" applyFill="1"/>
    <xf numFmtId="1" fontId="3" fillId="0" borderId="0" xfId="0" applyNumberFormat="1" applyFont="1" applyFill="1"/>
    <xf numFmtId="0" fontId="30" fillId="0" borderId="0" xfId="0" applyFont="1" applyFill="1"/>
    <xf numFmtId="3" fontId="26" fillId="0" borderId="0" xfId="0" applyNumberFormat="1" applyFont="1" applyFill="1" applyBorder="1" applyAlignment="1">
      <alignment horizontal="center" vertical="center"/>
    </xf>
    <xf numFmtId="3" fontId="27" fillId="0" borderId="0" xfId="0" applyNumberFormat="1" applyFont="1" applyFill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5" fillId="0" borderId="0" xfId="0" applyFont="1" applyFill="1" applyBorder="1" applyAlignment="1">
      <alignment horizontal="left" vertical="justify" wrapText="1"/>
    </xf>
    <xf numFmtId="167" fontId="30" fillId="0" borderId="0" xfId="0" applyNumberFormat="1" applyFont="1" applyFill="1"/>
    <xf numFmtId="1" fontId="30" fillId="0" borderId="0" xfId="0" applyNumberFormat="1" applyFont="1" applyFill="1"/>
    <xf numFmtId="167" fontId="35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167" fontId="4" fillId="0" borderId="0" xfId="0" applyNumberFormat="1" applyFont="1" applyFill="1" applyBorder="1"/>
    <xf numFmtId="0" fontId="39" fillId="0" borderId="0" xfId="0" applyFont="1" applyFill="1" applyBorder="1"/>
    <xf numFmtId="0" fontId="40" fillId="0" borderId="0" xfId="0" applyFont="1" applyFill="1" applyBorder="1" applyAlignment="1">
      <alignment vertical="top" wrapText="1"/>
    </xf>
    <xf numFmtId="0" fontId="41" fillId="0" borderId="0" xfId="0" applyFont="1" applyFill="1" applyBorder="1"/>
    <xf numFmtId="0" fontId="42" fillId="0" borderId="0" xfId="0" applyFont="1" applyFill="1" applyBorder="1" applyAlignment="1">
      <alignment horizontal="right"/>
    </xf>
    <xf numFmtId="0" fontId="43" fillId="0" borderId="0" xfId="0" applyFont="1" applyFill="1" applyBorder="1" applyAlignment="1">
      <alignment horizontal="justify"/>
    </xf>
    <xf numFmtId="0" fontId="38" fillId="0" borderId="0" xfId="0" applyFont="1" applyFill="1"/>
    <xf numFmtId="3" fontId="3" fillId="0" borderId="0" xfId="0" applyNumberFormat="1" applyFont="1" applyFill="1"/>
    <xf numFmtId="2" fontId="3" fillId="0" borderId="0" xfId="0" applyNumberFormat="1" applyFont="1" applyFill="1" applyAlignment="1">
      <alignment horizontal="left"/>
    </xf>
    <xf numFmtId="0" fontId="35" fillId="0" borderId="0" xfId="17" applyFont="1" applyFill="1" applyBorder="1" applyAlignment="1">
      <alignment horizontal="left" wrapText="1"/>
    </xf>
    <xf numFmtId="166" fontId="8" fillId="2" borderId="0" xfId="0" applyNumberFormat="1" applyFont="1" applyFill="1" applyBorder="1" applyAlignment="1">
      <alignment horizontal="center" vertical="center"/>
    </xf>
    <xf numFmtId="166" fontId="8" fillId="2" borderId="2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8" fillId="2" borderId="5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38" xfId="0" applyFont="1" applyFill="1" applyBorder="1"/>
    <xf numFmtId="0" fontId="8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center" vertical="center"/>
    </xf>
    <xf numFmtId="166" fontId="8" fillId="2" borderId="3" xfId="0" applyNumberFormat="1" applyFont="1" applyFill="1" applyBorder="1" applyAlignment="1">
      <alignment horizontal="center" vertical="center"/>
    </xf>
    <xf numFmtId="167" fontId="3" fillId="2" borderId="39" xfId="0" applyNumberFormat="1" applyFont="1" applyFill="1" applyBorder="1"/>
    <xf numFmtId="0" fontId="8" fillId="2" borderId="2" xfId="0" applyFont="1" applyFill="1" applyBorder="1" applyAlignment="1">
      <alignment vertical="center" wrapText="1"/>
    </xf>
    <xf numFmtId="0" fontId="8" fillId="2" borderId="31" xfId="0" applyFont="1" applyFill="1" applyBorder="1" applyAlignment="1">
      <alignment horizontal="center" vertical="center"/>
    </xf>
    <xf numFmtId="166" fontId="8" fillId="2" borderId="9" xfId="0" applyNumberFormat="1" applyFont="1" applyFill="1" applyBorder="1" applyAlignment="1">
      <alignment horizontal="center" vertical="center"/>
    </xf>
    <xf numFmtId="167" fontId="3" fillId="2" borderId="40" xfId="0" applyNumberFormat="1" applyFont="1" applyFill="1" applyBorder="1"/>
    <xf numFmtId="0" fontId="63" fillId="0" borderId="0" xfId="2" applyFont="1" applyFill="1" applyBorder="1" applyAlignment="1">
      <alignment horizontal="right" wrapText="1"/>
    </xf>
    <xf numFmtId="0" fontId="62" fillId="0" borderId="0" xfId="7" applyFont="1"/>
    <xf numFmtId="0" fontId="62" fillId="0" borderId="0" xfId="11" applyFont="1" applyFill="1"/>
    <xf numFmtId="0" fontId="62" fillId="0" borderId="0" xfId="12" applyFont="1" applyFill="1"/>
    <xf numFmtId="0" fontId="62" fillId="0" borderId="0" xfId="13" applyFont="1" applyFill="1"/>
    <xf numFmtId="0" fontId="61" fillId="0" borderId="0" xfId="14" applyFill="1"/>
    <xf numFmtId="0" fontId="61" fillId="0" borderId="0" xfId="15" applyFill="1"/>
    <xf numFmtId="0" fontId="62" fillId="0" borderId="0" xfId="16" applyFont="1" applyFill="1"/>
    <xf numFmtId="0" fontId="62" fillId="0" borderId="0" xfId="8" applyFont="1" applyFill="1"/>
    <xf numFmtId="0" fontId="62" fillId="0" borderId="0" xfId="10" applyFont="1" applyFill="1"/>
    <xf numFmtId="0" fontId="62" fillId="0" borderId="0" xfId="9" applyFont="1" applyFill="1"/>
    <xf numFmtId="0" fontId="4" fillId="0" borderId="31" xfId="0" applyFont="1" applyFill="1" applyBorder="1" applyAlignment="1">
      <alignment horizontal="center" vertical="center"/>
    </xf>
    <xf numFmtId="0" fontId="64" fillId="0" borderId="0" xfId="8" applyFont="1" applyFill="1"/>
    <xf numFmtId="0" fontId="5" fillId="0" borderId="0" xfId="0" applyFont="1" applyFill="1" applyBorder="1"/>
    <xf numFmtId="0" fontId="64" fillId="0" borderId="0" xfId="10" applyFont="1" applyFill="1"/>
    <xf numFmtId="0" fontId="64" fillId="0" borderId="0" xfId="9" applyFont="1" applyFill="1"/>
    <xf numFmtId="0" fontId="5" fillId="0" borderId="0" xfId="0" applyFont="1" applyFill="1"/>
    <xf numFmtId="0" fontId="35" fillId="0" borderId="0" xfId="0" applyFont="1" applyFill="1" applyBorder="1" applyAlignment="1">
      <alignment horizontal="left"/>
    </xf>
    <xf numFmtId="0" fontId="65" fillId="0" borderId="0" xfId="3" applyFont="1" applyFill="1" applyBorder="1" applyAlignment="1">
      <alignment horizontal="right" wrapText="1"/>
    </xf>
    <xf numFmtId="0" fontId="65" fillId="0" borderId="0" xfId="4" applyFont="1" applyFill="1" applyBorder="1" applyAlignment="1">
      <alignment horizontal="right" wrapText="1"/>
    </xf>
    <xf numFmtId="0" fontId="66" fillId="0" borderId="0" xfId="5" applyFont="1" applyFill="1" applyBorder="1" applyAlignment="1">
      <alignment horizontal="right" wrapText="1"/>
    </xf>
    <xf numFmtId="0" fontId="63" fillId="0" borderId="0" xfId="5" applyFont="1" applyFill="1" applyBorder="1" applyAlignment="1">
      <alignment horizontal="right" wrapText="1"/>
    </xf>
    <xf numFmtId="0" fontId="66" fillId="0" borderId="0" xfId="6" applyFont="1" applyFill="1" applyBorder="1" applyAlignment="1">
      <alignment horizontal="right" wrapText="1"/>
    </xf>
    <xf numFmtId="0" fontId="63" fillId="0" borderId="0" xfId="6" applyFont="1" applyFill="1" applyBorder="1" applyAlignment="1">
      <alignment horizontal="right" wrapText="1"/>
    </xf>
    <xf numFmtId="0" fontId="3" fillId="2" borderId="0" xfId="0" applyFont="1" applyFill="1"/>
    <xf numFmtId="49" fontId="35" fillId="0" borderId="0" xfId="0" applyNumberFormat="1" applyFont="1" applyFill="1" applyBorder="1" applyAlignment="1">
      <alignment horizontal="left" vertical="top" wrapText="1"/>
    </xf>
    <xf numFmtId="0" fontId="14" fillId="0" borderId="0" xfId="0" applyFont="1" applyFill="1"/>
    <xf numFmtId="0" fontId="14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/>
    <xf numFmtId="3" fontId="7" fillId="2" borderId="38" xfId="0" applyNumberFormat="1" applyFont="1" applyFill="1" applyBorder="1" applyAlignment="1">
      <alignment horizontal="center" vertical="center"/>
    </xf>
    <xf numFmtId="3" fontId="8" fillId="2" borderId="39" xfId="0" applyNumberFormat="1" applyFont="1" applyFill="1" applyBorder="1" applyAlignment="1">
      <alignment horizontal="center" vertical="center"/>
    </xf>
    <xf numFmtId="3" fontId="25" fillId="2" borderId="39" xfId="0" applyNumberFormat="1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center"/>
    </xf>
    <xf numFmtId="0" fontId="23" fillId="0" borderId="0" xfId="0" applyFont="1" applyFill="1"/>
    <xf numFmtId="1" fontId="3" fillId="0" borderId="0" xfId="0" applyNumberFormat="1" applyFont="1" applyFill="1" applyBorder="1"/>
    <xf numFmtId="0" fontId="8" fillId="0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3" fontId="25" fillId="2" borderId="0" xfId="0" applyNumberFormat="1" applyFont="1" applyFill="1" applyBorder="1" applyAlignment="1">
      <alignment horizontal="center" vertical="center" wrapText="1"/>
    </xf>
    <xf numFmtId="3" fontId="8" fillId="2" borderId="0" xfId="0" applyNumberFormat="1" applyFont="1" applyFill="1" applyBorder="1" applyAlignment="1">
      <alignment horizontal="center" vertical="center" wrapText="1"/>
    </xf>
    <xf numFmtId="3" fontId="25" fillId="2" borderId="0" xfId="0" applyNumberFormat="1" applyFont="1" applyFill="1" applyBorder="1" applyAlignment="1">
      <alignment horizontal="center" vertical="center"/>
    </xf>
    <xf numFmtId="3" fontId="26" fillId="2" borderId="0" xfId="0" applyNumberFormat="1" applyFont="1" applyFill="1" applyBorder="1" applyAlignment="1">
      <alignment horizontal="center" vertical="center"/>
    </xf>
    <xf numFmtId="3" fontId="27" fillId="2" borderId="0" xfId="0" applyNumberFormat="1" applyFont="1" applyFill="1" applyBorder="1" applyAlignment="1">
      <alignment horizontal="center" vertical="center"/>
    </xf>
    <xf numFmtId="3" fontId="21" fillId="2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/>
    <xf numFmtId="0" fontId="8" fillId="0" borderId="2" xfId="0" applyFont="1" applyFill="1" applyBorder="1"/>
    <xf numFmtId="0" fontId="8" fillId="0" borderId="4" xfId="0" applyFont="1" applyFill="1" applyBorder="1" applyAlignment="1">
      <alignment horizontal="left" vertical="center"/>
    </xf>
    <xf numFmtId="166" fontId="8" fillId="0" borderId="5" xfId="0" applyNumberFormat="1" applyFont="1" applyFill="1" applyBorder="1" applyAlignment="1">
      <alignment horizontal="center" vertical="center"/>
    </xf>
    <xf numFmtId="3" fontId="8" fillId="0" borderId="4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top" wrapText="1"/>
    </xf>
    <xf numFmtId="0" fontId="3" fillId="3" borderId="0" xfId="0" applyFont="1" applyFill="1" applyBorder="1"/>
    <xf numFmtId="0" fontId="0" fillId="3" borderId="0" xfId="0" applyFill="1" applyBorder="1"/>
    <xf numFmtId="3" fontId="8" fillId="0" borderId="38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left"/>
    </xf>
    <xf numFmtId="3" fontId="8" fillId="0" borderId="40" xfId="0" applyNumberFormat="1" applyFont="1" applyFill="1" applyBorder="1" applyAlignment="1">
      <alignment horizontal="center"/>
    </xf>
    <xf numFmtId="3" fontId="8" fillId="0" borderId="2" xfId="0" applyNumberFormat="1" applyFont="1" applyFill="1" applyBorder="1" applyAlignment="1">
      <alignment horizontal="center"/>
    </xf>
    <xf numFmtId="0" fontId="7" fillId="0" borderId="1" xfId="0" applyFont="1" applyFill="1" applyBorder="1"/>
    <xf numFmtId="0" fontId="3" fillId="0" borderId="1" xfId="0" applyFont="1" applyFill="1" applyBorder="1"/>
    <xf numFmtId="3" fontId="8" fillId="0" borderId="39" xfId="0" applyNumberFormat="1" applyFont="1" applyFill="1" applyBorder="1" applyAlignment="1">
      <alignment horizontal="center"/>
    </xf>
    <xf numFmtId="3" fontId="8" fillId="0" borderId="3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wrapText="1"/>
    </xf>
    <xf numFmtId="0" fontId="7" fillId="0" borderId="32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justify"/>
    </xf>
    <xf numFmtId="0" fontId="40" fillId="2" borderId="0" xfId="0" applyFont="1" applyFill="1" applyBorder="1" applyAlignment="1">
      <alignment horizontal="center" wrapText="1"/>
    </xf>
    <xf numFmtId="3" fontId="25" fillId="2" borderId="39" xfId="0" applyNumberFormat="1" applyFont="1" applyFill="1" applyBorder="1" applyAlignment="1">
      <alignment horizontal="center" vertical="center"/>
    </xf>
    <xf numFmtId="166" fontId="8" fillId="0" borderId="32" xfId="0" applyNumberFormat="1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4" fillId="0" borderId="55" xfId="0" applyNumberFormat="1" applyFont="1" applyFill="1" applyBorder="1" applyAlignment="1">
      <alignment horizontal="center" vertical="center"/>
    </xf>
    <xf numFmtId="166" fontId="8" fillId="0" borderId="52" xfId="0" applyNumberFormat="1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left" vertical="top" wrapText="1"/>
    </xf>
    <xf numFmtId="0" fontId="4" fillId="0" borderId="55" xfId="0" applyFont="1" applyFill="1" applyBorder="1" applyAlignment="1">
      <alignment horizontal="center" vertical="center"/>
    </xf>
    <xf numFmtId="166" fontId="8" fillId="0" borderId="5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31" xfId="0" applyNumberFormat="1" applyFont="1" applyFill="1" applyBorder="1" applyAlignment="1">
      <alignment horizontal="center" vertical="center" wrapText="1"/>
    </xf>
    <xf numFmtId="166" fontId="4" fillId="0" borderId="32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166" fontId="4" fillId="0" borderId="5" xfId="0" applyNumberFormat="1" applyFont="1" applyFill="1" applyBorder="1" applyAlignment="1">
      <alignment horizontal="center" vertical="center"/>
    </xf>
    <xf numFmtId="166" fontId="11" fillId="0" borderId="1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/>
    </xf>
    <xf numFmtId="166" fontId="11" fillId="0" borderId="38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66" fontId="8" fillId="0" borderId="39" xfId="0" applyNumberFormat="1" applyFont="1" applyFill="1" applyBorder="1" applyAlignment="1">
      <alignment horizontal="center" vertical="center"/>
    </xf>
    <xf numFmtId="166" fontId="8" fillId="0" borderId="55" xfId="0" applyNumberFormat="1" applyFont="1" applyFill="1" applyBorder="1" applyAlignment="1">
      <alignment horizontal="center" vertical="center"/>
    </xf>
    <xf numFmtId="166" fontId="8" fillId="0" borderId="32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wrapText="1"/>
    </xf>
    <xf numFmtId="166" fontId="8" fillId="0" borderId="4" xfId="0" applyNumberFormat="1" applyFont="1" applyFill="1" applyBorder="1" applyAlignment="1">
      <alignment horizontal="left" wrapText="1"/>
    </xf>
    <xf numFmtId="0" fontId="8" fillId="0" borderId="4" xfId="0" applyFont="1" applyFill="1" applyBorder="1" applyAlignment="1">
      <alignment wrapText="1"/>
    </xf>
    <xf numFmtId="0" fontId="8" fillId="0" borderId="31" xfId="0" applyFont="1" applyFill="1" applyBorder="1" applyAlignment="1">
      <alignment wrapText="1"/>
    </xf>
    <xf numFmtId="0" fontId="8" fillId="0" borderId="4" xfId="0" applyFont="1" applyFill="1" applyBorder="1" applyAlignment="1">
      <alignment vertical="center" wrapText="1"/>
    </xf>
    <xf numFmtId="0" fontId="8" fillId="0" borderId="32" xfId="0" applyFont="1" applyFill="1" applyBorder="1" applyAlignment="1">
      <alignment vertical="center"/>
    </xf>
    <xf numFmtId="0" fontId="4" fillId="0" borderId="32" xfId="0" applyFont="1" applyFill="1" applyBorder="1" applyAlignment="1">
      <alignment wrapText="1"/>
    </xf>
    <xf numFmtId="0" fontId="8" fillId="0" borderId="32" xfId="0" applyFont="1" applyFill="1" applyBorder="1" applyAlignment="1">
      <alignment vertical="center" wrapText="1"/>
    </xf>
    <xf numFmtId="0" fontId="8" fillId="0" borderId="55" xfId="0" applyFont="1" applyFill="1" applyBorder="1" applyAlignment="1">
      <alignment wrapText="1"/>
    </xf>
    <xf numFmtId="166" fontId="8" fillId="0" borderId="38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top"/>
    </xf>
    <xf numFmtId="166" fontId="8" fillId="0" borderId="3" xfId="0" applyNumberFormat="1" applyFont="1" applyFill="1" applyBorder="1" applyAlignment="1">
      <alignment horizontal="center" vertical="center"/>
    </xf>
    <xf numFmtId="166" fontId="8" fillId="0" borderId="2" xfId="0" applyNumberFormat="1" applyFont="1" applyFill="1" applyBorder="1" applyAlignment="1">
      <alignment horizontal="center" vertical="center"/>
    </xf>
    <xf numFmtId="166" fontId="8" fillId="0" borderId="38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/>
    </xf>
    <xf numFmtId="0" fontId="38" fillId="0" borderId="0" xfId="0" applyFont="1" applyFill="1" applyBorder="1" applyAlignment="1">
      <alignment vertical="center"/>
    </xf>
    <xf numFmtId="4" fontId="8" fillId="0" borderId="3" xfId="0" applyNumberFormat="1" applyFont="1" applyFill="1" applyBorder="1" applyAlignment="1">
      <alignment horizontal="center" vertical="center"/>
    </xf>
    <xf numFmtId="0" fontId="38" fillId="0" borderId="59" xfId="0" applyFont="1" applyFill="1" applyBorder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21" fillId="0" borderId="9" xfId="0" applyFont="1" applyFill="1" applyBorder="1" applyAlignment="1"/>
    <xf numFmtId="0" fontId="5" fillId="0" borderId="32" xfId="0" applyFont="1" applyFill="1" applyBorder="1" applyAlignment="1">
      <alignment horizontal="center" vertical="center" wrapText="1"/>
    </xf>
    <xf numFmtId="2" fontId="9" fillId="0" borderId="27" xfId="0" applyNumberFormat="1" applyFont="1" applyFill="1" applyBorder="1" applyAlignment="1">
      <alignment horizontal="center" vertical="center"/>
    </xf>
    <xf numFmtId="2" fontId="33" fillId="0" borderId="32" xfId="0" applyNumberFormat="1" applyFont="1" applyFill="1" applyBorder="1" applyAlignment="1">
      <alignment horizontal="center" vertical="center"/>
    </xf>
    <xf numFmtId="2" fontId="33" fillId="0" borderId="64" xfId="0" applyNumberFormat="1" applyFont="1" applyFill="1" applyBorder="1" applyAlignment="1">
      <alignment horizontal="center" vertical="center"/>
    </xf>
    <xf numFmtId="2" fontId="54" fillId="0" borderId="32" xfId="0" applyNumberFormat="1" applyFont="1" applyFill="1" applyBorder="1" applyAlignment="1">
      <alignment horizontal="center" vertical="center" wrapText="1"/>
    </xf>
    <xf numFmtId="2" fontId="33" fillId="0" borderId="1" xfId="0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0" xfId="0" applyNumberFormat="1" applyFont="1" applyFill="1" applyBorder="1" applyAlignment="1">
      <alignment horizontal="center" vertical="center"/>
    </xf>
    <xf numFmtId="0" fontId="3" fillId="0" borderId="38" xfId="0" applyFont="1" applyFill="1" applyBorder="1"/>
    <xf numFmtId="0" fontId="7" fillId="0" borderId="4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7" fillId="0" borderId="3" xfId="0" applyFont="1" applyFill="1" applyBorder="1"/>
    <xf numFmtId="0" fontId="7" fillId="0" borderId="5" xfId="0" applyFont="1" applyFill="1" applyBorder="1"/>
    <xf numFmtId="0" fontId="8" fillId="0" borderId="31" xfId="0" applyFont="1" applyFill="1" applyBorder="1" applyAlignment="1">
      <alignment horizontal="left"/>
    </xf>
    <xf numFmtId="3" fontId="8" fillId="0" borderId="5" xfId="0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/>
    </xf>
    <xf numFmtId="3" fontId="8" fillId="0" borderId="31" xfId="0" applyNumberFormat="1" applyFont="1" applyFill="1" applyBorder="1" applyAlignment="1">
      <alignment horizontal="center" vertical="center"/>
    </xf>
    <xf numFmtId="3" fontId="24" fillId="0" borderId="1" xfId="0" applyNumberFormat="1" applyFont="1" applyFill="1" applyBorder="1" applyAlignment="1">
      <alignment horizontal="center" vertical="center"/>
    </xf>
    <xf numFmtId="166" fontId="24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/>
    <xf numFmtId="0" fontId="57" fillId="0" borderId="0" xfId="0" applyFont="1" applyFill="1" applyAlignment="1"/>
    <xf numFmtId="0" fontId="23" fillId="0" borderId="0" xfId="0" applyFont="1" applyFill="1" applyAlignment="1"/>
    <xf numFmtId="0" fontId="20" fillId="0" borderId="0" xfId="0" applyFont="1" applyFill="1" applyAlignment="1"/>
    <xf numFmtId="0" fontId="6" fillId="0" borderId="0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left" vertical="justify" wrapText="1"/>
    </xf>
    <xf numFmtId="4" fontId="38" fillId="0" borderId="59" xfId="0" applyNumberFormat="1" applyFont="1" applyFill="1" applyBorder="1" applyAlignment="1">
      <alignment horizontal="center"/>
    </xf>
    <xf numFmtId="4" fontId="38" fillId="0" borderId="60" xfId="0" applyNumberFormat="1" applyFont="1" applyFill="1" applyBorder="1" applyAlignment="1">
      <alignment horizontal="center"/>
    </xf>
    <xf numFmtId="167" fontId="38" fillId="0" borderId="65" xfId="0" applyNumberFormat="1" applyFont="1" applyFill="1" applyBorder="1" applyAlignment="1">
      <alignment horizontal="center" vertical="center"/>
    </xf>
    <xf numFmtId="168" fontId="8" fillId="0" borderId="3" xfId="0" applyNumberFormat="1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center" vertical="center" wrapText="1"/>
    </xf>
    <xf numFmtId="4" fontId="8" fillId="0" borderId="39" xfId="0" applyNumberFormat="1" applyFont="1" applyFill="1" applyBorder="1" applyAlignment="1">
      <alignment horizontal="center" vertical="center"/>
    </xf>
    <xf numFmtId="4" fontId="8" fillId="0" borderId="39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167" fontId="3" fillId="0" borderId="3" xfId="0" applyNumberFormat="1" applyFont="1" applyFill="1" applyBorder="1"/>
    <xf numFmtId="167" fontId="3" fillId="0" borderId="2" xfId="0" applyNumberFormat="1" applyFont="1" applyFill="1" applyBorder="1"/>
    <xf numFmtId="0" fontId="51" fillId="3" borderId="32" xfId="0" applyFont="1" applyFill="1" applyBorder="1" applyAlignment="1">
      <alignment horizontal="center" wrapText="1"/>
    </xf>
    <xf numFmtId="0" fontId="7" fillId="3" borderId="3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3" borderId="39" xfId="0" applyFont="1" applyFill="1" applyBorder="1" applyAlignment="1">
      <alignment horizontal="center"/>
    </xf>
    <xf numFmtId="0" fontId="25" fillId="0" borderId="0" xfId="0" applyFont="1" applyFill="1" applyBorder="1" applyAlignment="1">
      <alignment wrapText="1"/>
    </xf>
    <xf numFmtId="3" fontId="4" fillId="0" borderId="3" xfId="0" applyNumberFormat="1" applyFont="1" applyFill="1" applyBorder="1" applyAlignment="1">
      <alignment horizontal="center"/>
    </xf>
    <xf numFmtId="3" fontId="8" fillId="3" borderId="39" xfId="0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49" fontId="8" fillId="0" borderId="31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3" fontId="8" fillId="3" borderId="40" xfId="0" applyNumberFormat="1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center"/>
    </xf>
    <xf numFmtId="3" fontId="8" fillId="3" borderId="38" xfId="0" applyNumberFormat="1" applyFont="1" applyFill="1" applyBorder="1" applyAlignment="1">
      <alignment horizontal="center"/>
    </xf>
    <xf numFmtId="0" fontId="25" fillId="0" borderId="3" xfId="0" applyFont="1" applyFill="1" applyBorder="1" applyAlignment="1">
      <alignment horizontal="left"/>
    </xf>
    <xf numFmtId="0" fontId="28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left"/>
    </xf>
    <xf numFmtId="0" fontId="25" fillId="3" borderId="3" xfId="0" applyFont="1" applyFill="1" applyBorder="1" applyAlignment="1">
      <alignment horizontal="left" vertical="top" wrapText="1"/>
    </xf>
    <xf numFmtId="0" fontId="28" fillId="3" borderId="3" xfId="0" applyFont="1" applyFill="1" applyBorder="1" applyAlignment="1">
      <alignment horizontal="center" vertical="center"/>
    </xf>
    <xf numFmtId="0" fontId="0" fillId="3" borderId="0" xfId="0" applyFill="1"/>
    <xf numFmtId="49" fontId="8" fillId="0" borderId="3" xfId="0" applyNumberFormat="1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horizontal="left" vertical="center" wrapText="1"/>
    </xf>
    <xf numFmtId="49" fontId="8" fillId="3" borderId="3" xfId="0" applyNumberFormat="1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left"/>
    </xf>
    <xf numFmtId="0" fontId="8" fillId="0" borderId="40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4" fillId="3" borderId="38" xfId="0" applyFont="1" applyFill="1" applyBorder="1"/>
    <xf numFmtId="0" fontId="0" fillId="3" borderId="10" xfId="0" applyFill="1" applyBorder="1"/>
    <xf numFmtId="0" fontId="3" fillId="3" borderId="1" xfId="0" applyFont="1" applyFill="1" applyBorder="1"/>
    <xf numFmtId="0" fontId="3" fillId="3" borderId="10" xfId="0" applyFont="1" applyFill="1" applyBorder="1"/>
    <xf numFmtId="0" fontId="8" fillId="3" borderId="1" xfId="0" applyFont="1" applyFill="1" applyBorder="1"/>
    <xf numFmtId="0" fontId="25" fillId="3" borderId="39" xfId="0" applyFont="1" applyFill="1" applyBorder="1"/>
    <xf numFmtId="0" fontId="8" fillId="3" borderId="0" xfId="0" applyFont="1" applyFill="1" applyBorder="1" applyAlignment="1">
      <alignment horizontal="center"/>
    </xf>
    <xf numFmtId="3" fontId="8" fillId="3" borderId="2" xfId="0" applyNumberFormat="1" applyFont="1" applyFill="1" applyBorder="1" applyAlignment="1">
      <alignment horizontal="center"/>
    </xf>
    <xf numFmtId="3" fontId="8" fillId="3" borderId="3" xfId="0" applyNumberFormat="1" applyFont="1" applyFill="1" applyBorder="1" applyAlignment="1">
      <alignment horizontal="center"/>
    </xf>
    <xf numFmtId="0" fontId="24" fillId="3" borderId="38" xfId="0" applyFont="1" applyFill="1" applyBorder="1" applyAlignment="1">
      <alignment vertical="center" wrapText="1"/>
    </xf>
    <xf numFmtId="0" fontId="8" fillId="3" borderId="32" xfId="0" applyFont="1" applyFill="1" applyBorder="1" applyAlignment="1">
      <alignment horizontal="center"/>
    </xf>
    <xf numFmtId="0" fontId="25" fillId="2" borderId="39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0" fillId="2" borderId="0" xfId="0" applyFill="1"/>
    <xf numFmtId="0" fontId="25" fillId="2" borderId="40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/>
    </xf>
    <xf numFmtId="0" fontId="0" fillId="3" borderId="1" xfId="0" applyFill="1" applyBorder="1"/>
    <xf numFmtId="0" fontId="0" fillId="3" borderId="3" xfId="0" applyFill="1" applyBorder="1"/>
    <xf numFmtId="0" fontId="25" fillId="3" borderId="40" xfId="0" applyFont="1" applyFill="1" applyBorder="1" applyAlignment="1">
      <alignment vertical="center" wrapText="1"/>
    </xf>
    <xf numFmtId="49" fontId="8" fillId="3" borderId="1" xfId="0" applyNumberFormat="1" applyFont="1" applyFill="1" applyBorder="1" applyAlignment="1">
      <alignment horizontal="center"/>
    </xf>
    <xf numFmtId="49" fontId="8" fillId="3" borderId="3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49" fontId="8" fillId="3" borderId="2" xfId="0" applyNumberFormat="1" applyFont="1" applyFill="1" applyBorder="1" applyAlignment="1">
      <alignment horizontal="center"/>
    </xf>
    <xf numFmtId="0" fontId="7" fillId="3" borderId="1" xfId="0" applyFont="1" applyFill="1" applyBorder="1"/>
    <xf numFmtId="0" fontId="8" fillId="3" borderId="10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3" xfId="0" applyFont="1" applyFill="1" applyBorder="1"/>
    <xf numFmtId="0" fontId="8" fillId="3" borderId="3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vertical="center" wrapText="1"/>
    </xf>
    <xf numFmtId="0" fontId="8" fillId="0" borderId="50" xfId="0" applyFont="1" applyFill="1" applyBorder="1" applyAlignment="1">
      <alignment horizontal="center"/>
    </xf>
    <xf numFmtId="0" fontId="8" fillId="0" borderId="32" xfId="0" applyNumberFormat="1" applyFont="1" applyFill="1" applyBorder="1" applyAlignment="1">
      <alignment horizontal="center"/>
    </xf>
    <xf numFmtId="49" fontId="8" fillId="3" borderId="32" xfId="0" applyNumberFormat="1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0" fontId="8" fillId="0" borderId="5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0" fillId="3" borderId="1" xfId="0" applyFont="1" applyFill="1" applyBorder="1"/>
    <xf numFmtId="0" fontId="0" fillId="0" borderId="0" xfId="0" applyFont="1" applyFill="1"/>
    <xf numFmtId="0" fontId="7" fillId="0" borderId="1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/>
    </xf>
    <xf numFmtId="0" fontId="28" fillId="3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0" fontId="28" fillId="0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vertical="center"/>
    </xf>
    <xf numFmtId="0" fontId="25" fillId="0" borderId="3" xfId="0" applyFont="1" applyFill="1" applyBorder="1" applyAlignment="1">
      <alignment vertical="center" wrapText="1"/>
    </xf>
    <xf numFmtId="0" fontId="32" fillId="0" borderId="3" xfId="0" applyFont="1" applyFill="1" applyBorder="1" applyAlignment="1">
      <alignment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32" fillId="0" borderId="3" xfId="0" applyFont="1" applyFill="1" applyBorder="1" applyAlignment="1">
      <alignment horizontal="left" vertical="center" wrapText="1"/>
    </xf>
    <xf numFmtId="0" fontId="32" fillId="0" borderId="3" xfId="0" applyFont="1" applyFill="1" applyBorder="1" applyAlignment="1">
      <alignment vertical="center"/>
    </xf>
    <xf numFmtId="0" fontId="32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/>
    </xf>
    <xf numFmtId="0" fontId="28" fillId="0" borderId="3" xfId="0" applyFont="1" applyFill="1" applyBorder="1" applyAlignment="1">
      <alignment horizontal="left"/>
    </xf>
    <xf numFmtId="0" fontId="28" fillId="0" borderId="3" xfId="0" applyFont="1" applyFill="1" applyBorder="1"/>
    <xf numFmtId="0" fontId="7" fillId="0" borderId="12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24" fillId="0" borderId="67" xfId="0" applyFont="1" applyFill="1" applyBorder="1" applyAlignment="1">
      <alignment horizontal="left"/>
    </xf>
    <xf numFmtId="0" fontId="8" fillId="0" borderId="54" xfId="0" applyFont="1" applyFill="1" applyBorder="1" applyAlignment="1">
      <alignment horizontal="center"/>
    </xf>
    <xf numFmtId="0" fontId="8" fillId="0" borderId="67" xfId="0" applyFont="1" applyFill="1" applyBorder="1" applyAlignment="1">
      <alignment horizontal="center"/>
    </xf>
    <xf numFmtId="0" fontId="8" fillId="3" borderId="67" xfId="0" applyFont="1" applyFill="1" applyBorder="1" applyAlignment="1">
      <alignment horizontal="center"/>
    </xf>
    <xf numFmtId="0" fontId="8" fillId="3" borderId="0" xfId="0" applyFont="1" applyFill="1"/>
    <xf numFmtId="0" fontId="3" fillId="0" borderId="0" xfId="0" applyFont="1" applyFill="1" applyBorder="1" applyAlignment="1"/>
    <xf numFmtId="3" fontId="8" fillId="0" borderId="17" xfId="0" applyNumberFormat="1" applyFont="1" applyFill="1" applyBorder="1" applyAlignment="1">
      <alignment horizontal="center" vertical="center"/>
    </xf>
    <xf numFmtId="3" fontId="8" fillId="0" borderId="46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/>
    </xf>
    <xf numFmtId="0" fontId="23" fillId="2" borderId="0" xfId="0" applyFont="1" applyFill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vertical="center" wrapText="1"/>
    </xf>
    <xf numFmtId="3" fontId="53" fillId="0" borderId="32" xfId="0" applyNumberFormat="1" applyFont="1" applyFill="1" applyBorder="1" applyAlignment="1">
      <alignment horizontal="center" vertical="center" wrapText="1"/>
    </xf>
    <xf numFmtId="3" fontId="22" fillId="0" borderId="55" xfId="0" applyNumberFormat="1" applyFont="1" applyFill="1" applyBorder="1" applyAlignment="1">
      <alignment horizontal="center" vertical="center"/>
    </xf>
    <xf numFmtId="3" fontId="22" fillId="0" borderId="32" xfId="0" applyNumberFormat="1" applyFont="1" applyFill="1" applyBorder="1" applyAlignment="1">
      <alignment horizontal="center" vertical="center"/>
    </xf>
    <xf numFmtId="3" fontId="22" fillId="0" borderId="51" xfId="0" applyNumberFormat="1" applyFont="1" applyFill="1" applyBorder="1" applyAlignment="1">
      <alignment horizontal="center" vertical="center"/>
    </xf>
    <xf numFmtId="3" fontId="8" fillId="0" borderId="32" xfId="0" applyNumberFormat="1" applyFont="1" applyFill="1" applyBorder="1" applyAlignment="1">
      <alignment horizontal="center" vertical="center"/>
    </xf>
    <xf numFmtId="3" fontId="67" fillId="0" borderId="71" xfId="0" applyNumberFormat="1" applyFont="1" applyFill="1" applyBorder="1" applyAlignment="1">
      <alignment horizontal="center" vertical="center"/>
    </xf>
    <xf numFmtId="3" fontId="67" fillId="0" borderId="3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/>
    </xf>
    <xf numFmtId="0" fontId="7" fillId="0" borderId="32" xfId="0" applyFont="1" applyFill="1" applyBorder="1" applyAlignment="1">
      <alignment horizontal="left"/>
    </xf>
    <xf numFmtId="0" fontId="3" fillId="0" borderId="3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/>
    </xf>
    <xf numFmtId="0" fontId="7" fillId="0" borderId="2" xfId="0" applyFont="1" applyFill="1" applyBorder="1"/>
    <xf numFmtId="0" fontId="35" fillId="0" borderId="29" xfId="0" applyFont="1" applyFill="1" applyBorder="1" applyAlignment="1">
      <alignment horizontal="center" vertical="top" wrapText="1"/>
    </xf>
    <xf numFmtId="0" fontId="35" fillId="0" borderId="57" xfId="0" applyFont="1" applyFill="1" applyBorder="1" applyAlignment="1">
      <alignment horizontal="center" vertical="top" wrapText="1"/>
    </xf>
    <xf numFmtId="0" fontId="8" fillId="0" borderId="14" xfId="0" applyNumberFormat="1" applyFont="1" applyFill="1" applyBorder="1" applyAlignment="1">
      <alignment horizontal="center" vertical="center"/>
    </xf>
    <xf numFmtId="3" fontId="8" fillId="0" borderId="5" xfId="0" applyNumberFormat="1" applyFont="1" applyFill="1" applyBorder="1" applyAlignment="1">
      <alignment horizontal="center" vertical="center" wrapText="1"/>
    </xf>
    <xf numFmtId="3" fontId="8" fillId="0" borderId="29" xfId="0" applyNumberFormat="1" applyFont="1" applyFill="1" applyBorder="1" applyAlignment="1">
      <alignment horizontal="center" vertical="center" wrapText="1"/>
    </xf>
    <xf numFmtId="3" fontId="8" fillId="0" borderId="66" xfId="0" applyNumberFormat="1" applyFont="1" applyFill="1" applyBorder="1" applyAlignment="1">
      <alignment horizontal="center" vertical="center"/>
    </xf>
    <xf numFmtId="3" fontId="8" fillId="0" borderId="29" xfId="0" applyNumberFormat="1" applyFont="1" applyFill="1" applyBorder="1" applyAlignment="1">
      <alignment horizontal="center" vertical="center"/>
    </xf>
    <xf numFmtId="3" fontId="8" fillId="0" borderId="22" xfId="0" applyNumberFormat="1" applyFont="1" applyFill="1" applyBorder="1" applyAlignment="1">
      <alignment horizontal="center" vertical="center"/>
    </xf>
    <xf numFmtId="166" fontId="8" fillId="0" borderId="2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 wrapText="1"/>
    </xf>
    <xf numFmtId="166" fontId="8" fillId="0" borderId="14" xfId="0" applyNumberFormat="1" applyFont="1" applyFill="1" applyBorder="1" applyAlignment="1">
      <alignment horizontal="center" vertical="center"/>
    </xf>
    <xf numFmtId="2" fontId="5" fillId="0" borderId="32" xfId="0" applyNumberFormat="1" applyFont="1" applyFill="1" applyBorder="1" applyAlignment="1">
      <alignment horizontal="center" vertical="center" wrapText="1"/>
    </xf>
    <xf numFmtId="2" fontId="9" fillId="0" borderId="32" xfId="0" applyNumberFormat="1" applyFont="1" applyFill="1" applyBorder="1" applyAlignment="1">
      <alignment horizontal="center" vertical="center"/>
    </xf>
    <xf numFmtId="2" fontId="5" fillId="0" borderId="32" xfId="0" applyNumberFormat="1" applyFont="1" applyFill="1" applyBorder="1" applyAlignment="1">
      <alignment horizontal="center" wrapText="1"/>
    </xf>
    <xf numFmtId="0" fontId="9" fillId="0" borderId="32" xfId="0" applyFont="1" applyFill="1" applyBorder="1" applyAlignment="1">
      <alignment horizontal="center" vertical="center" wrapText="1"/>
    </xf>
    <xf numFmtId="3" fontId="25" fillId="0" borderId="2" xfId="0" applyNumberFormat="1" applyFont="1" applyFill="1" applyBorder="1" applyAlignment="1">
      <alignment horizontal="center" vertical="center" wrapText="1"/>
    </xf>
    <xf numFmtId="167" fontId="8" fillId="0" borderId="55" xfId="0" applyNumberFormat="1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center" vertical="center" wrapText="1"/>
    </xf>
    <xf numFmtId="3" fontId="25" fillId="0" borderId="31" xfId="0" applyNumberFormat="1" applyFont="1" applyFill="1" applyBorder="1" applyAlignment="1">
      <alignment horizontal="center" vertical="center" wrapText="1"/>
    </xf>
    <xf numFmtId="166" fontId="8" fillId="0" borderId="12" xfId="0" applyNumberFormat="1" applyFont="1" applyFill="1" applyBorder="1" applyAlignment="1">
      <alignment horizontal="left"/>
    </xf>
    <xf numFmtId="166" fontId="8" fillId="0" borderId="41" xfId="0" applyNumberFormat="1" applyFont="1" applyFill="1" applyBorder="1" applyAlignment="1">
      <alignment horizontal="center"/>
    </xf>
    <xf numFmtId="166" fontId="8" fillId="0" borderId="11" xfId="0" applyNumberFormat="1" applyFont="1" applyFill="1" applyBorder="1" applyAlignment="1">
      <alignment horizontal="left"/>
    </xf>
    <xf numFmtId="166" fontId="8" fillId="0" borderId="58" xfId="0" applyNumberFormat="1" applyFont="1" applyFill="1" applyBorder="1" applyAlignment="1">
      <alignment horizontal="center"/>
    </xf>
    <xf numFmtId="166" fontId="8" fillId="0" borderId="14" xfId="0" applyNumberFormat="1" applyFont="1" applyFill="1" applyBorder="1" applyAlignment="1">
      <alignment horizontal="left"/>
    </xf>
    <xf numFmtId="166" fontId="8" fillId="0" borderId="43" xfId="0" applyNumberFormat="1" applyFont="1" applyFill="1" applyBorder="1" applyAlignment="1">
      <alignment horizontal="center"/>
    </xf>
    <xf numFmtId="166" fontId="8" fillId="0" borderId="17" xfId="0" applyNumberFormat="1" applyFont="1" applyFill="1" applyBorder="1" applyAlignment="1">
      <alignment horizontal="left"/>
    </xf>
    <xf numFmtId="166" fontId="8" fillId="0" borderId="18" xfId="0" applyNumberFormat="1" applyFont="1" applyFill="1" applyBorder="1" applyAlignment="1">
      <alignment horizontal="center"/>
    </xf>
    <xf numFmtId="166" fontId="8" fillId="0" borderId="67" xfId="0" applyNumberFormat="1" applyFont="1" applyFill="1" applyBorder="1" applyAlignment="1">
      <alignment horizontal="left"/>
    </xf>
    <xf numFmtId="166" fontId="8" fillId="0" borderId="45" xfId="0" applyNumberFormat="1" applyFont="1" applyFill="1" applyBorder="1" applyAlignment="1">
      <alignment horizontal="center"/>
    </xf>
    <xf numFmtId="166" fontId="8" fillId="0" borderId="44" xfId="0" applyNumberFormat="1" applyFont="1" applyFill="1" applyBorder="1" applyAlignment="1">
      <alignment horizontal="left"/>
    </xf>
    <xf numFmtId="166" fontId="8" fillId="0" borderId="68" xfId="0" applyNumberFormat="1" applyFont="1" applyFill="1" applyBorder="1" applyAlignment="1">
      <alignment horizontal="center"/>
    </xf>
    <xf numFmtId="166" fontId="8" fillId="0" borderId="57" xfId="0" applyNumberFormat="1" applyFont="1" applyFill="1" applyBorder="1" applyAlignment="1">
      <alignment horizontal="left"/>
    </xf>
    <xf numFmtId="166" fontId="8" fillId="0" borderId="12" xfId="0" applyNumberFormat="1" applyFont="1" applyFill="1" applyBorder="1" applyAlignment="1">
      <alignment horizontal="center"/>
    </xf>
    <xf numFmtId="166" fontId="8" fillId="0" borderId="29" xfId="0" applyNumberFormat="1" applyFont="1" applyFill="1" applyBorder="1" applyAlignment="1">
      <alignment horizontal="left"/>
    </xf>
    <xf numFmtId="166" fontId="8" fillId="0" borderId="14" xfId="0" applyNumberFormat="1" applyFont="1" applyFill="1" applyBorder="1" applyAlignment="1">
      <alignment horizontal="center"/>
    </xf>
    <xf numFmtId="166" fontId="8" fillId="0" borderId="66" xfId="0" applyNumberFormat="1" applyFont="1" applyFill="1" applyBorder="1" applyAlignment="1">
      <alignment horizontal="left"/>
    </xf>
    <xf numFmtId="166" fontId="8" fillId="0" borderId="67" xfId="0" applyNumberFormat="1" applyFont="1" applyFill="1" applyBorder="1" applyAlignment="1">
      <alignment horizontal="center"/>
    </xf>
    <xf numFmtId="166" fontId="8" fillId="0" borderId="59" xfId="0" applyNumberFormat="1" applyFont="1" applyFill="1" applyBorder="1" applyAlignment="1">
      <alignment horizontal="center" vertical="center"/>
    </xf>
    <xf numFmtId="166" fontId="8" fillId="0" borderId="17" xfId="0" applyNumberFormat="1" applyFont="1" applyFill="1" applyBorder="1" applyAlignment="1">
      <alignment horizontal="center" vertical="center"/>
    </xf>
    <xf numFmtId="0" fontId="8" fillId="0" borderId="36" xfId="0" applyFont="1" applyFill="1" applyBorder="1"/>
    <xf numFmtId="0" fontId="8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3" fontId="25" fillId="0" borderId="4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vertical="center"/>
    </xf>
    <xf numFmtId="0" fontId="8" fillId="0" borderId="31" xfId="0" applyNumberFormat="1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vertical="center"/>
    </xf>
    <xf numFmtId="0" fontId="8" fillId="0" borderId="55" xfId="0" applyNumberFormat="1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left" vertical="center" wrapText="1"/>
    </xf>
    <xf numFmtId="0" fontId="7" fillId="0" borderId="55" xfId="0" applyFont="1" applyFill="1" applyBorder="1" applyAlignment="1">
      <alignment vertical="center" wrapText="1"/>
    </xf>
    <xf numFmtId="166" fontId="8" fillId="0" borderId="3" xfId="0" applyNumberFormat="1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wrapText="1"/>
    </xf>
    <xf numFmtId="0" fontId="35" fillId="0" borderId="60" xfId="0" applyFont="1" applyFill="1" applyBorder="1" applyAlignment="1">
      <alignment horizontal="center" wrapText="1"/>
    </xf>
    <xf numFmtId="0" fontId="35" fillId="0" borderId="58" xfId="0" applyFont="1" applyFill="1" applyBorder="1" applyAlignment="1">
      <alignment horizontal="center" wrapText="1"/>
    </xf>
    <xf numFmtId="167" fontId="35" fillId="0" borderId="60" xfId="0" applyNumberFormat="1" applyFont="1" applyFill="1" applyBorder="1" applyAlignment="1">
      <alignment horizontal="center" wrapText="1"/>
    </xf>
    <xf numFmtId="167" fontId="35" fillId="0" borderId="58" xfId="0" applyNumberFormat="1" applyFont="1" applyFill="1" applyBorder="1" applyAlignment="1">
      <alignment horizontal="center" wrapText="1"/>
    </xf>
    <xf numFmtId="0" fontId="35" fillId="0" borderId="17" xfId="0" applyFont="1" applyFill="1" applyBorder="1" applyAlignment="1">
      <alignment horizontal="center" wrapText="1"/>
    </xf>
    <xf numFmtId="0" fontId="35" fillId="0" borderId="59" xfId="0" applyFont="1" applyFill="1" applyBorder="1" applyAlignment="1">
      <alignment horizontal="center" wrapText="1"/>
    </xf>
    <xf numFmtId="0" fontId="35" fillId="0" borderId="18" xfId="0" applyFont="1" applyFill="1" applyBorder="1" applyAlignment="1">
      <alignment horizontal="center" wrapText="1"/>
    </xf>
    <xf numFmtId="167" fontId="35" fillId="0" borderId="59" xfId="0" applyNumberFormat="1" applyFont="1" applyFill="1" applyBorder="1" applyAlignment="1">
      <alignment horizontal="center" wrapText="1"/>
    </xf>
    <xf numFmtId="167" fontId="35" fillId="0" borderId="18" xfId="0" applyNumberFormat="1" applyFont="1" applyFill="1" applyBorder="1" applyAlignment="1">
      <alignment horizontal="center" wrapText="1"/>
    </xf>
    <xf numFmtId="2" fontId="35" fillId="0" borderId="18" xfId="0" applyNumberFormat="1" applyFont="1" applyFill="1" applyBorder="1" applyAlignment="1">
      <alignment horizontal="center" wrapText="1"/>
    </xf>
    <xf numFmtId="0" fontId="35" fillId="0" borderId="36" xfId="0" applyFont="1" applyFill="1" applyBorder="1" applyAlignment="1">
      <alignment horizontal="center" vertical="top" wrapText="1"/>
    </xf>
    <xf numFmtId="0" fontId="35" fillId="0" borderId="46" xfId="0" applyFont="1" applyFill="1" applyBorder="1" applyAlignment="1">
      <alignment horizontal="center" wrapText="1"/>
    </xf>
    <xf numFmtId="167" fontId="35" fillId="0" borderId="62" xfId="0" applyNumberFormat="1" applyFont="1" applyFill="1" applyBorder="1" applyAlignment="1">
      <alignment horizontal="center" wrapText="1"/>
    </xf>
    <xf numFmtId="2" fontId="35" fillId="0" borderId="37" xfId="0" applyNumberFormat="1" applyFont="1" applyFill="1" applyBorder="1" applyAlignment="1">
      <alignment horizontal="center" wrapText="1"/>
    </xf>
    <xf numFmtId="167" fontId="35" fillId="0" borderId="37" xfId="0" applyNumberFormat="1" applyFont="1" applyFill="1" applyBorder="1" applyAlignment="1">
      <alignment horizontal="center" wrapText="1"/>
    </xf>
    <xf numFmtId="49" fontId="35" fillId="0" borderId="12" xfId="0" applyNumberFormat="1" applyFont="1" applyFill="1" applyBorder="1" applyAlignment="1">
      <alignment horizontal="center" vertical="top" wrapText="1"/>
    </xf>
    <xf numFmtId="2" fontId="35" fillId="0" borderId="58" xfId="0" applyNumberFormat="1" applyFont="1" applyFill="1" applyBorder="1" applyAlignment="1">
      <alignment horizontal="center" wrapText="1"/>
    </xf>
    <xf numFmtId="167" fontId="35" fillId="0" borderId="11" xfId="0" applyNumberFormat="1" applyFont="1" applyFill="1" applyBorder="1" applyAlignment="1">
      <alignment horizontal="center" wrapText="1"/>
    </xf>
    <xf numFmtId="49" fontId="35" fillId="0" borderId="23" xfId="0" applyNumberFormat="1" applyFont="1" applyFill="1" applyBorder="1" applyAlignment="1">
      <alignment horizontal="center" vertical="top" wrapText="1"/>
    </xf>
    <xf numFmtId="167" fontId="35" fillId="0" borderId="46" xfId="0" applyNumberFormat="1" applyFont="1" applyFill="1" applyBorder="1" applyAlignment="1">
      <alignment horizontal="center" wrapText="1"/>
    </xf>
    <xf numFmtId="0" fontId="35" fillId="0" borderId="23" xfId="0" applyFont="1" applyFill="1" applyBorder="1" applyAlignment="1">
      <alignment horizontal="center" vertical="top" wrapText="1"/>
    </xf>
    <xf numFmtId="0" fontId="35" fillId="0" borderId="14" xfId="0" applyFont="1" applyFill="1" applyBorder="1" applyAlignment="1">
      <alignment horizontal="center" vertical="top" wrapText="1"/>
    </xf>
    <xf numFmtId="167" fontId="35" fillId="0" borderId="17" xfId="0" applyNumberFormat="1" applyFont="1" applyFill="1" applyBorder="1" applyAlignment="1">
      <alignment horizontal="center" wrapText="1"/>
    </xf>
    <xf numFmtId="49" fontId="35" fillId="0" borderId="57" xfId="0" applyNumberFormat="1" applyFont="1" applyFill="1" applyBorder="1" applyAlignment="1">
      <alignment horizontal="center" vertical="top" wrapText="1"/>
    </xf>
    <xf numFmtId="167" fontId="35" fillId="0" borderId="61" xfId="0" applyNumberFormat="1" applyFont="1" applyFill="1" applyBorder="1" applyAlignment="1">
      <alignment horizontal="center" wrapText="1"/>
    </xf>
    <xf numFmtId="167" fontId="35" fillId="0" borderId="53" xfId="0" applyNumberFormat="1" applyFont="1" applyFill="1" applyBorder="1" applyAlignment="1">
      <alignment horizontal="center" wrapText="1"/>
    </xf>
    <xf numFmtId="2" fontId="35" fillId="0" borderId="11" xfId="0" applyNumberFormat="1" applyFont="1" applyFill="1" applyBorder="1" applyAlignment="1">
      <alignment horizontal="center" wrapText="1"/>
    </xf>
    <xf numFmtId="49" fontId="35" fillId="0" borderId="29" xfId="0" applyNumberFormat="1" applyFont="1" applyFill="1" applyBorder="1" applyAlignment="1">
      <alignment horizontal="center" vertical="top" wrapText="1"/>
    </xf>
    <xf numFmtId="167" fontId="35" fillId="0" borderId="19" xfId="0" applyNumberFormat="1" applyFont="1" applyFill="1" applyBorder="1" applyAlignment="1">
      <alignment horizontal="center" wrapText="1"/>
    </xf>
    <xf numFmtId="167" fontId="35" fillId="0" borderId="20" xfId="0" applyNumberFormat="1" applyFont="1" applyFill="1" applyBorder="1" applyAlignment="1">
      <alignment horizontal="center" wrapText="1"/>
    </xf>
    <xf numFmtId="49" fontId="35" fillId="0" borderId="36" xfId="0" applyNumberFormat="1" applyFont="1" applyFill="1" applyBorder="1" applyAlignment="1">
      <alignment horizontal="center" vertical="top" wrapText="1"/>
    </xf>
    <xf numFmtId="167" fontId="35" fillId="0" borderId="63" xfId="0" applyNumberFormat="1" applyFont="1" applyFill="1" applyBorder="1" applyAlignment="1">
      <alignment horizontal="center" wrapText="1"/>
    </xf>
    <xf numFmtId="2" fontId="35" fillId="0" borderId="62" xfId="0" applyNumberFormat="1" applyFont="1" applyFill="1" applyBorder="1" applyAlignment="1">
      <alignment horizontal="center" wrapText="1"/>
    </xf>
    <xf numFmtId="167" fontId="35" fillId="0" borderId="26" xfId="0" applyNumberFormat="1" applyFont="1" applyFill="1" applyBorder="1" applyAlignment="1">
      <alignment horizontal="center" wrapText="1"/>
    </xf>
    <xf numFmtId="2" fontId="35" fillId="0" borderId="46" xfId="0" applyNumberFormat="1" applyFont="1" applyFill="1" applyBorder="1" applyAlignment="1">
      <alignment horizontal="center" wrapText="1"/>
    </xf>
    <xf numFmtId="2" fontId="35" fillId="0" borderId="59" xfId="0" applyNumberFormat="1" applyFont="1" applyFill="1" applyBorder="1" applyAlignment="1">
      <alignment horizontal="center" wrapText="1"/>
    </xf>
    <xf numFmtId="2" fontId="35" fillId="0" borderId="17" xfId="0" applyNumberFormat="1" applyFont="1" applyFill="1" applyBorder="1" applyAlignment="1">
      <alignment horizontal="center" wrapText="1"/>
    </xf>
    <xf numFmtId="49" fontId="35" fillId="0" borderId="14" xfId="0" applyNumberFormat="1" applyFont="1" applyFill="1" applyBorder="1" applyAlignment="1">
      <alignment horizontal="center" vertical="top" wrapText="1"/>
    </xf>
    <xf numFmtId="49" fontId="35" fillId="0" borderId="67" xfId="0" applyNumberFormat="1" applyFont="1" applyFill="1" applyBorder="1" applyAlignment="1">
      <alignment horizontal="center" vertical="top" wrapText="1"/>
    </xf>
    <xf numFmtId="167" fontId="35" fillId="0" borderId="44" xfId="0" applyNumberFormat="1" applyFont="1" applyFill="1" applyBorder="1" applyAlignment="1">
      <alignment horizontal="center" wrapText="1"/>
    </xf>
    <xf numFmtId="167" fontId="35" fillId="0" borderId="65" xfId="0" applyNumberFormat="1" applyFont="1" applyFill="1" applyBorder="1" applyAlignment="1">
      <alignment horizontal="center" wrapText="1"/>
    </xf>
    <xf numFmtId="167" fontId="35" fillId="0" borderId="68" xfId="0" applyNumberFormat="1" applyFont="1" applyFill="1" applyBorder="1" applyAlignment="1">
      <alignment horizontal="center" wrapText="1"/>
    </xf>
    <xf numFmtId="167" fontId="35" fillId="0" borderId="69" xfId="0" applyNumberFormat="1" applyFont="1" applyFill="1" applyBorder="1" applyAlignment="1">
      <alignment horizontal="center" wrapText="1"/>
    </xf>
    <xf numFmtId="167" fontId="35" fillId="0" borderId="11" xfId="0" applyNumberFormat="1" applyFont="1" applyFill="1" applyBorder="1" applyAlignment="1">
      <alignment horizontal="center" vertical="center" wrapText="1"/>
    </xf>
    <xf numFmtId="167" fontId="35" fillId="0" borderId="60" xfId="0" applyNumberFormat="1" applyFont="1" applyFill="1" applyBorder="1" applyAlignment="1">
      <alignment horizontal="center" vertical="center" wrapText="1"/>
    </xf>
    <xf numFmtId="167" fontId="35" fillId="0" borderId="58" xfId="0" applyNumberFormat="1" applyFont="1" applyFill="1" applyBorder="1" applyAlignment="1">
      <alignment horizontal="center" vertical="center" wrapText="1"/>
    </xf>
    <xf numFmtId="167" fontId="35" fillId="0" borderId="61" xfId="0" applyNumberFormat="1" applyFont="1" applyFill="1" applyBorder="1" applyAlignment="1">
      <alignment horizontal="center" vertical="center" wrapText="1"/>
    </xf>
    <xf numFmtId="167" fontId="35" fillId="0" borderId="53" xfId="0" applyNumberFormat="1" applyFont="1" applyFill="1" applyBorder="1" applyAlignment="1">
      <alignment horizontal="center" vertical="center" wrapText="1"/>
    </xf>
    <xf numFmtId="167" fontId="35" fillId="0" borderId="18" xfId="0" applyNumberFormat="1" applyFont="1" applyFill="1" applyBorder="1" applyAlignment="1">
      <alignment horizontal="center" vertical="center" wrapText="1"/>
    </xf>
    <xf numFmtId="167" fontId="35" fillId="0" borderId="20" xfId="0" applyNumberFormat="1" applyFont="1" applyFill="1" applyBorder="1" applyAlignment="1">
      <alignment horizontal="center" vertical="center" wrapText="1"/>
    </xf>
    <xf numFmtId="167" fontId="35" fillId="0" borderId="17" xfId="0" applyNumberFormat="1" applyFont="1" applyFill="1" applyBorder="1" applyAlignment="1">
      <alignment horizontal="center" vertical="center" wrapText="1"/>
    </xf>
    <xf numFmtId="49" fontId="35" fillId="0" borderId="29" xfId="0" applyNumberFormat="1" applyFont="1" applyFill="1" applyBorder="1" applyAlignment="1">
      <alignment horizontal="center" vertical="center" wrapText="1"/>
    </xf>
    <xf numFmtId="167" fontId="35" fillId="0" borderId="59" xfId="0" applyNumberFormat="1" applyFont="1" applyFill="1" applyBorder="1" applyAlignment="1">
      <alignment horizontal="center" vertical="center" wrapText="1"/>
    </xf>
    <xf numFmtId="167" fontId="35" fillId="0" borderId="19" xfId="0" applyNumberFormat="1" applyFont="1" applyFill="1" applyBorder="1" applyAlignment="1">
      <alignment horizontal="center" vertical="center" wrapText="1"/>
    </xf>
    <xf numFmtId="49" fontId="35" fillId="0" borderId="36" xfId="0" applyNumberFormat="1" applyFont="1" applyFill="1" applyBorder="1" applyAlignment="1">
      <alignment horizontal="center" vertical="center" wrapText="1"/>
    </xf>
    <xf numFmtId="167" fontId="35" fillId="0" borderId="46" xfId="0" applyNumberFormat="1" applyFont="1" applyFill="1" applyBorder="1" applyAlignment="1">
      <alignment horizontal="center" vertical="center" wrapText="1"/>
    </xf>
    <xf numFmtId="167" fontId="35" fillId="0" borderId="62" xfId="0" applyNumberFormat="1" applyFont="1" applyFill="1" applyBorder="1" applyAlignment="1">
      <alignment horizontal="center" vertical="center" wrapText="1"/>
    </xf>
    <xf numFmtId="167" fontId="35" fillId="0" borderId="37" xfId="0" applyNumberFormat="1" applyFont="1" applyFill="1" applyBorder="1" applyAlignment="1">
      <alignment horizontal="center" vertical="center" wrapText="1"/>
    </xf>
    <xf numFmtId="167" fontId="35" fillId="0" borderId="63" xfId="0" applyNumberFormat="1" applyFont="1" applyFill="1" applyBorder="1" applyAlignment="1">
      <alignment horizontal="center" vertical="center" wrapText="1"/>
    </xf>
    <xf numFmtId="167" fontId="35" fillId="0" borderId="26" xfId="0" applyNumberFormat="1" applyFont="1" applyFill="1" applyBorder="1" applyAlignment="1">
      <alignment horizontal="center" vertical="center" wrapText="1"/>
    </xf>
    <xf numFmtId="49" fontId="35" fillId="0" borderId="1" xfId="0" applyNumberFormat="1" applyFont="1" applyFill="1" applyBorder="1" applyAlignment="1">
      <alignment horizontal="center" vertical="center" wrapText="1"/>
    </xf>
    <xf numFmtId="167" fontId="35" fillId="0" borderId="71" xfId="0" applyNumberFormat="1" applyFont="1" applyFill="1" applyBorder="1" applyAlignment="1">
      <alignment horizontal="center" vertical="center" wrapText="1"/>
    </xf>
    <xf numFmtId="167" fontId="35" fillId="0" borderId="78" xfId="0" applyNumberFormat="1" applyFont="1" applyFill="1" applyBorder="1" applyAlignment="1">
      <alignment horizontal="center" vertical="center" wrapText="1"/>
    </xf>
    <xf numFmtId="167" fontId="35" fillId="0" borderId="72" xfId="0" applyNumberFormat="1" applyFont="1" applyFill="1" applyBorder="1" applyAlignment="1">
      <alignment horizontal="center" vertical="center" wrapText="1"/>
    </xf>
    <xf numFmtId="49" fontId="35" fillId="0" borderId="23" xfId="0" applyNumberFormat="1" applyFont="1" applyFill="1" applyBorder="1" applyAlignment="1">
      <alignment horizontal="center" vertical="center" wrapText="1"/>
    </xf>
    <xf numFmtId="49" fontId="35" fillId="0" borderId="14" xfId="0" applyNumberFormat="1" applyFont="1" applyFill="1" applyBorder="1" applyAlignment="1">
      <alignment horizontal="center" vertical="center" wrapText="1"/>
    </xf>
    <xf numFmtId="167" fontId="35" fillId="0" borderId="44" xfId="0" applyNumberFormat="1" applyFont="1" applyFill="1" applyBorder="1" applyAlignment="1">
      <alignment horizontal="center" vertical="center" wrapText="1"/>
    </xf>
    <xf numFmtId="49" fontId="35" fillId="0" borderId="67" xfId="0" applyNumberFormat="1" applyFont="1" applyFill="1" applyBorder="1" applyAlignment="1">
      <alignment horizontal="center" vertical="center" wrapText="1"/>
    </xf>
    <xf numFmtId="167" fontId="35" fillId="0" borderId="65" xfId="0" applyNumberFormat="1" applyFont="1" applyFill="1" applyBorder="1" applyAlignment="1">
      <alignment horizontal="center" vertical="center" wrapText="1"/>
    </xf>
    <xf numFmtId="167" fontId="35" fillId="0" borderId="68" xfId="0" applyNumberFormat="1" applyFont="1" applyFill="1" applyBorder="1" applyAlignment="1">
      <alignment horizontal="center" vertical="center" wrapText="1"/>
    </xf>
    <xf numFmtId="166" fontId="38" fillId="0" borderId="65" xfId="0" applyNumberFormat="1" applyFont="1" applyFill="1" applyBorder="1" applyAlignment="1">
      <alignment horizontal="center"/>
    </xf>
    <xf numFmtId="166" fontId="38" fillId="0" borderId="59" xfId="0" applyNumberFormat="1" applyFont="1" applyFill="1" applyBorder="1" applyAlignment="1">
      <alignment horizontal="center" vertical="center"/>
    </xf>
    <xf numFmtId="167" fontId="8" fillId="0" borderId="32" xfId="0" applyNumberFormat="1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8" fillId="0" borderId="57" xfId="0" applyFont="1" applyFill="1" applyBorder="1" applyAlignment="1">
      <alignment vertical="top" wrapText="1"/>
    </xf>
    <xf numFmtId="167" fontId="35" fillId="0" borderId="12" xfId="0" applyNumberFormat="1" applyFont="1" applyFill="1" applyBorder="1" applyAlignment="1">
      <alignment horizontal="center" wrapText="1"/>
    </xf>
    <xf numFmtId="167" fontId="4" fillId="0" borderId="13" xfId="0" applyNumberFormat="1" applyFont="1" applyFill="1" applyBorder="1" applyAlignment="1">
      <alignment horizontal="center"/>
    </xf>
    <xf numFmtId="167" fontId="4" fillId="0" borderId="12" xfId="0" applyNumberFormat="1" applyFont="1" applyFill="1" applyBorder="1" applyAlignment="1">
      <alignment horizontal="center"/>
    </xf>
    <xf numFmtId="167" fontId="35" fillId="0" borderId="57" xfId="0" applyNumberFormat="1" applyFont="1" applyFill="1" applyBorder="1" applyAlignment="1">
      <alignment horizontal="center" wrapText="1"/>
    </xf>
    <xf numFmtId="167" fontId="4" fillId="0" borderId="41" xfId="0" applyNumberFormat="1" applyFont="1" applyFill="1" applyBorder="1" applyAlignment="1">
      <alignment horizontal="center"/>
    </xf>
    <xf numFmtId="167" fontId="35" fillId="0" borderId="13" xfId="0" applyNumberFormat="1" applyFont="1" applyFill="1" applyBorder="1" applyAlignment="1">
      <alignment horizontal="center" wrapText="1"/>
    </xf>
    <xf numFmtId="167" fontId="4" fillId="0" borderId="57" xfId="0" applyNumberFormat="1" applyFont="1" applyFill="1" applyBorder="1" applyAlignment="1">
      <alignment horizontal="center"/>
    </xf>
    <xf numFmtId="0" fontId="28" fillId="0" borderId="29" xfId="0" applyFont="1" applyFill="1" applyBorder="1" applyAlignment="1">
      <alignment vertical="top" wrapText="1"/>
    </xf>
    <xf numFmtId="167" fontId="35" fillId="0" borderId="14" xfId="0" applyNumberFormat="1" applyFont="1" applyFill="1" applyBorder="1" applyAlignment="1">
      <alignment horizontal="center" wrapText="1"/>
    </xf>
    <xf numFmtId="167" fontId="4" fillId="0" borderId="16" xfId="0" applyNumberFormat="1" applyFont="1" applyFill="1" applyBorder="1" applyAlignment="1">
      <alignment horizontal="center"/>
    </xf>
    <xf numFmtId="167" fontId="4" fillId="0" borderId="14" xfId="0" applyNumberFormat="1" applyFont="1" applyFill="1" applyBorder="1" applyAlignment="1">
      <alignment horizontal="center"/>
    </xf>
    <xf numFmtId="167" fontId="35" fillId="0" borderId="29" xfId="0" applyNumberFormat="1" applyFont="1" applyFill="1" applyBorder="1" applyAlignment="1">
      <alignment horizontal="center" wrapText="1"/>
    </xf>
    <xf numFmtId="167" fontId="4" fillId="0" borderId="43" xfId="0" applyNumberFormat="1" applyFont="1" applyFill="1" applyBorder="1" applyAlignment="1">
      <alignment horizontal="center"/>
    </xf>
    <xf numFmtId="167" fontId="35" fillId="0" borderId="16" xfId="0" applyNumberFormat="1" applyFont="1" applyFill="1" applyBorder="1" applyAlignment="1">
      <alignment horizontal="center" wrapText="1"/>
    </xf>
    <xf numFmtId="167" fontId="4" fillId="0" borderId="29" xfId="0" applyNumberFormat="1" applyFont="1" applyFill="1" applyBorder="1" applyAlignment="1">
      <alignment horizontal="center"/>
    </xf>
    <xf numFmtId="167" fontId="35" fillId="0" borderId="14" xfId="0" applyNumberFormat="1" applyFont="1" applyFill="1" applyBorder="1" applyAlignment="1">
      <alignment horizontal="center" vertical="top" wrapText="1"/>
    </xf>
    <xf numFmtId="167" fontId="35" fillId="0" borderId="29" xfId="0" applyNumberFormat="1" applyFont="1" applyFill="1" applyBorder="1" applyAlignment="1">
      <alignment horizontal="center" vertical="top" wrapText="1"/>
    </xf>
    <xf numFmtId="167" fontId="35" fillId="0" borderId="16" xfId="0" applyNumberFormat="1" applyFont="1" applyFill="1" applyBorder="1" applyAlignment="1">
      <alignment horizontal="center" vertical="top" wrapText="1"/>
    </xf>
    <xf numFmtId="167" fontId="35" fillId="0" borderId="14" xfId="0" applyNumberFormat="1" applyFont="1" applyFill="1" applyBorder="1" applyAlignment="1">
      <alignment horizontal="center"/>
    </xf>
    <xf numFmtId="167" fontId="35" fillId="0" borderId="29" xfId="0" applyNumberFormat="1" applyFont="1" applyFill="1" applyBorder="1" applyAlignment="1">
      <alignment horizontal="center"/>
    </xf>
    <xf numFmtId="167" fontId="35" fillId="0" borderId="16" xfId="0" applyNumberFormat="1" applyFont="1" applyFill="1" applyBorder="1" applyAlignment="1">
      <alignment horizontal="center"/>
    </xf>
    <xf numFmtId="0" fontId="8" fillId="0" borderId="66" xfId="0" applyFont="1" applyFill="1" applyBorder="1"/>
    <xf numFmtId="167" fontId="35" fillId="0" borderId="67" xfId="0" applyNumberFormat="1" applyFont="1" applyFill="1" applyBorder="1" applyAlignment="1">
      <alignment horizontal="center"/>
    </xf>
    <xf numFmtId="167" fontId="4" fillId="0" borderId="54" xfId="0" applyNumberFormat="1" applyFont="1" applyFill="1" applyBorder="1" applyAlignment="1">
      <alignment horizontal="center"/>
    </xf>
    <xf numFmtId="167" fontId="4" fillId="0" borderId="67" xfId="0" applyNumberFormat="1" applyFont="1" applyFill="1" applyBorder="1" applyAlignment="1">
      <alignment horizontal="center"/>
    </xf>
    <xf numFmtId="167" fontId="35" fillId="0" borderId="66" xfId="0" applyNumberFormat="1" applyFont="1" applyFill="1" applyBorder="1" applyAlignment="1">
      <alignment horizontal="center"/>
    </xf>
    <xf numFmtId="167" fontId="4" fillId="0" borderId="45" xfId="0" applyNumberFormat="1" applyFont="1" applyFill="1" applyBorder="1" applyAlignment="1">
      <alignment horizontal="center"/>
    </xf>
    <xf numFmtId="167" fontId="35" fillId="0" borderId="54" xfId="0" applyNumberFormat="1" applyFont="1" applyFill="1" applyBorder="1" applyAlignment="1">
      <alignment horizontal="center"/>
    </xf>
    <xf numFmtId="167" fontId="4" fillId="0" borderId="66" xfId="0" applyNumberFormat="1" applyFont="1" applyFill="1" applyBorder="1" applyAlignment="1">
      <alignment horizontal="center"/>
    </xf>
    <xf numFmtId="0" fontId="38" fillId="0" borderId="17" xfId="0" applyFont="1" applyFill="1" applyBorder="1" applyAlignment="1">
      <alignment horizontal="center"/>
    </xf>
    <xf numFmtId="166" fontId="38" fillId="0" borderId="17" xfId="0" applyNumberFormat="1" applyFont="1" applyFill="1" applyBorder="1" applyAlignment="1">
      <alignment horizontal="center" vertical="center"/>
    </xf>
    <xf numFmtId="4" fontId="38" fillId="0" borderId="17" xfId="0" applyNumberFormat="1" applyFont="1" applyFill="1" applyBorder="1" applyAlignment="1">
      <alignment horizontal="center"/>
    </xf>
    <xf numFmtId="166" fontId="38" fillId="0" borderId="44" xfId="0" applyNumberFormat="1" applyFont="1" applyFill="1" applyBorder="1" applyAlignment="1">
      <alignment horizontal="center" vertical="center"/>
    </xf>
    <xf numFmtId="166" fontId="38" fillId="0" borderId="65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0" fontId="71" fillId="0" borderId="55" xfId="0" applyFont="1" applyFill="1" applyBorder="1" applyAlignment="1">
      <alignment horizontal="center" vertical="top" wrapText="1"/>
    </xf>
    <xf numFmtId="0" fontId="71" fillId="0" borderId="32" xfId="0" applyFont="1" applyFill="1" applyBorder="1" applyAlignment="1">
      <alignment horizontal="center" vertical="top" wrapText="1"/>
    </xf>
    <xf numFmtId="0" fontId="71" fillId="0" borderId="52" xfId="0" applyFont="1" applyFill="1" applyBorder="1" applyAlignment="1">
      <alignment horizontal="center" vertical="top" wrapText="1"/>
    </xf>
    <xf numFmtId="0" fontId="71" fillId="0" borderId="50" xfId="0" applyFont="1" applyFill="1" applyBorder="1" applyAlignment="1">
      <alignment horizontal="center" vertical="top" wrapText="1"/>
    </xf>
    <xf numFmtId="0" fontId="71" fillId="0" borderId="55" xfId="0" applyFont="1" applyFill="1" applyBorder="1" applyAlignment="1">
      <alignment horizontal="center" vertical="center" wrapText="1"/>
    </xf>
    <xf numFmtId="0" fontId="71" fillId="0" borderId="32" xfId="0" applyFont="1" applyFill="1" applyBorder="1" applyAlignment="1">
      <alignment horizontal="center" vertical="center" wrapText="1"/>
    </xf>
    <xf numFmtId="0" fontId="71" fillId="0" borderId="52" xfId="0" applyFont="1" applyFill="1" applyBorder="1" applyAlignment="1">
      <alignment horizontal="center" vertical="center" wrapText="1"/>
    </xf>
    <xf numFmtId="166" fontId="72" fillId="0" borderId="12" xfId="0" applyNumberFormat="1" applyFont="1" applyFill="1" applyBorder="1" applyAlignment="1">
      <alignment horizontal="center" vertical="center" wrapText="1"/>
    </xf>
    <xf numFmtId="166" fontId="72" fillId="0" borderId="13" xfId="0" applyNumberFormat="1" applyFont="1" applyFill="1" applyBorder="1" applyAlignment="1">
      <alignment horizontal="center" vertical="center" wrapText="1"/>
    </xf>
    <xf numFmtId="166" fontId="72" fillId="0" borderId="41" xfId="0" applyNumberFormat="1" applyFont="1" applyFill="1" applyBorder="1" applyAlignment="1">
      <alignment horizontal="center" vertical="center" wrapText="1"/>
    </xf>
    <xf numFmtId="166" fontId="72" fillId="0" borderId="14" xfId="0" applyNumberFormat="1" applyFont="1" applyFill="1" applyBorder="1" applyAlignment="1">
      <alignment horizontal="center" vertical="center" wrapText="1"/>
    </xf>
    <xf numFmtId="166" fontId="72" fillId="0" borderId="16" xfId="0" applyNumberFormat="1" applyFont="1" applyFill="1" applyBorder="1" applyAlignment="1">
      <alignment horizontal="center" vertical="center" wrapText="1"/>
    </xf>
    <xf numFmtId="166" fontId="72" fillId="0" borderId="43" xfId="0" applyNumberFormat="1" applyFont="1" applyFill="1" applyBorder="1" applyAlignment="1">
      <alignment horizontal="center" vertical="center" wrapText="1"/>
    </xf>
    <xf numFmtId="166" fontId="72" fillId="0" borderId="23" xfId="0" applyNumberFormat="1" applyFont="1" applyFill="1" applyBorder="1" applyAlignment="1">
      <alignment horizontal="center" vertical="center" wrapText="1"/>
    </xf>
    <xf numFmtId="166" fontId="72" fillId="0" borderId="49" xfId="0" applyNumberFormat="1" applyFont="1" applyFill="1" applyBorder="1" applyAlignment="1">
      <alignment horizontal="center" vertical="center" wrapText="1"/>
    </xf>
    <xf numFmtId="166" fontId="72" fillId="0" borderId="15" xfId="0" applyNumberFormat="1" applyFont="1" applyFill="1" applyBorder="1" applyAlignment="1">
      <alignment horizontal="center" vertical="center" wrapText="1"/>
    </xf>
    <xf numFmtId="166" fontId="72" fillId="0" borderId="22" xfId="0" applyNumberFormat="1" applyFont="1" applyFill="1" applyBorder="1" applyAlignment="1">
      <alignment horizontal="center" vertical="center" wrapText="1"/>
    </xf>
    <xf numFmtId="166" fontId="72" fillId="0" borderId="21" xfId="0" applyNumberFormat="1" applyFont="1" applyFill="1" applyBorder="1" applyAlignment="1">
      <alignment horizontal="center" vertical="center" wrapText="1"/>
    </xf>
    <xf numFmtId="166" fontId="72" fillId="0" borderId="48" xfId="0" applyNumberFormat="1" applyFont="1" applyFill="1" applyBorder="1" applyAlignment="1">
      <alignment horizontal="center" vertical="center" wrapText="1"/>
    </xf>
    <xf numFmtId="166" fontId="72" fillId="0" borderId="67" xfId="0" applyNumberFormat="1" applyFont="1" applyFill="1" applyBorder="1" applyAlignment="1">
      <alignment horizontal="center" vertical="center" wrapText="1"/>
    </xf>
    <xf numFmtId="0" fontId="72" fillId="0" borderId="57" xfId="0" applyFont="1" applyFill="1" applyBorder="1" applyAlignment="1">
      <alignment horizontal="center" vertical="center" wrapText="1"/>
    </xf>
    <xf numFmtId="0" fontId="72" fillId="0" borderId="29" xfId="0" applyFont="1" applyFill="1" applyBorder="1" applyAlignment="1">
      <alignment horizontal="center" vertical="center" wrapText="1"/>
    </xf>
    <xf numFmtId="0" fontId="72" fillId="0" borderId="3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166" fontId="71" fillId="0" borderId="27" xfId="0" applyNumberFormat="1" applyFont="1" applyFill="1" applyBorder="1" applyAlignment="1">
      <alignment horizontal="center" vertical="center" wrapText="1"/>
    </xf>
    <xf numFmtId="166" fontId="71" fillId="0" borderId="32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wrapText="1"/>
    </xf>
    <xf numFmtId="166" fontId="8" fillId="0" borderId="1" xfId="0" applyNumberFormat="1" applyFont="1" applyFill="1" applyBorder="1" applyAlignment="1">
      <alignment horizontal="center" vertical="center"/>
    </xf>
    <xf numFmtId="3" fontId="8" fillId="4" borderId="59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14" fontId="3" fillId="0" borderId="60" xfId="0" applyNumberFormat="1" applyFont="1" applyFill="1" applyBorder="1" applyAlignment="1">
      <alignment vertical="center"/>
    </xf>
    <xf numFmtId="14" fontId="3" fillId="0" borderId="58" xfId="0" applyNumberFormat="1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3" fontId="8" fillId="4" borderId="18" xfId="0" applyNumberFormat="1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vertical="center"/>
    </xf>
    <xf numFmtId="3" fontId="8" fillId="4" borderId="65" xfId="0" applyNumberFormat="1" applyFont="1" applyFill="1" applyBorder="1" applyAlignment="1">
      <alignment horizontal="center" vertical="center"/>
    </xf>
    <xf numFmtId="3" fontId="8" fillId="4" borderId="68" xfId="0" applyNumberFormat="1" applyFont="1" applyFill="1" applyBorder="1" applyAlignment="1">
      <alignment horizontal="center" vertical="center"/>
    </xf>
    <xf numFmtId="3" fontId="8" fillId="5" borderId="59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166" fontId="8" fillId="0" borderId="3" xfId="0" applyNumberFormat="1" applyFont="1" applyFill="1" applyBorder="1" applyAlignment="1">
      <alignment horizontal="center" vertical="center"/>
    </xf>
    <xf numFmtId="166" fontId="8" fillId="0" borderId="2" xfId="0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/>
    </xf>
    <xf numFmtId="3" fontId="8" fillId="0" borderId="67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/>
    </xf>
    <xf numFmtId="166" fontId="8" fillId="0" borderId="3" xfId="0" applyNumberFormat="1" applyFont="1" applyFill="1" applyBorder="1" applyAlignment="1">
      <alignment horizontal="center" vertical="center"/>
    </xf>
    <xf numFmtId="166" fontId="8" fillId="0" borderId="2" xfId="0" applyNumberFormat="1" applyFont="1" applyFill="1" applyBorder="1" applyAlignment="1">
      <alignment horizontal="center" vertical="center"/>
    </xf>
    <xf numFmtId="167" fontId="38" fillId="0" borderId="65" xfId="0" applyNumberFormat="1" applyFont="1" applyFill="1" applyBorder="1" applyAlignment="1">
      <alignment horizontal="center"/>
    </xf>
    <xf numFmtId="0" fontId="7" fillId="0" borderId="11" xfId="0" applyFont="1" applyFill="1" applyBorder="1"/>
    <xf numFmtId="3" fontId="8" fillId="0" borderId="60" xfId="0" applyNumberFormat="1" applyFont="1" applyFill="1" applyBorder="1" applyAlignment="1">
      <alignment horizontal="center" vertical="center"/>
    </xf>
    <xf numFmtId="167" fontId="8" fillId="0" borderId="58" xfId="0" applyNumberFormat="1" applyFont="1" applyFill="1" applyBorder="1" applyAlignment="1">
      <alignment horizontal="center"/>
    </xf>
    <xf numFmtId="0" fontId="3" fillId="0" borderId="17" xfId="0" applyFont="1" applyFill="1" applyBorder="1"/>
    <xf numFmtId="0" fontId="3" fillId="0" borderId="59" xfId="0" applyFont="1" applyFill="1" applyBorder="1"/>
    <xf numFmtId="0" fontId="3" fillId="0" borderId="39" xfId="0" applyFont="1" applyFill="1" applyBorder="1"/>
    <xf numFmtId="0" fontId="8" fillId="0" borderId="17" xfId="0" applyFont="1" applyFill="1" applyBorder="1"/>
    <xf numFmtId="166" fontId="8" fillId="0" borderId="18" xfId="0" applyNumberFormat="1" applyFont="1" applyFill="1" applyBorder="1" applyAlignment="1">
      <alignment horizontal="center" vertical="center"/>
    </xf>
    <xf numFmtId="0" fontId="8" fillId="0" borderId="44" xfId="0" applyFont="1" applyFill="1" applyBorder="1"/>
    <xf numFmtId="166" fontId="8" fillId="0" borderId="65" xfId="0" applyNumberFormat="1" applyFont="1" applyFill="1" applyBorder="1" applyAlignment="1">
      <alignment horizontal="center" vertical="center"/>
    </xf>
    <xf numFmtId="166" fontId="8" fillId="0" borderId="68" xfId="0" applyNumberFormat="1" applyFont="1" applyFill="1" applyBorder="1" applyAlignment="1">
      <alignment horizontal="center" vertical="center"/>
    </xf>
    <xf numFmtId="0" fontId="7" fillId="0" borderId="57" xfId="0" applyFont="1" applyFill="1" applyBorder="1"/>
    <xf numFmtId="0" fontId="8" fillId="0" borderId="11" xfId="0" applyFont="1" applyFill="1" applyBorder="1"/>
    <xf numFmtId="0" fontId="8" fillId="0" borderId="58" xfId="0" applyFont="1" applyFill="1" applyBorder="1"/>
    <xf numFmtId="0" fontId="8" fillId="0" borderId="29" xfId="0" applyFont="1" applyFill="1" applyBorder="1"/>
    <xf numFmtId="166" fontId="8" fillId="0" borderId="44" xfId="0" applyNumberFormat="1" applyFont="1" applyFill="1" applyBorder="1" applyAlignment="1">
      <alignment horizontal="center" vertical="center"/>
    </xf>
    <xf numFmtId="0" fontId="3" fillId="0" borderId="11" xfId="0" applyFont="1" applyFill="1" applyBorder="1"/>
    <xf numFmtId="3" fontId="9" fillId="0" borderId="60" xfId="0" applyNumberFormat="1" applyFont="1" applyFill="1" applyBorder="1" applyAlignment="1">
      <alignment horizontal="center"/>
    </xf>
    <xf numFmtId="3" fontId="7" fillId="0" borderId="58" xfId="0" applyNumberFormat="1" applyFont="1" applyFill="1" applyBorder="1" applyAlignment="1">
      <alignment horizontal="center"/>
    </xf>
    <xf numFmtId="167" fontId="4" fillId="0" borderId="59" xfId="0" applyNumberFormat="1" applyFont="1" applyFill="1" applyBorder="1" applyAlignment="1">
      <alignment horizontal="center"/>
    </xf>
    <xf numFmtId="167" fontId="4" fillId="0" borderId="65" xfId="0" applyNumberFormat="1" applyFont="1" applyFill="1" applyBorder="1" applyAlignment="1">
      <alignment horizontal="center"/>
    </xf>
    <xf numFmtId="0" fontId="4" fillId="0" borderId="17" xfId="0" applyFont="1" applyFill="1" applyBorder="1"/>
    <xf numFmtId="167" fontId="4" fillId="0" borderId="18" xfId="0" applyNumberFormat="1" applyFont="1" applyFill="1" applyBorder="1" applyAlignment="1">
      <alignment horizontal="center"/>
    </xf>
    <xf numFmtId="0" fontId="4" fillId="0" borderId="44" xfId="0" applyFont="1" applyFill="1" applyBorder="1"/>
    <xf numFmtId="167" fontId="4" fillId="0" borderId="68" xfId="0" applyNumberFormat="1" applyFont="1" applyFill="1" applyBorder="1" applyAlignment="1">
      <alignment horizontal="center"/>
    </xf>
    <xf numFmtId="3" fontId="8" fillId="0" borderId="32" xfId="0" applyNumberFormat="1" applyFont="1" applyFill="1" applyBorder="1" applyAlignment="1">
      <alignment horizontal="center"/>
    </xf>
    <xf numFmtId="166" fontId="8" fillId="0" borderId="2" xfId="0" applyNumberFormat="1" applyFont="1" applyFill="1" applyBorder="1" applyAlignment="1">
      <alignment horizontal="center" vertical="center" wrapText="1"/>
    </xf>
    <xf numFmtId="3" fontId="24" fillId="0" borderId="12" xfId="0" applyNumberFormat="1" applyFont="1" applyFill="1" applyBorder="1" applyAlignment="1">
      <alignment horizontal="center" vertical="center" wrapText="1"/>
    </xf>
    <xf numFmtId="3" fontId="25" fillId="0" borderId="14" xfId="0" applyNumberFormat="1" applyFont="1" applyFill="1" applyBorder="1" applyAlignment="1">
      <alignment horizontal="center" vertical="center" wrapText="1"/>
    </xf>
    <xf numFmtId="3" fontId="25" fillId="0" borderId="67" xfId="0" applyNumberFormat="1" applyFont="1" applyFill="1" applyBorder="1" applyAlignment="1">
      <alignment horizontal="center" vertical="center" wrapText="1"/>
    </xf>
    <xf numFmtId="2" fontId="7" fillId="0" borderId="52" xfId="0" applyNumberFormat="1" applyFont="1" applyFill="1" applyBorder="1" applyAlignment="1">
      <alignment horizontal="center" vertical="top"/>
    </xf>
    <xf numFmtId="2" fontId="7" fillId="0" borderId="32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49" fontId="7" fillId="0" borderId="52" xfId="0" applyNumberFormat="1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left" vertical="center" wrapText="1"/>
    </xf>
    <xf numFmtId="0" fontId="8" fillId="0" borderId="12" xfId="0" applyNumberFormat="1" applyFont="1" applyFill="1" applyBorder="1" applyAlignment="1">
      <alignment horizontal="center" vertical="center"/>
    </xf>
    <xf numFmtId="3" fontId="24" fillId="0" borderId="13" xfId="0" applyNumberFormat="1" applyFont="1" applyFill="1" applyBorder="1" applyAlignment="1">
      <alignment horizontal="center" vertical="center" wrapText="1"/>
    </xf>
    <xf numFmtId="166" fontId="24" fillId="0" borderId="12" xfId="0" applyNumberFormat="1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left" vertical="center"/>
    </xf>
    <xf numFmtId="0" fontId="3" fillId="0" borderId="14" xfId="0" applyFont="1" applyFill="1" applyBorder="1"/>
    <xf numFmtId="3" fontId="25" fillId="0" borderId="16" xfId="0" applyNumberFormat="1" applyFont="1" applyFill="1" applyBorder="1" applyAlignment="1">
      <alignment horizontal="center" vertical="center" wrapText="1"/>
    </xf>
    <xf numFmtId="166" fontId="25" fillId="0" borderId="14" xfId="0" applyNumberFormat="1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left" vertical="center"/>
    </xf>
    <xf numFmtId="0" fontId="24" fillId="0" borderId="29" xfId="0" applyFont="1" applyFill="1" applyBorder="1" applyAlignment="1">
      <alignment vertical="center" wrapText="1"/>
    </xf>
    <xf numFmtId="0" fontId="24" fillId="0" borderId="29" xfId="0" applyFont="1" applyFill="1" applyBorder="1" applyAlignment="1">
      <alignment horizontal="left" vertical="center" wrapText="1"/>
    </xf>
    <xf numFmtId="0" fontId="25" fillId="0" borderId="14" xfId="0" applyNumberFormat="1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vertical="center"/>
    </xf>
    <xf numFmtId="0" fontId="24" fillId="0" borderId="66" xfId="0" applyFont="1" applyFill="1" applyBorder="1" applyAlignment="1">
      <alignment vertical="center"/>
    </xf>
    <xf numFmtId="0" fontId="8" fillId="0" borderId="67" xfId="0" applyNumberFormat="1" applyFont="1" applyFill="1" applyBorder="1" applyAlignment="1">
      <alignment horizontal="center" vertical="center"/>
    </xf>
    <xf numFmtId="3" fontId="25" fillId="0" borderId="54" xfId="0" applyNumberFormat="1" applyFont="1" applyFill="1" applyBorder="1" applyAlignment="1">
      <alignment horizontal="center" vertical="center" wrapText="1"/>
    </xf>
    <xf numFmtId="166" fontId="25" fillId="0" borderId="67" xfId="0" applyNumberFormat="1" applyFont="1" applyFill="1" applyBorder="1" applyAlignment="1">
      <alignment horizontal="center" vertical="center" wrapText="1"/>
    </xf>
    <xf numFmtId="166" fontId="25" fillId="0" borderId="0" xfId="0" applyNumberFormat="1" applyFont="1" applyFill="1" applyBorder="1" applyAlignment="1">
      <alignment horizontal="center" vertical="center" wrapText="1"/>
    </xf>
    <xf numFmtId="2" fontId="8" fillId="0" borderId="3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8" fillId="0" borderId="22" xfId="0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vertical="center" wrapText="1"/>
    </xf>
    <xf numFmtId="0" fontId="24" fillId="0" borderId="67" xfId="0" applyFont="1" applyFill="1" applyBorder="1" applyAlignment="1">
      <alignment vertical="center" wrapText="1"/>
    </xf>
    <xf numFmtId="166" fontId="8" fillId="0" borderId="67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  <xf numFmtId="3" fontId="8" fillId="0" borderId="57" xfId="0" applyNumberFormat="1" applyFont="1" applyFill="1" applyBorder="1" applyAlignment="1">
      <alignment horizontal="center" vertical="center"/>
    </xf>
    <xf numFmtId="3" fontId="26" fillId="0" borderId="29" xfId="0" applyNumberFormat="1" applyFont="1" applyFill="1" applyBorder="1" applyAlignment="1">
      <alignment horizontal="center" vertical="center"/>
    </xf>
    <xf numFmtId="3" fontId="27" fillId="0" borderId="29" xfId="0" applyNumberFormat="1" applyFont="1" applyFill="1" applyBorder="1" applyAlignment="1">
      <alignment horizontal="center" vertical="center"/>
    </xf>
    <xf numFmtId="3" fontId="27" fillId="0" borderId="36" xfId="0" applyNumberFormat="1" applyFont="1" applyFill="1" applyBorder="1" applyAlignment="1">
      <alignment horizontal="center" vertical="center"/>
    </xf>
    <xf numFmtId="3" fontId="21" fillId="0" borderId="29" xfId="0" applyNumberFormat="1" applyFont="1" applyFill="1" applyBorder="1" applyAlignment="1">
      <alignment horizontal="center" vertical="center"/>
    </xf>
    <xf numFmtId="3" fontId="21" fillId="0" borderId="66" xfId="0" applyNumberFormat="1" applyFont="1" applyFill="1" applyBorder="1" applyAlignment="1">
      <alignment horizontal="center" vertical="center"/>
    </xf>
    <xf numFmtId="166" fontId="8" fillId="0" borderId="12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/>
    </xf>
    <xf numFmtId="0" fontId="25" fillId="0" borderId="57" xfId="0" applyFont="1" applyFill="1" applyBorder="1" applyAlignment="1">
      <alignment horizontal="left" vertical="center" wrapText="1"/>
    </xf>
    <xf numFmtId="0" fontId="27" fillId="0" borderId="29" xfId="0" applyFont="1" applyFill="1" applyBorder="1" applyAlignment="1">
      <alignment horizontal="center" vertical="center" wrapText="1"/>
    </xf>
    <xf numFmtId="0" fontId="27" fillId="0" borderId="14" xfId="0" applyNumberFormat="1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left" vertical="center" wrapText="1"/>
    </xf>
    <xf numFmtId="0" fontId="27" fillId="0" borderId="29" xfId="0" applyFont="1" applyFill="1" applyBorder="1" applyAlignment="1">
      <alignment horizontal="left" vertical="center"/>
    </xf>
    <xf numFmtId="49" fontId="27" fillId="0" borderId="23" xfId="0" applyNumberFormat="1" applyFont="1" applyFill="1" applyBorder="1" applyAlignment="1">
      <alignment horizontal="left" vertical="center" wrapText="1"/>
    </xf>
    <xf numFmtId="0" fontId="27" fillId="0" borderId="23" xfId="0" applyNumberFormat="1" applyFont="1" applyFill="1" applyBorder="1" applyAlignment="1">
      <alignment horizontal="center" vertical="center"/>
    </xf>
    <xf numFmtId="49" fontId="27" fillId="0" borderId="36" xfId="0" applyNumberFormat="1" applyFont="1" applyFill="1" applyBorder="1" applyAlignment="1">
      <alignment horizontal="left" vertical="center" wrapText="1"/>
    </xf>
    <xf numFmtId="0" fontId="31" fillId="0" borderId="29" xfId="0" applyNumberFormat="1" applyFont="1" applyFill="1" applyBorder="1" applyAlignment="1">
      <alignment horizontal="left" vertical="center" wrapText="1"/>
    </xf>
    <xf numFmtId="0" fontId="25" fillId="0" borderId="29" xfId="0" applyFont="1" applyFill="1" applyBorder="1" applyAlignment="1">
      <alignment horizontal="left" vertical="center" wrapText="1"/>
    </xf>
    <xf numFmtId="0" fontId="21" fillId="0" borderId="14" xfId="0" applyNumberFormat="1" applyFont="1" applyFill="1" applyBorder="1" applyAlignment="1">
      <alignment horizontal="center" vertical="center"/>
    </xf>
    <xf numFmtId="0" fontId="25" fillId="0" borderId="66" xfId="0" applyFont="1" applyFill="1" applyBorder="1" applyAlignment="1">
      <alignment horizontal="left" vertical="center" wrapText="1"/>
    </xf>
    <xf numFmtId="0" fontId="21" fillId="0" borderId="67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right" wrapText="1"/>
    </xf>
    <xf numFmtId="167" fontId="8" fillId="0" borderId="60" xfId="0" applyNumberFormat="1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166" fontId="4" fillId="0" borderId="59" xfId="0" applyNumberFormat="1" applyFont="1" applyFill="1" applyBorder="1" applyAlignment="1">
      <alignment horizontal="center"/>
    </xf>
    <xf numFmtId="166" fontId="4" fillId="0" borderId="59" xfId="0" applyNumberFormat="1" applyFont="1" applyFill="1" applyBorder="1" applyAlignment="1">
      <alignment horizontal="center" vertical="center"/>
    </xf>
    <xf numFmtId="0" fontId="22" fillId="0" borderId="44" xfId="0" applyFont="1" applyFill="1" applyBorder="1" applyAlignment="1">
      <alignment horizontal="center"/>
    </xf>
    <xf numFmtId="166" fontId="4" fillId="0" borderId="65" xfId="0" applyNumberFormat="1" applyFont="1" applyFill="1" applyBorder="1" applyAlignment="1">
      <alignment horizontal="center"/>
    </xf>
    <xf numFmtId="0" fontId="22" fillId="0" borderId="32" xfId="0" applyFont="1" applyFill="1" applyBorder="1" applyAlignment="1">
      <alignment horizontal="center" wrapText="1"/>
    </xf>
    <xf numFmtId="0" fontId="22" fillId="0" borderId="55" xfId="0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vertical="center" wrapText="1"/>
    </xf>
    <xf numFmtId="0" fontId="53" fillId="0" borderId="32" xfId="0" applyFont="1" applyFill="1" applyBorder="1" applyAlignment="1">
      <alignment horizontal="center" vertical="center"/>
    </xf>
    <xf numFmtId="0" fontId="3" fillId="0" borderId="5" xfId="0" applyFont="1" applyFill="1" applyBorder="1"/>
    <xf numFmtId="0" fontId="3" fillId="0" borderId="5" xfId="0" applyFont="1" applyFill="1" applyBorder="1" applyAlignment="1">
      <alignment horizontal="center"/>
    </xf>
    <xf numFmtId="0" fontId="3" fillId="0" borderId="58" xfId="0" applyFont="1" applyFill="1" applyBorder="1"/>
    <xf numFmtId="0" fontId="35" fillId="0" borderId="18" xfId="0" applyFont="1" applyFill="1" applyBorder="1" applyAlignment="1">
      <alignment horizontal="left" wrapText="1"/>
    </xf>
    <xf numFmtId="167" fontId="68" fillId="0" borderId="29" xfId="17" applyNumberFormat="1" applyFont="1" applyFill="1" applyBorder="1" applyAlignment="1">
      <alignment horizontal="center" wrapText="1"/>
    </xf>
    <xf numFmtId="167" fontId="35" fillId="0" borderId="3" xfId="0" applyNumberFormat="1" applyFont="1" applyFill="1" applyBorder="1" applyAlignment="1">
      <alignment horizontal="center" vertical="center" wrapText="1"/>
    </xf>
    <xf numFmtId="167" fontId="35" fillId="0" borderId="18" xfId="0" applyNumberFormat="1" applyFont="1" applyFill="1" applyBorder="1" applyAlignment="1">
      <alignment horizontal="center" vertical="center"/>
    </xf>
    <xf numFmtId="0" fontId="36" fillId="0" borderId="18" xfId="0" applyFont="1" applyFill="1" applyBorder="1" applyAlignment="1">
      <alignment horizontal="left" wrapText="1"/>
    </xf>
    <xf numFmtId="167" fontId="69" fillId="0" borderId="29" xfId="17" applyNumberFormat="1" applyFont="1" applyFill="1" applyBorder="1" applyAlignment="1">
      <alignment horizontal="center" wrapText="1"/>
    </xf>
    <xf numFmtId="167" fontId="36" fillId="0" borderId="18" xfId="0" applyNumberFormat="1" applyFont="1" applyFill="1" applyBorder="1" applyAlignment="1">
      <alignment horizontal="center" vertical="center" wrapText="1"/>
    </xf>
    <xf numFmtId="0" fontId="35" fillId="0" borderId="80" xfId="0" applyFont="1" applyFill="1" applyBorder="1" applyAlignment="1">
      <alignment horizontal="left" wrapText="1"/>
    </xf>
    <xf numFmtId="167" fontId="68" fillId="0" borderId="66" xfId="17" applyNumberFormat="1" applyFont="1" applyFill="1" applyBorder="1" applyAlignment="1">
      <alignment horizontal="center" wrapText="1"/>
    </xf>
    <xf numFmtId="0" fontId="46" fillId="0" borderId="0" xfId="0" applyFont="1" applyFill="1" applyBorder="1" applyAlignment="1"/>
    <xf numFmtId="0" fontId="34" fillId="0" borderId="5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38" xfId="0" applyFont="1" applyFill="1" applyBorder="1" applyAlignment="1">
      <alignment horizontal="center" vertical="center" wrapText="1"/>
    </xf>
    <xf numFmtId="0" fontId="34" fillId="0" borderId="57" xfId="0" applyFont="1" applyFill="1" applyBorder="1" applyAlignment="1">
      <alignment horizontal="center" vertical="top" wrapText="1"/>
    </xf>
    <xf numFmtId="0" fontId="34" fillId="0" borderId="66" xfId="0" applyFont="1" applyFill="1" applyBorder="1" applyAlignment="1">
      <alignment horizontal="center" vertical="top" wrapText="1"/>
    </xf>
    <xf numFmtId="0" fontId="34" fillId="0" borderId="5" xfId="0" applyFont="1" applyFill="1" applyBorder="1" applyAlignment="1">
      <alignment horizontal="center" vertical="top" wrapText="1"/>
    </xf>
    <xf numFmtId="0" fontId="34" fillId="0" borderId="10" xfId="0" applyFont="1" applyFill="1" applyBorder="1" applyAlignment="1">
      <alignment horizontal="center" vertical="top" wrapText="1"/>
    </xf>
    <xf numFmtId="0" fontId="34" fillId="0" borderId="38" xfId="0" applyFont="1" applyFill="1" applyBorder="1" applyAlignment="1">
      <alignment horizontal="center" vertical="top" wrapText="1"/>
    </xf>
    <xf numFmtId="0" fontId="3" fillId="0" borderId="55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2" fontId="18" fillId="0" borderId="0" xfId="0" applyNumberFormat="1" applyFont="1" applyFill="1" applyAlignment="1">
      <alignment horizontal="center"/>
    </xf>
    <xf numFmtId="0" fontId="21" fillId="0" borderId="9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6" fillId="0" borderId="55" xfId="0" applyNumberFormat="1" applyFont="1" applyFill="1" applyBorder="1" applyAlignment="1">
      <alignment horizontal="center" vertical="center"/>
    </xf>
    <xf numFmtId="2" fontId="6" fillId="0" borderId="50" xfId="0" applyNumberFormat="1" applyFont="1" applyFill="1" applyBorder="1" applyAlignment="1">
      <alignment horizontal="center" vertical="center"/>
    </xf>
    <xf numFmtId="2" fontId="6" fillId="0" borderId="52" xfId="0" applyNumberFormat="1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/>
    </xf>
    <xf numFmtId="3" fontId="8" fillId="0" borderId="67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24" fillId="0" borderId="1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3" fontId="24" fillId="0" borderId="55" xfId="0" applyNumberFormat="1" applyFont="1" applyFill="1" applyBorder="1" applyAlignment="1">
      <alignment horizontal="center" vertical="center"/>
    </xf>
    <xf numFmtId="3" fontId="24" fillId="0" borderId="50" xfId="0" applyNumberFormat="1" applyFont="1" applyFill="1" applyBorder="1" applyAlignment="1">
      <alignment horizontal="center" vertical="center"/>
    </xf>
    <xf numFmtId="3" fontId="24" fillId="0" borderId="52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2" fontId="53" fillId="0" borderId="55" xfId="0" applyNumberFormat="1" applyFont="1" applyFill="1" applyBorder="1" applyAlignment="1">
      <alignment horizontal="center" vertical="center" wrapText="1"/>
    </xf>
    <xf numFmtId="2" fontId="53" fillId="0" borderId="52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49" fontId="22" fillId="0" borderId="2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right"/>
    </xf>
    <xf numFmtId="49" fontId="11" fillId="0" borderId="5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49" fontId="11" fillId="0" borderId="31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2" fontId="12" fillId="0" borderId="5" xfId="0" applyNumberFormat="1" applyFont="1" applyFill="1" applyBorder="1" applyAlignment="1">
      <alignment horizontal="center" vertical="center" wrapText="1"/>
    </xf>
    <xf numFmtId="2" fontId="12" fillId="0" borderId="38" xfId="0" applyNumberFormat="1" applyFont="1" applyFill="1" applyBorder="1" applyAlignment="1">
      <alignment horizontal="center" vertical="center" wrapText="1"/>
    </xf>
    <xf numFmtId="2" fontId="12" fillId="0" borderId="31" xfId="0" applyNumberFormat="1" applyFont="1" applyFill="1" applyBorder="1" applyAlignment="1">
      <alignment horizontal="center" vertical="center" wrapText="1"/>
    </xf>
    <xf numFmtId="2" fontId="12" fillId="0" borderId="40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49" fontId="22" fillId="0" borderId="5" xfId="0" applyNumberFormat="1" applyFont="1" applyFill="1" applyBorder="1" applyAlignment="1">
      <alignment horizontal="center" vertical="center" wrapText="1"/>
    </xf>
    <xf numFmtId="49" fontId="22" fillId="0" borderId="3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2" fontId="53" fillId="0" borderId="71" xfId="0" applyNumberFormat="1" applyFont="1" applyFill="1" applyBorder="1" applyAlignment="1">
      <alignment horizontal="center" vertical="center" wrapText="1"/>
    </xf>
    <xf numFmtId="2" fontId="53" fillId="0" borderId="72" xfId="0" applyNumberFormat="1" applyFont="1" applyFill="1" applyBorder="1" applyAlignment="1">
      <alignment horizontal="center" vertical="center" wrapText="1"/>
    </xf>
    <xf numFmtId="0" fontId="25" fillId="0" borderId="12" xfId="0" applyNumberFormat="1" applyFont="1" applyFill="1" applyBorder="1" applyAlignment="1">
      <alignment horizontal="center" vertical="center"/>
    </xf>
    <xf numFmtId="0" fontId="25" fillId="0" borderId="67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vertical="center"/>
    </xf>
    <xf numFmtId="2" fontId="7" fillId="0" borderId="55" xfId="0" applyNumberFormat="1" applyFont="1" applyFill="1" applyBorder="1" applyAlignment="1">
      <alignment horizontal="center" vertical="center"/>
    </xf>
    <xf numFmtId="0" fontId="0" fillId="0" borderId="50" xfId="0" applyFill="1" applyBorder="1"/>
    <xf numFmtId="0" fontId="0" fillId="0" borderId="52" xfId="0" applyFill="1" applyBorder="1"/>
    <xf numFmtId="0" fontId="18" fillId="0" borderId="0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35" fillId="0" borderId="0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horizontal="center"/>
    </xf>
    <xf numFmtId="0" fontId="71" fillId="0" borderId="0" xfId="0" applyFont="1" applyFill="1" applyBorder="1" applyAlignment="1">
      <alignment horizontal="center" vertical="justify"/>
    </xf>
    <xf numFmtId="0" fontId="48" fillId="0" borderId="34" xfId="0" applyFont="1" applyFill="1" applyBorder="1" applyAlignment="1">
      <alignment horizontal="center" vertical="center" wrapText="1"/>
    </xf>
    <xf numFmtId="0" fontId="48" fillId="0" borderId="68" xfId="0" applyFont="1" applyFill="1" applyBorder="1" applyAlignment="1">
      <alignment horizontal="center" vertical="center" wrapText="1"/>
    </xf>
    <xf numFmtId="0" fontId="47" fillId="0" borderId="27" xfId="0" applyFont="1" applyFill="1" applyBorder="1" applyAlignment="1">
      <alignment horizontal="center" vertical="center" wrapText="1"/>
    </xf>
    <xf numFmtId="0" fontId="47" fillId="0" borderId="64" xfId="0" applyFont="1" applyFill="1" applyBorder="1" applyAlignment="1">
      <alignment horizontal="center" vertical="center" wrapText="1"/>
    </xf>
    <xf numFmtId="0" fontId="47" fillId="0" borderId="28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44" xfId="0" applyFont="1" applyFill="1" applyBorder="1" applyAlignment="1">
      <alignment horizontal="center" vertical="center" wrapText="1"/>
    </xf>
    <xf numFmtId="0" fontId="48" fillId="0" borderId="60" xfId="0" applyFont="1" applyFill="1" applyBorder="1" applyAlignment="1">
      <alignment horizontal="center" vertical="center" wrapText="1"/>
    </xf>
    <xf numFmtId="0" fontId="48" fillId="0" borderId="65" xfId="0" applyFont="1" applyFill="1" applyBorder="1" applyAlignment="1">
      <alignment horizontal="center" vertical="center" wrapText="1"/>
    </xf>
    <xf numFmtId="0" fontId="48" fillId="0" borderId="58" xfId="0" applyFont="1" applyFill="1" applyBorder="1" applyAlignment="1">
      <alignment horizontal="center" vertical="center" wrapText="1"/>
    </xf>
    <xf numFmtId="0" fontId="35" fillId="0" borderId="57" xfId="0" applyFont="1" applyFill="1" applyBorder="1" applyAlignment="1">
      <alignment horizontal="center" vertical="top" wrapText="1"/>
    </xf>
    <xf numFmtId="0" fontId="35" fillId="0" borderId="29" xfId="0" applyFont="1" applyFill="1" applyBorder="1" applyAlignment="1">
      <alignment horizontal="center" vertical="top" wrapText="1"/>
    </xf>
    <xf numFmtId="0" fontId="35" fillId="0" borderId="66" xfId="0" applyFont="1" applyFill="1" applyBorder="1" applyAlignment="1">
      <alignment horizontal="center" vertical="top" wrapText="1"/>
    </xf>
    <xf numFmtId="0" fontId="47" fillId="0" borderId="73" xfId="0" applyFont="1" applyFill="1" applyBorder="1" applyAlignment="1">
      <alignment horizontal="center" vertical="center" wrapText="1"/>
    </xf>
    <xf numFmtId="0" fontId="48" fillId="0" borderId="42" xfId="0" applyFont="1" applyFill="1" applyBorder="1" applyAlignment="1">
      <alignment horizontal="center" vertical="center" wrapText="1"/>
    </xf>
    <xf numFmtId="0" fontId="48" fillId="0" borderId="70" xfId="0" applyFont="1" applyFill="1" applyBorder="1" applyAlignment="1">
      <alignment horizontal="center" vertical="center" wrapText="1"/>
    </xf>
    <xf numFmtId="0" fontId="48" fillId="0" borderId="35" xfId="0" applyFont="1" applyFill="1" applyBorder="1" applyAlignment="1">
      <alignment horizontal="center" vertical="center" wrapText="1"/>
    </xf>
    <xf numFmtId="0" fontId="48" fillId="0" borderId="69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textRotation="90"/>
    </xf>
    <xf numFmtId="0" fontId="7" fillId="0" borderId="3" xfId="0" applyFont="1" applyFill="1" applyBorder="1" applyAlignment="1">
      <alignment horizontal="center" vertical="center" textRotation="90"/>
    </xf>
    <xf numFmtId="0" fontId="7" fillId="0" borderId="2" xfId="0" applyFont="1" applyFill="1" applyBorder="1" applyAlignment="1">
      <alignment horizontal="center" vertical="center" textRotation="90"/>
    </xf>
    <xf numFmtId="0" fontId="8" fillId="3" borderId="3" xfId="0" applyNumberFormat="1" applyFont="1" applyFill="1" applyBorder="1" applyAlignment="1">
      <alignment horizontal="center" wrapText="1"/>
    </xf>
    <xf numFmtId="0" fontId="8" fillId="3" borderId="2" xfId="0" applyNumberFormat="1" applyFont="1" applyFill="1" applyBorder="1" applyAlignment="1">
      <alignment horizontal="center" wrapText="1"/>
    </xf>
    <xf numFmtId="0" fontId="7" fillId="0" borderId="57" xfId="0" applyFont="1" applyFill="1" applyBorder="1" applyAlignment="1">
      <alignment horizontal="center" vertical="center" textRotation="90"/>
    </xf>
    <xf numFmtId="0" fontId="7" fillId="0" borderId="66" xfId="0" applyFont="1" applyFill="1" applyBorder="1" applyAlignment="1">
      <alignment horizontal="center" vertical="center" textRotation="90"/>
    </xf>
    <xf numFmtId="0" fontId="7" fillId="0" borderId="4" xfId="0" applyFont="1" applyFill="1" applyBorder="1" applyAlignment="1">
      <alignment horizontal="center" vertical="center" textRotation="90"/>
    </xf>
    <xf numFmtId="0" fontId="1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34" fillId="0" borderId="55" xfId="0" applyFont="1" applyFill="1" applyBorder="1" applyAlignment="1">
      <alignment horizontal="center" vertical="center"/>
    </xf>
    <xf numFmtId="0" fontId="34" fillId="0" borderId="50" xfId="0" applyFont="1" applyFill="1" applyBorder="1" applyAlignment="1">
      <alignment horizontal="center" vertical="center"/>
    </xf>
    <xf numFmtId="0" fontId="34" fillId="0" borderId="52" xfId="0" applyFont="1" applyFill="1" applyBorder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71" fillId="0" borderId="1" xfId="0" applyFont="1" applyFill="1" applyBorder="1" applyAlignment="1">
      <alignment horizontal="center" vertical="center" wrapText="1"/>
    </xf>
    <xf numFmtId="0" fontId="71" fillId="0" borderId="2" xfId="0" applyFont="1" applyFill="1" applyBorder="1" applyAlignment="1">
      <alignment horizontal="center" vertical="center" wrapText="1"/>
    </xf>
    <xf numFmtId="0" fontId="71" fillId="0" borderId="55" xfId="0" applyFont="1" applyFill="1" applyBorder="1" applyAlignment="1">
      <alignment horizontal="center" vertical="center" wrapText="1"/>
    </xf>
    <xf numFmtId="0" fontId="71" fillId="0" borderId="52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168" fontId="51" fillId="0" borderId="66" xfId="0" applyNumberFormat="1" applyFont="1" applyFill="1" applyBorder="1" applyAlignment="1">
      <alignment horizontal="left" vertical="top" wrapText="1"/>
    </xf>
    <xf numFmtId="168" fontId="51" fillId="0" borderId="69" xfId="0" applyNumberFormat="1" applyFont="1" applyFill="1" applyBorder="1" applyAlignment="1">
      <alignment horizontal="left" vertical="top" wrapText="1"/>
    </xf>
    <xf numFmtId="167" fontId="38" fillId="0" borderId="75" xfId="0" applyNumberFormat="1" applyFont="1" applyFill="1" applyBorder="1" applyAlignment="1">
      <alignment horizontal="center"/>
    </xf>
    <xf numFmtId="167" fontId="38" fillId="0" borderId="54" xfId="0" applyNumberFormat="1" applyFont="1" applyFill="1" applyBorder="1" applyAlignment="1">
      <alignment horizontal="center"/>
    </xf>
    <xf numFmtId="167" fontId="38" fillId="0" borderId="69" xfId="0" applyNumberFormat="1" applyFont="1" applyFill="1" applyBorder="1" applyAlignment="1">
      <alignment horizontal="center"/>
    </xf>
    <xf numFmtId="167" fontId="38" fillId="0" borderId="45" xfId="0" applyNumberFormat="1" applyFont="1" applyFill="1" applyBorder="1" applyAlignment="1">
      <alignment horizontal="center"/>
    </xf>
    <xf numFmtId="166" fontId="38" fillId="0" borderId="0" xfId="0" applyNumberFormat="1" applyFont="1" applyFill="1" applyBorder="1" applyAlignment="1">
      <alignment horizontal="center"/>
    </xf>
    <xf numFmtId="49" fontId="51" fillId="0" borderId="51" xfId="0" applyNumberFormat="1" applyFont="1" applyFill="1" applyBorder="1" applyAlignment="1">
      <alignment horizontal="center" vertical="center"/>
    </xf>
    <xf numFmtId="49" fontId="51" fillId="0" borderId="50" xfId="0" applyNumberFormat="1" applyFont="1" applyFill="1" applyBorder="1" applyAlignment="1">
      <alignment horizontal="center" vertical="center"/>
    </xf>
    <xf numFmtId="49" fontId="51" fillId="0" borderId="52" xfId="0" applyNumberFormat="1" applyFont="1" applyFill="1" applyBorder="1" applyAlignment="1">
      <alignment horizontal="center" vertical="center"/>
    </xf>
    <xf numFmtId="49" fontId="51" fillId="0" borderId="73" xfId="0" applyNumberFormat="1" applyFont="1" applyFill="1" applyBorder="1" applyAlignment="1">
      <alignment horizontal="center" vertical="center"/>
    </xf>
    <xf numFmtId="0" fontId="51" fillId="0" borderId="55" xfId="0" applyFont="1" applyFill="1" applyBorder="1" applyAlignment="1">
      <alignment horizontal="left" vertical="center" wrapText="1"/>
    </xf>
    <xf numFmtId="0" fontId="51" fillId="0" borderId="73" xfId="0" applyFont="1" applyFill="1" applyBorder="1" applyAlignment="1">
      <alignment horizontal="left" vertical="center" wrapText="1"/>
    </xf>
    <xf numFmtId="168" fontId="51" fillId="0" borderId="57" xfId="0" applyNumberFormat="1" applyFont="1" applyFill="1" applyBorder="1" applyAlignment="1">
      <alignment horizontal="left" vertical="top" wrapText="1"/>
    </xf>
    <xf numFmtId="168" fontId="51" fillId="0" borderId="61" xfId="0" applyNumberFormat="1" applyFont="1" applyFill="1" applyBorder="1" applyAlignment="1">
      <alignment horizontal="left" vertical="top" wrapText="1"/>
    </xf>
    <xf numFmtId="167" fontId="38" fillId="0" borderId="53" xfId="0" applyNumberFormat="1" applyFont="1" applyFill="1" applyBorder="1" applyAlignment="1">
      <alignment horizontal="center" vertical="center"/>
    </xf>
    <xf numFmtId="167" fontId="38" fillId="0" borderId="13" xfId="0" applyNumberFormat="1" applyFont="1" applyFill="1" applyBorder="1" applyAlignment="1">
      <alignment horizontal="center" vertical="center"/>
    </xf>
    <xf numFmtId="167" fontId="38" fillId="0" borderId="61" xfId="0" applyNumberFormat="1" applyFont="1" applyFill="1" applyBorder="1" applyAlignment="1">
      <alignment horizontal="center" vertical="center"/>
    </xf>
    <xf numFmtId="167" fontId="38" fillId="0" borderId="41" xfId="0" applyNumberFormat="1" applyFont="1" applyFill="1" applyBorder="1" applyAlignment="1">
      <alignment horizontal="center" vertical="center"/>
    </xf>
    <xf numFmtId="166" fontId="38" fillId="0" borderId="0" xfId="0" applyNumberFormat="1" applyFont="1" applyFill="1" applyBorder="1" applyAlignment="1">
      <alignment horizontal="center" vertical="center"/>
    </xf>
    <xf numFmtId="168" fontId="51" fillId="0" borderId="29" xfId="0" applyNumberFormat="1" applyFont="1" applyFill="1" applyBorder="1" applyAlignment="1">
      <alignment horizontal="left" vertical="top" wrapText="1"/>
    </xf>
    <xf numFmtId="168" fontId="51" fillId="0" borderId="19" xfId="0" applyNumberFormat="1" applyFont="1" applyFill="1" applyBorder="1" applyAlignment="1">
      <alignment horizontal="left" vertical="top" wrapText="1"/>
    </xf>
    <xf numFmtId="167" fontId="38" fillId="0" borderId="20" xfId="0" applyNumberFormat="1" applyFont="1" applyFill="1" applyBorder="1" applyAlignment="1">
      <alignment horizontal="center" vertical="center"/>
    </xf>
    <xf numFmtId="167" fontId="38" fillId="0" borderId="16" xfId="0" applyNumberFormat="1" applyFont="1" applyFill="1" applyBorder="1" applyAlignment="1">
      <alignment horizontal="center" vertical="center"/>
    </xf>
    <xf numFmtId="167" fontId="38" fillId="0" borderId="19" xfId="0" applyNumberFormat="1" applyFont="1" applyFill="1" applyBorder="1" applyAlignment="1">
      <alignment horizontal="center" vertical="center"/>
    </xf>
    <xf numFmtId="167" fontId="38" fillId="0" borderId="43" xfId="0" applyNumberFormat="1" applyFont="1" applyFill="1" applyBorder="1" applyAlignment="1">
      <alignment horizontal="center" vertical="center"/>
    </xf>
    <xf numFmtId="172" fontId="38" fillId="0" borderId="18" xfId="1" applyNumberFormat="1" applyFont="1" applyFill="1" applyBorder="1" applyAlignment="1">
      <alignment horizontal="center" vertical="center"/>
    </xf>
    <xf numFmtId="172" fontId="38" fillId="0" borderId="68" xfId="1" applyNumberFormat="1" applyFont="1" applyFill="1" applyBorder="1" applyAlignment="1">
      <alignment horizontal="center" vertical="center"/>
    </xf>
    <xf numFmtId="49" fontId="51" fillId="0" borderId="0" xfId="0" applyNumberFormat="1" applyFont="1" applyFill="1" applyBorder="1" applyAlignment="1">
      <alignment horizontal="center" vertical="center"/>
    </xf>
    <xf numFmtId="168" fontId="51" fillId="0" borderId="36" xfId="0" applyNumberFormat="1" applyFont="1" applyFill="1" applyBorder="1" applyAlignment="1">
      <alignment vertical="center" wrapText="1"/>
    </xf>
    <xf numFmtId="168" fontId="51" fillId="0" borderId="63" xfId="0" applyNumberFormat="1" applyFont="1" applyFill="1" applyBorder="1" applyAlignment="1">
      <alignment vertical="center" wrapText="1"/>
    </xf>
    <xf numFmtId="168" fontId="51" fillId="0" borderId="4" xfId="0" applyNumberFormat="1" applyFont="1" applyFill="1" applyBorder="1" applyAlignment="1">
      <alignment vertical="center" wrapText="1"/>
    </xf>
    <xf numFmtId="168" fontId="51" fillId="0" borderId="6" xfId="0" applyNumberFormat="1" applyFont="1" applyFill="1" applyBorder="1" applyAlignment="1">
      <alignment vertical="center" wrapText="1"/>
    </xf>
    <xf numFmtId="168" fontId="51" fillId="0" borderId="31" xfId="0" applyNumberFormat="1" applyFont="1" applyFill="1" applyBorder="1" applyAlignment="1">
      <alignment vertical="center" wrapText="1"/>
    </xf>
    <xf numFmtId="168" fontId="51" fillId="0" borderId="77" xfId="0" applyNumberFormat="1" applyFont="1" applyFill="1" applyBorder="1" applyAlignment="1">
      <alignment vertical="center" wrapText="1"/>
    </xf>
    <xf numFmtId="167" fontId="38" fillId="0" borderId="62" xfId="0" applyNumberFormat="1" applyFont="1" applyFill="1" applyBorder="1" applyAlignment="1">
      <alignment horizontal="center" vertical="center"/>
    </xf>
    <xf numFmtId="167" fontId="38" fillId="0" borderId="7" xfId="0" applyNumberFormat="1" applyFont="1" applyFill="1" applyBorder="1" applyAlignment="1">
      <alignment horizontal="center" vertical="center"/>
    </xf>
    <xf numFmtId="167" fontId="38" fillId="0" borderId="79" xfId="0" applyNumberFormat="1" applyFont="1" applyFill="1" applyBorder="1" applyAlignment="1">
      <alignment horizontal="center" vertical="center"/>
    </xf>
    <xf numFmtId="172" fontId="38" fillId="0" borderId="26" xfId="1" applyNumberFormat="1" applyFont="1" applyFill="1" applyBorder="1" applyAlignment="1">
      <alignment horizontal="center" vertical="center"/>
    </xf>
    <xf numFmtId="172" fontId="38" fillId="0" borderId="8" xfId="1" applyNumberFormat="1" applyFont="1" applyFill="1" applyBorder="1" applyAlignment="1">
      <alignment horizontal="center" vertical="center"/>
    </xf>
    <xf numFmtId="172" fontId="38" fillId="0" borderId="56" xfId="1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/>
    </xf>
    <xf numFmtId="0" fontId="51" fillId="0" borderId="5" xfId="0" applyFont="1" applyFill="1" applyBorder="1" applyAlignment="1">
      <alignment horizontal="center" vertical="center" wrapText="1"/>
    </xf>
    <xf numFmtId="0" fontId="51" fillId="0" borderId="76" xfId="0" applyFont="1" applyFill="1" applyBorder="1" applyAlignment="1">
      <alignment horizontal="center" vertical="center" wrapText="1"/>
    </xf>
    <xf numFmtId="0" fontId="51" fillId="0" borderId="33" xfId="0" applyFont="1" applyFill="1" applyBorder="1" applyAlignment="1">
      <alignment horizontal="center" vertical="center" wrapText="1"/>
    </xf>
    <xf numFmtId="0" fontId="51" fillId="0" borderId="35" xfId="0" applyFont="1" applyFill="1" applyBorder="1" applyAlignment="1">
      <alignment horizontal="center" vertical="center" wrapText="1"/>
    </xf>
    <xf numFmtId="1" fontId="51" fillId="0" borderId="78" xfId="0" applyNumberFormat="1" applyFont="1" applyFill="1" applyBorder="1" applyAlignment="1">
      <alignment horizontal="center" vertical="center"/>
    </xf>
    <xf numFmtId="1" fontId="51" fillId="0" borderId="70" xfId="0" applyNumberFormat="1" applyFont="1" applyFill="1" applyBorder="1" applyAlignment="1">
      <alignment horizontal="center" vertical="center"/>
    </xf>
    <xf numFmtId="1" fontId="51" fillId="0" borderId="74" xfId="0" applyNumberFormat="1" applyFont="1" applyFill="1" applyBorder="1" applyAlignment="1">
      <alignment horizontal="center" vertical="center"/>
    </xf>
    <xf numFmtId="1" fontId="51" fillId="0" borderId="25" xfId="0" applyNumberFormat="1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/>
    </xf>
    <xf numFmtId="0" fontId="51" fillId="0" borderId="60" xfId="0" applyFont="1" applyFill="1" applyBorder="1" applyAlignment="1">
      <alignment horizontal="center"/>
    </xf>
    <xf numFmtId="0" fontId="55" fillId="0" borderId="58" xfId="0" applyFont="1" applyFill="1" applyBorder="1" applyAlignment="1">
      <alignment horizontal="center" wrapText="1"/>
    </xf>
    <xf numFmtId="0" fontId="55" fillId="0" borderId="18" xfId="0" applyFont="1" applyFill="1" applyBorder="1" applyAlignment="1">
      <alignment horizontal="center" wrapText="1"/>
    </xf>
    <xf numFmtId="166" fontId="38" fillId="0" borderId="75" xfId="0" applyNumberFormat="1" applyFont="1" applyFill="1" applyBorder="1" applyAlignment="1">
      <alignment horizontal="center"/>
    </xf>
    <xf numFmtId="166" fontId="38" fillId="0" borderId="54" xfId="0" applyNumberFormat="1" applyFont="1" applyFill="1" applyBorder="1" applyAlignment="1">
      <alignment horizontal="center"/>
    </xf>
    <xf numFmtId="166" fontId="38" fillId="0" borderId="45" xfId="0" applyNumberFormat="1" applyFont="1" applyFill="1" applyBorder="1" applyAlignment="1">
      <alignment horizontal="center"/>
    </xf>
    <xf numFmtId="0" fontId="44" fillId="0" borderId="55" xfId="0" applyFont="1" applyFill="1" applyBorder="1" applyAlignment="1">
      <alignment horizontal="center" vertical="center"/>
    </xf>
    <xf numFmtId="0" fontId="44" fillId="0" borderId="50" xfId="0" applyFont="1" applyFill="1" applyBorder="1" applyAlignment="1">
      <alignment horizontal="center" vertical="center"/>
    </xf>
    <xf numFmtId="0" fontId="44" fillId="0" borderId="52" xfId="0" applyFont="1" applyFill="1" applyBorder="1" applyAlignment="1">
      <alignment horizontal="center" vertical="center"/>
    </xf>
    <xf numFmtId="166" fontId="38" fillId="0" borderId="53" xfId="0" applyNumberFormat="1" applyFont="1" applyFill="1" applyBorder="1" applyAlignment="1">
      <alignment horizontal="center" vertical="center"/>
    </xf>
    <xf numFmtId="166" fontId="38" fillId="0" borderId="13" xfId="0" applyNumberFormat="1" applyFont="1" applyFill="1" applyBorder="1" applyAlignment="1">
      <alignment horizontal="center" vertical="center"/>
    </xf>
    <xf numFmtId="166" fontId="38" fillId="0" borderId="41" xfId="0" applyNumberFormat="1" applyFont="1" applyFill="1" applyBorder="1" applyAlignment="1">
      <alignment horizontal="center" vertical="center"/>
    </xf>
    <xf numFmtId="166" fontId="38" fillId="0" borderId="20" xfId="0" applyNumberFormat="1" applyFont="1" applyFill="1" applyBorder="1" applyAlignment="1">
      <alignment horizontal="center"/>
    </xf>
    <xf numFmtId="166" fontId="38" fillId="0" borderId="16" xfId="0" applyNumberFormat="1" applyFont="1" applyFill="1" applyBorder="1" applyAlignment="1">
      <alignment horizontal="center"/>
    </xf>
    <xf numFmtId="166" fontId="38" fillId="0" borderId="43" xfId="0" applyNumberFormat="1" applyFont="1" applyFill="1" applyBorder="1" applyAlignment="1">
      <alignment horizontal="center"/>
    </xf>
    <xf numFmtId="49" fontId="51" fillId="0" borderId="5" xfId="0" applyNumberFormat="1" applyFont="1" applyFill="1" applyBorder="1" applyAlignment="1">
      <alignment vertical="center" wrapText="1"/>
    </xf>
    <xf numFmtId="0" fontId="2" fillId="0" borderId="76" xfId="0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/>
    </xf>
    <xf numFmtId="49" fontId="2" fillId="0" borderId="31" xfId="0" applyNumberFormat="1" applyFont="1" applyFill="1" applyBorder="1" applyAlignment="1">
      <alignment vertical="center" wrapText="1"/>
    </xf>
    <xf numFmtId="0" fontId="2" fillId="0" borderId="77" xfId="0" applyFont="1" applyFill="1" applyBorder="1" applyAlignment="1">
      <alignment vertical="center"/>
    </xf>
    <xf numFmtId="167" fontId="38" fillId="0" borderId="78" xfId="0" applyNumberFormat="1" applyFont="1" applyFill="1" applyBorder="1" applyAlignment="1">
      <alignment horizontal="center" vertical="center"/>
    </xf>
    <xf numFmtId="167" fontId="38" fillId="0" borderId="72" xfId="0" applyNumberFormat="1" applyFont="1" applyFill="1" applyBorder="1" applyAlignment="1">
      <alignment horizontal="center" vertical="center"/>
    </xf>
    <xf numFmtId="167" fontId="38" fillId="0" borderId="47" xfId="0" applyNumberFormat="1" applyFont="1" applyFill="1" applyBorder="1" applyAlignment="1">
      <alignment horizontal="center" vertical="center"/>
    </xf>
    <xf numFmtId="167" fontId="38" fillId="0" borderId="30" xfId="0" applyNumberFormat="1" applyFont="1" applyFill="1" applyBorder="1" applyAlignment="1">
      <alignment horizontal="center" vertical="center"/>
    </xf>
    <xf numFmtId="167" fontId="38" fillId="0" borderId="40" xfId="0" applyNumberFormat="1" applyFont="1" applyFill="1" applyBorder="1" applyAlignment="1">
      <alignment horizontal="center" vertical="center"/>
    </xf>
    <xf numFmtId="172" fontId="38" fillId="0" borderId="37" xfId="1" applyNumberFormat="1" applyFont="1" applyFill="1" applyBorder="1" applyAlignment="1">
      <alignment horizontal="center" vertical="center"/>
    </xf>
    <xf numFmtId="172" fontId="38" fillId="0" borderId="47" xfId="1" applyNumberFormat="1" applyFont="1" applyFill="1" applyBorder="1" applyAlignment="1">
      <alignment horizontal="center" vertical="center"/>
    </xf>
    <xf numFmtId="172" fontId="38" fillId="0" borderId="30" xfId="1" applyNumberFormat="1" applyFont="1" applyFill="1" applyBorder="1" applyAlignment="1">
      <alignment horizontal="center" vertical="center"/>
    </xf>
    <xf numFmtId="0" fontId="35" fillId="0" borderId="59" xfId="0" applyFont="1" applyFill="1" applyBorder="1" applyAlignment="1">
      <alignment horizontal="center" vertical="center" wrapText="1"/>
    </xf>
    <xf numFmtId="0" fontId="35" fillId="0" borderId="59" xfId="0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/>
    </xf>
    <xf numFmtId="49" fontId="35" fillId="0" borderId="17" xfId="0" applyNumberFormat="1" applyFont="1" applyFill="1" applyBorder="1" applyAlignment="1">
      <alignment horizontal="center" vertical="center" wrapText="1"/>
    </xf>
    <xf numFmtId="49" fontId="35" fillId="0" borderId="59" xfId="0" applyNumberFormat="1" applyFont="1" applyFill="1" applyBorder="1" applyAlignment="1">
      <alignment horizontal="center" vertical="center" wrapText="1"/>
    </xf>
    <xf numFmtId="2" fontId="35" fillId="0" borderId="59" xfId="0" applyNumberFormat="1" applyFont="1" applyFill="1" applyBorder="1" applyAlignment="1">
      <alignment horizontal="center" vertical="center" wrapText="1"/>
    </xf>
    <xf numFmtId="0" fontId="35" fillId="0" borderId="79" xfId="0" applyFont="1" applyFill="1" applyBorder="1" applyAlignment="1">
      <alignment horizontal="center" vertical="center" wrapText="1"/>
    </xf>
    <xf numFmtId="0" fontId="35" fillId="0" borderId="79" xfId="0" applyFont="1" applyFill="1" applyBorder="1" applyAlignment="1">
      <alignment horizontal="center" vertical="center"/>
    </xf>
    <xf numFmtId="0" fontId="35" fillId="0" borderId="30" xfId="0" applyFont="1" applyFill="1" applyBorder="1" applyAlignment="1">
      <alignment horizontal="center" vertical="center"/>
    </xf>
    <xf numFmtId="49" fontId="35" fillId="0" borderId="81" xfId="0" applyNumberFormat="1" applyFont="1" applyFill="1" applyBorder="1" applyAlignment="1">
      <alignment horizontal="center" vertical="center" wrapText="1"/>
    </xf>
    <xf numFmtId="49" fontId="35" fillId="0" borderId="7" xfId="0" applyNumberFormat="1" applyFont="1" applyFill="1" applyBorder="1" applyAlignment="1">
      <alignment horizontal="center" vertical="center" wrapText="1"/>
    </xf>
    <xf numFmtId="2" fontId="35" fillId="0" borderId="7" xfId="0" applyNumberFormat="1" applyFont="1" applyFill="1" applyBorder="1" applyAlignment="1">
      <alignment horizontal="center" vertical="center" wrapText="1"/>
    </xf>
    <xf numFmtId="0" fontId="35" fillId="0" borderId="7" xfId="0" applyFont="1" applyFill="1" applyBorder="1" applyAlignment="1">
      <alignment horizontal="center" vertical="center"/>
    </xf>
    <xf numFmtId="0" fontId="35" fillId="0" borderId="7" xfId="0" applyFont="1" applyFill="1" applyBorder="1" applyAlignment="1">
      <alignment horizontal="center" vertical="center" wrapText="1"/>
    </xf>
    <xf numFmtId="0" fontId="35" fillId="0" borderId="47" xfId="0" applyFont="1" applyFill="1" applyBorder="1" applyAlignment="1">
      <alignment horizontal="center" vertical="center"/>
    </xf>
    <xf numFmtId="2" fontId="45" fillId="0" borderId="59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49" fontId="35" fillId="0" borderId="0" xfId="0" applyNumberFormat="1" applyFont="1" applyFill="1" applyBorder="1" applyAlignment="1">
      <alignment horizontal="left" vertical="top" wrapText="1"/>
    </xf>
    <xf numFmtId="2" fontId="35" fillId="0" borderId="20" xfId="0" applyNumberFormat="1" applyFont="1" applyFill="1" applyBorder="1" applyAlignment="1">
      <alignment horizontal="center" vertical="center" wrapText="1"/>
    </xf>
    <xf numFmtId="2" fontId="35" fillId="0" borderId="16" xfId="0" applyNumberFormat="1" applyFont="1" applyFill="1" applyBorder="1" applyAlignment="1">
      <alignment horizontal="center" vertical="center" wrapText="1"/>
    </xf>
    <xf numFmtId="2" fontId="35" fillId="0" borderId="19" xfId="0" applyNumberFormat="1" applyFont="1" applyFill="1" applyBorder="1" applyAlignment="1">
      <alignment horizontal="center" vertical="center" wrapText="1"/>
    </xf>
    <xf numFmtId="0" fontId="35" fillId="0" borderId="20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 wrapText="1"/>
    </xf>
    <xf numFmtId="0" fontId="35" fillId="0" borderId="43" xfId="0" applyFont="1" applyFill="1" applyBorder="1" applyAlignment="1">
      <alignment horizontal="center" vertical="center"/>
    </xf>
    <xf numFmtId="49" fontId="35" fillId="0" borderId="24" xfId="0" applyNumberFormat="1" applyFont="1" applyFill="1" applyBorder="1" applyAlignment="1">
      <alignment horizontal="center" vertical="center" wrapText="1"/>
    </xf>
    <xf numFmtId="49" fontId="35" fillId="0" borderId="79" xfId="0" applyNumberFormat="1" applyFont="1" applyFill="1" applyBorder="1" applyAlignment="1">
      <alignment horizontal="center" vertical="center" wrapText="1"/>
    </xf>
    <xf numFmtId="2" fontId="35" fillId="0" borderId="79" xfId="0" applyNumberFormat="1" applyFont="1" applyFill="1" applyBorder="1" applyAlignment="1">
      <alignment horizontal="center" vertical="center" wrapText="1"/>
    </xf>
    <xf numFmtId="0" fontId="35" fillId="0" borderId="29" xfId="0" applyFont="1" applyFill="1" applyBorder="1" applyAlignment="1">
      <alignment horizontal="center"/>
    </xf>
    <xf numFmtId="0" fontId="35" fillId="0" borderId="16" xfId="0" applyFont="1" applyFill="1" applyBorder="1" applyAlignment="1">
      <alignment horizontal="center"/>
    </xf>
    <xf numFmtId="0" fontId="35" fillId="0" borderId="43" xfId="0" applyFont="1" applyFill="1" applyBorder="1" applyAlignment="1">
      <alignment horizontal="center"/>
    </xf>
    <xf numFmtId="0" fontId="35" fillId="0" borderId="17" xfId="0" applyFont="1" applyFill="1" applyBorder="1" applyAlignment="1">
      <alignment horizontal="center"/>
    </xf>
    <xf numFmtId="0" fontId="35" fillId="0" borderId="59" xfId="0" applyFont="1" applyFill="1" applyBorder="1" applyAlignment="1">
      <alignment horizontal="center"/>
    </xf>
    <xf numFmtId="0" fontId="35" fillId="0" borderId="18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top" wrapText="1"/>
    </xf>
    <xf numFmtId="0" fontId="35" fillId="0" borderId="11" xfId="0" applyFont="1" applyFill="1" applyBorder="1" applyAlignment="1">
      <alignment horizontal="center" vertical="center" wrapText="1"/>
    </xf>
    <xf numFmtId="0" fontId="35" fillId="0" borderId="60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 wrapText="1"/>
    </xf>
    <xf numFmtId="0" fontId="35" fillId="0" borderId="60" xfId="0" applyFont="1" applyFill="1" applyBorder="1" applyAlignment="1">
      <alignment horizontal="center" vertical="center"/>
    </xf>
    <xf numFmtId="0" fontId="35" fillId="0" borderId="58" xfId="0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center" vertical="top" wrapText="1"/>
    </xf>
    <xf numFmtId="0" fontId="35" fillId="0" borderId="59" xfId="0" applyFont="1" applyFill="1" applyBorder="1" applyAlignment="1">
      <alignment horizontal="center" vertical="top" wrapText="1"/>
    </xf>
    <xf numFmtId="0" fontId="35" fillId="0" borderId="18" xfId="0" applyFont="1" applyFill="1" applyBorder="1" applyAlignment="1">
      <alignment horizontal="center" vertical="top" wrapText="1"/>
    </xf>
    <xf numFmtId="0" fontId="35" fillId="0" borderId="44" xfId="0" applyFont="1" applyFill="1" applyBorder="1" applyAlignment="1">
      <alignment horizontal="center" vertical="top" wrapText="1"/>
    </xf>
    <xf numFmtId="0" fontId="35" fillId="0" borderId="65" xfId="0" applyFont="1" applyFill="1" applyBorder="1" applyAlignment="1">
      <alignment horizontal="center" vertical="top" wrapText="1"/>
    </xf>
    <xf numFmtId="0" fontId="35" fillId="0" borderId="68" xfId="0" applyFont="1" applyFill="1" applyBorder="1" applyAlignment="1">
      <alignment horizontal="center" vertical="top" wrapText="1"/>
    </xf>
    <xf numFmtId="0" fontId="35" fillId="0" borderId="44" xfId="0" applyFont="1" applyFill="1" applyBorder="1" applyAlignment="1">
      <alignment horizontal="center"/>
    </xf>
    <xf numFmtId="0" fontId="35" fillId="0" borderId="65" xfId="0" applyFont="1" applyFill="1" applyBorder="1" applyAlignment="1">
      <alignment horizontal="center"/>
    </xf>
    <xf numFmtId="0" fontId="35" fillId="0" borderId="68" xfId="0" applyFont="1" applyFill="1" applyBorder="1" applyAlignment="1">
      <alignment horizontal="center"/>
    </xf>
    <xf numFmtId="0" fontId="35" fillId="0" borderId="66" xfId="0" applyFont="1" applyFill="1" applyBorder="1" applyAlignment="1">
      <alignment horizontal="center"/>
    </xf>
    <xf numFmtId="0" fontId="35" fillId="0" borderId="54" xfId="0" applyFont="1" applyFill="1" applyBorder="1" applyAlignment="1">
      <alignment horizontal="center"/>
    </xf>
    <xf numFmtId="0" fontId="35" fillId="0" borderId="45" xfId="0" applyFont="1" applyFill="1" applyBorder="1" applyAlignment="1">
      <alignment horizontal="center"/>
    </xf>
    <xf numFmtId="167" fontId="35" fillId="0" borderId="66" xfId="0" applyNumberFormat="1" applyFont="1" applyFill="1" applyBorder="1" applyAlignment="1">
      <alignment horizontal="center" vertical="center"/>
    </xf>
    <xf numFmtId="167" fontId="35" fillId="0" borderId="45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top" wrapText="1"/>
    </xf>
    <xf numFmtId="0" fontId="35" fillId="0" borderId="27" xfId="0" applyFont="1" applyFill="1" applyBorder="1" applyAlignment="1">
      <alignment horizontal="center" vertical="top" wrapText="1"/>
    </xf>
    <xf numFmtId="0" fontId="35" fillId="0" borderId="64" xfId="0" applyFont="1" applyFill="1" applyBorder="1" applyAlignment="1">
      <alignment horizontal="center" vertical="top" wrapText="1"/>
    </xf>
    <xf numFmtId="0" fontId="35" fillId="0" borderId="28" xfId="0" applyFont="1" applyFill="1" applyBorder="1" applyAlignment="1">
      <alignment horizontal="center" vertical="top" wrapText="1"/>
    </xf>
    <xf numFmtId="0" fontId="48" fillId="0" borderId="27" xfId="0" applyFont="1" applyFill="1" applyBorder="1" applyAlignment="1">
      <alignment horizontal="center" vertical="top" wrapText="1"/>
    </xf>
    <xf numFmtId="0" fontId="48" fillId="0" borderId="64" xfId="0" applyFont="1" applyFill="1" applyBorder="1" applyAlignment="1">
      <alignment horizontal="center" vertical="top" wrapText="1"/>
    </xf>
    <xf numFmtId="0" fontId="48" fillId="0" borderId="28" xfId="0" applyFont="1" applyFill="1" applyBorder="1" applyAlignment="1">
      <alignment horizontal="center" vertical="top" wrapText="1"/>
    </xf>
    <xf numFmtId="0" fontId="48" fillId="0" borderId="73" xfId="0" applyFont="1" applyFill="1" applyBorder="1" applyAlignment="1">
      <alignment horizontal="center" vertical="top" wrapText="1"/>
    </xf>
    <xf numFmtId="0" fontId="48" fillId="0" borderId="51" xfId="0" applyFont="1" applyFill="1" applyBorder="1" applyAlignment="1">
      <alignment horizontal="center" vertical="top" wrapText="1"/>
    </xf>
    <xf numFmtId="0" fontId="48" fillId="0" borderId="55" xfId="0" applyFont="1" applyFill="1" applyBorder="1" applyAlignment="1">
      <alignment horizontal="center" vertical="top" wrapText="1"/>
    </xf>
    <xf numFmtId="0" fontId="48" fillId="0" borderId="50" xfId="0" applyFont="1" applyFill="1" applyBorder="1" applyAlignment="1">
      <alignment horizontal="center" vertical="top" wrapText="1"/>
    </xf>
    <xf numFmtId="0" fontId="48" fillId="0" borderId="52" xfId="0" applyFont="1" applyFill="1" applyBorder="1" applyAlignment="1">
      <alignment horizontal="center" vertical="top" wrapText="1"/>
    </xf>
    <xf numFmtId="0" fontId="35" fillId="0" borderId="66" xfId="0" applyFont="1" applyFill="1" applyBorder="1" applyAlignment="1">
      <alignment horizontal="center" vertical="center"/>
    </xf>
    <xf numFmtId="0" fontId="35" fillId="0" borderId="45" xfId="0" applyFont="1" applyFill="1" applyBorder="1" applyAlignment="1">
      <alignment horizontal="center" vertical="center"/>
    </xf>
    <xf numFmtId="0" fontId="35" fillId="0" borderId="54" xfId="0" applyFont="1" applyFill="1" applyBorder="1" applyAlignment="1">
      <alignment horizontal="center" vertical="top" wrapText="1"/>
    </xf>
    <xf numFmtId="0" fontId="35" fillId="0" borderId="45" xfId="0" applyFont="1" applyFill="1" applyBorder="1" applyAlignment="1">
      <alignment horizontal="center" vertical="top" wrapText="1"/>
    </xf>
    <xf numFmtId="0" fontId="45" fillId="0" borderId="66" xfId="0" applyFont="1" applyFill="1" applyBorder="1" applyAlignment="1">
      <alignment horizontal="center" vertical="center" wrapText="1"/>
    </xf>
    <xf numFmtId="0" fontId="45" fillId="0" borderId="45" xfId="0" applyFont="1" applyFill="1" applyBorder="1" applyAlignment="1">
      <alignment horizontal="center" vertical="center" wrapText="1"/>
    </xf>
    <xf numFmtId="2" fontId="35" fillId="0" borderId="66" xfId="0" applyNumberFormat="1" applyFont="1" applyFill="1" applyBorder="1" applyAlignment="1">
      <alignment horizontal="center" vertical="center"/>
    </xf>
    <xf numFmtId="2" fontId="35" fillId="0" borderId="45" xfId="0" applyNumberFormat="1" applyFont="1" applyFill="1" applyBorder="1" applyAlignment="1">
      <alignment horizontal="center" vertical="center"/>
    </xf>
    <xf numFmtId="0" fontId="35" fillId="0" borderId="29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top" wrapText="1"/>
    </xf>
    <xf numFmtId="0" fontId="35" fillId="0" borderId="43" xfId="0" applyFont="1" applyFill="1" applyBorder="1" applyAlignment="1">
      <alignment horizontal="center" vertical="top" wrapText="1"/>
    </xf>
    <xf numFmtId="0" fontId="45" fillId="0" borderId="29" xfId="0" applyFont="1" applyFill="1" applyBorder="1" applyAlignment="1">
      <alignment horizontal="center" vertical="center" wrapText="1"/>
    </xf>
    <xf numFmtId="0" fontId="45" fillId="0" borderId="43" xfId="0" applyFont="1" applyFill="1" applyBorder="1" applyAlignment="1">
      <alignment horizontal="center" vertical="center" wrapText="1"/>
    </xf>
    <xf numFmtId="2" fontId="35" fillId="0" borderId="29" xfId="0" applyNumberFormat="1" applyFont="1" applyFill="1" applyBorder="1" applyAlignment="1">
      <alignment horizontal="center" vertical="center"/>
    </xf>
    <xf numFmtId="2" fontId="35" fillId="0" borderId="43" xfId="0" applyNumberFormat="1" applyFont="1" applyFill="1" applyBorder="1" applyAlignment="1">
      <alignment horizontal="center" vertical="center"/>
    </xf>
    <xf numFmtId="0" fontId="38" fillId="0" borderId="9" xfId="0" applyFont="1" applyFill="1" applyBorder="1" applyAlignment="1">
      <alignment horizontal="center"/>
    </xf>
    <xf numFmtId="0" fontId="35" fillId="0" borderId="55" xfId="0" applyFont="1" applyFill="1" applyBorder="1" applyAlignment="1">
      <alignment horizontal="center" vertical="center" wrapText="1"/>
    </xf>
    <xf numFmtId="0" fontId="35" fillId="0" borderId="50" xfId="0" applyFont="1" applyFill="1" applyBorder="1" applyAlignment="1">
      <alignment horizontal="center" vertical="center" wrapText="1"/>
    </xf>
    <xf numFmtId="0" fontId="35" fillId="0" borderId="52" xfId="0" applyFont="1" applyFill="1" applyBorder="1" applyAlignment="1">
      <alignment horizontal="center" vertical="center" wrapText="1"/>
    </xf>
    <xf numFmtId="0" fontId="45" fillId="0" borderId="55" xfId="0" applyFont="1" applyFill="1" applyBorder="1" applyAlignment="1">
      <alignment horizontal="center" vertical="center"/>
    </xf>
    <xf numFmtId="0" fontId="45" fillId="0" borderId="52" xfId="0" applyFont="1" applyFill="1" applyBorder="1" applyAlignment="1">
      <alignment horizontal="center" vertical="center"/>
    </xf>
    <xf numFmtId="167" fontId="35" fillId="0" borderId="57" xfId="0" applyNumberFormat="1" applyFont="1" applyFill="1" applyBorder="1" applyAlignment="1">
      <alignment horizontal="center" vertical="center"/>
    </xf>
    <xf numFmtId="167" fontId="35" fillId="0" borderId="41" xfId="0" applyNumberFormat="1" applyFont="1" applyFill="1" applyBorder="1" applyAlignment="1">
      <alignment horizontal="center" vertical="center"/>
    </xf>
    <xf numFmtId="167" fontId="35" fillId="0" borderId="29" xfId="0" applyNumberFormat="1" applyFont="1" applyFill="1" applyBorder="1" applyAlignment="1">
      <alignment horizontal="center" vertical="center"/>
    </xf>
    <xf numFmtId="167" fontId="35" fillId="0" borderId="43" xfId="0" applyNumberFormat="1" applyFont="1" applyFill="1" applyBorder="1" applyAlignment="1">
      <alignment horizontal="center" vertical="center"/>
    </xf>
    <xf numFmtId="0" fontId="45" fillId="0" borderId="55" xfId="0" applyFont="1" applyFill="1" applyBorder="1" applyAlignment="1">
      <alignment horizontal="center" vertical="center" wrapText="1"/>
    </xf>
    <xf numFmtId="0" fontId="45" fillId="0" borderId="52" xfId="0" applyFont="1" applyFill="1" applyBorder="1" applyAlignment="1">
      <alignment horizontal="center" vertical="center" wrapText="1"/>
    </xf>
    <xf numFmtId="2" fontId="35" fillId="0" borderId="57" xfId="0" applyNumberFormat="1" applyFont="1" applyFill="1" applyBorder="1" applyAlignment="1">
      <alignment horizontal="center" vertical="center"/>
    </xf>
    <xf numFmtId="2" fontId="35" fillId="0" borderId="41" xfId="0" applyNumberFormat="1" applyFont="1" applyFill="1" applyBorder="1" applyAlignment="1">
      <alignment horizontal="center" vertical="center"/>
    </xf>
    <xf numFmtId="0" fontId="35" fillId="0" borderId="29" xfId="0" applyFont="1" applyFill="1" applyBorder="1" applyAlignment="1">
      <alignment horizontal="center" vertical="center" wrapText="1"/>
    </xf>
    <xf numFmtId="0" fontId="35" fillId="0" borderId="43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top" wrapText="1"/>
    </xf>
    <xf numFmtId="0" fontId="35" fillId="0" borderId="13" xfId="0" applyFont="1" applyFill="1" applyBorder="1" applyAlignment="1">
      <alignment horizontal="center" vertical="top" wrapText="1"/>
    </xf>
    <xf numFmtId="0" fontId="35" fillId="0" borderId="41" xfId="0" applyFont="1" applyFill="1" applyBorder="1" applyAlignment="1">
      <alignment horizontal="center" vertical="top" wrapText="1"/>
    </xf>
    <xf numFmtId="0" fontId="45" fillId="0" borderId="57" xfId="0" applyFont="1" applyFill="1" applyBorder="1" applyAlignment="1">
      <alignment horizontal="center" vertical="center" wrapText="1"/>
    </xf>
    <xf numFmtId="0" fontId="45" fillId="0" borderId="41" xfId="0" applyFont="1" applyFill="1" applyBorder="1" applyAlignment="1">
      <alignment horizontal="center" vertical="center" wrapText="1"/>
    </xf>
    <xf numFmtId="0" fontId="35" fillId="0" borderId="42" xfId="0" applyFont="1" applyFill="1" applyBorder="1" applyAlignment="1">
      <alignment horizontal="center" vertical="top" wrapText="1"/>
    </xf>
    <xf numFmtId="0" fontId="35" fillId="0" borderId="70" xfId="0" applyFont="1" applyFill="1" applyBorder="1" applyAlignment="1">
      <alignment horizontal="center" vertical="top" wrapText="1"/>
    </xf>
    <xf numFmtId="0" fontId="35" fillId="0" borderId="34" xfId="0" applyFont="1" applyFill="1" applyBorder="1" applyAlignment="1">
      <alignment horizontal="center" vertical="top" wrapText="1"/>
    </xf>
    <xf numFmtId="0" fontId="35" fillId="0" borderId="42" xfId="0" applyFont="1" applyFill="1" applyBorder="1" applyAlignment="1">
      <alignment horizontal="center"/>
    </xf>
    <xf numFmtId="0" fontId="35" fillId="0" borderId="70" xfId="0" applyFont="1" applyFill="1" applyBorder="1" applyAlignment="1">
      <alignment horizontal="center"/>
    </xf>
    <xf numFmtId="0" fontId="35" fillId="0" borderId="34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center"/>
    </xf>
    <xf numFmtId="0" fontId="35" fillId="0" borderId="60" xfId="0" applyFont="1" applyFill="1" applyBorder="1" applyAlignment="1">
      <alignment horizontal="center"/>
    </xf>
    <xf numFmtId="0" fontId="35" fillId="0" borderId="58" xfId="0" applyFont="1" applyFill="1" applyBorder="1" applyAlignment="1">
      <alignment horizontal="center"/>
    </xf>
    <xf numFmtId="0" fontId="35" fillId="0" borderId="57" xfId="0" applyFont="1" applyFill="1" applyBorder="1" applyAlignment="1">
      <alignment horizontal="center"/>
    </xf>
    <xf numFmtId="0" fontId="35" fillId="0" borderId="13" xfId="0" applyFont="1" applyFill="1" applyBorder="1" applyAlignment="1">
      <alignment horizontal="center"/>
    </xf>
    <xf numFmtId="0" fontId="35" fillId="0" borderId="41" xfId="0" applyFont="1" applyFill="1" applyBorder="1" applyAlignment="1">
      <alignment horizontal="center"/>
    </xf>
    <xf numFmtId="2" fontId="45" fillId="0" borderId="7" xfId="0" applyNumberFormat="1" applyFont="1" applyFill="1" applyBorder="1" applyAlignment="1">
      <alignment horizontal="center" vertical="center"/>
    </xf>
    <xf numFmtId="2" fontId="45" fillId="0" borderId="79" xfId="0" applyNumberFormat="1" applyFont="1" applyFill="1" applyBorder="1" applyAlignment="1">
      <alignment horizontal="center" vertical="center"/>
    </xf>
  </cellXfs>
  <cellStyles count="19">
    <cellStyle name="Денежный" xfId="1" builtinId="4"/>
    <cellStyle name="Обычный" xfId="0" builtinId="0"/>
    <cellStyle name="Обычный 16" xfId="18"/>
    <cellStyle name="Обычный 17" xfId="2"/>
    <cellStyle name="Обычный 18" xfId="3"/>
    <cellStyle name="Обычный 19" xfId="4"/>
    <cellStyle name="Обычный 20" xfId="5"/>
    <cellStyle name="Обычный 21" xfId="6"/>
    <cellStyle name="Обычный 22" xfId="7"/>
    <cellStyle name="Обычный 23" xfId="8"/>
    <cellStyle name="Обычный 24" xfId="9"/>
    <cellStyle name="Обычный 25" xfId="10"/>
    <cellStyle name="Обычный 26" xfId="11"/>
    <cellStyle name="Обычный 27" xfId="12"/>
    <cellStyle name="Обычный 28" xfId="13"/>
    <cellStyle name="Обычный 29" xfId="14"/>
    <cellStyle name="Обычный 30" xfId="15"/>
    <cellStyle name="Обычный 31" xfId="16"/>
    <cellStyle name="Обычный 5" xfId="1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otX val="30"/>
      <c:rotY val="0"/>
      <c:depthPercent val="100"/>
      <c:rAngAx val="1"/>
    </c:view3D>
    <c:plotArea>
      <c:layout>
        <c:manualLayout>
          <c:layoutTarget val="inner"/>
          <c:xMode val="edge"/>
          <c:yMode val="edge"/>
          <c:x val="3.9781995099836466E-2"/>
          <c:y val="0.1726248620772842"/>
          <c:w val="0.92043600980032558"/>
          <c:h val="0.71145699192663803"/>
        </c:manualLayout>
      </c:layout>
      <c:area3DChart>
        <c:grouping val="standard"/>
        <c:ser>
          <c:idx val="0"/>
          <c:order val="0"/>
          <c:tx>
            <c:v>Прибыло</c:v>
          </c:tx>
          <c:spPr>
            <a:solidFill>
              <a:schemeClr val="accent5">
                <a:lumMod val="20000"/>
                <a:lumOff val="80000"/>
              </a:schemeClr>
            </a:solidFill>
            <a:ln w="12700">
              <a:solidFill>
                <a:sysClr val="windowText" lastClr="000000"/>
              </a:solidFill>
            </a:ln>
          </c:spPr>
          <c:dLbls>
            <c:dLbl>
              <c:idx val="0"/>
              <c:layout>
                <c:manualLayout>
                  <c:x val="1.6949152542372881E-2"/>
                  <c:y val="0"/>
                </c:manualLayout>
              </c:layout>
              <c:showVal val="1"/>
            </c:dLbl>
            <c:dLbl>
              <c:idx val="1"/>
              <c:layout>
                <c:manualLayout>
                  <c:x val="1.4124293785310734E-3"/>
                  <c:y val="1.3502109704641413E-2"/>
                </c:manualLayout>
              </c:layout>
              <c:showVal val="1"/>
            </c:dLbl>
            <c:dLbl>
              <c:idx val="3"/>
              <c:layout>
                <c:manualLayout>
                  <c:x val="5.1788478947879197E-17"/>
                  <c:y val="-6.7510548523206804E-3"/>
                </c:manualLayout>
              </c:layout>
              <c:showVal val="1"/>
            </c:dLbl>
            <c:dLbl>
              <c:idx val="4"/>
              <c:layout>
                <c:manualLayout>
                  <c:x val="-5.1788478947879197E-17"/>
                  <c:y val="-3.37552742616034E-2"/>
                </c:manualLayout>
              </c:layout>
              <c:showVal val="1"/>
            </c:dLbl>
            <c:dLbl>
              <c:idx val="5"/>
              <c:layout>
                <c:manualLayout>
                  <c:x val="0"/>
                  <c:y val="-3.0379746835443051E-2"/>
                </c:manualLayout>
              </c:layout>
              <c:showVal val="1"/>
            </c:dLbl>
            <c:dLbl>
              <c:idx val="6"/>
              <c:layout>
                <c:manualLayout>
                  <c:x val="5.7691445008994507E-3"/>
                  <c:y val="-7.8309883200128091E-2"/>
                </c:manualLayout>
              </c:layout>
              <c:showVal val="1"/>
            </c:dLbl>
            <c:dLbl>
              <c:idx val="7"/>
              <c:layout>
                <c:manualLayout>
                  <c:x val="0"/>
                  <c:y val="-8.1012658227848103E-2"/>
                </c:manualLayout>
              </c:layout>
              <c:showVal val="1"/>
            </c:dLbl>
            <c:dLbl>
              <c:idx val="8"/>
              <c:layout>
                <c:manualLayout>
                  <c:x val="-2.1186440677966212E-2"/>
                  <c:y val="-9.1139240506329128E-2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Val val="1"/>
          </c:dLbls>
          <c:cat>
            <c:strRef>
              <c:f>диаграмма!$Z$21:$AH$21</c:f>
              <c:strCache>
                <c:ptCount val="9"/>
                <c:pt idx="0">
                  <c:v>3 кв. 2009</c:v>
                </c:pt>
                <c:pt idx="1">
                  <c:v>4 кв. 2009</c:v>
                </c:pt>
                <c:pt idx="2">
                  <c:v>1 кв. 2010</c:v>
                </c:pt>
                <c:pt idx="3">
                  <c:v>2 кв. 2010</c:v>
                </c:pt>
                <c:pt idx="4">
                  <c:v>3 кв. 2010</c:v>
                </c:pt>
                <c:pt idx="5">
                  <c:v>4 кв. 2010</c:v>
                </c:pt>
                <c:pt idx="6">
                  <c:v>1 кв. 2011</c:v>
                </c:pt>
                <c:pt idx="7">
                  <c:v>2 кв. 2011</c:v>
                </c:pt>
                <c:pt idx="8">
                  <c:v>3 кв. 2011</c:v>
                </c:pt>
              </c:strCache>
            </c:strRef>
          </c:cat>
          <c:val>
            <c:numRef>
              <c:f>диаграмма!$Z$22:$AH$22</c:f>
              <c:numCache>
                <c:formatCode>#,##0</c:formatCode>
                <c:ptCount val="9"/>
                <c:pt idx="0">
                  <c:v>939</c:v>
                </c:pt>
                <c:pt idx="1">
                  <c:v>552</c:v>
                </c:pt>
                <c:pt idx="2">
                  <c:v>855</c:v>
                </c:pt>
                <c:pt idx="3">
                  <c:v>976</c:v>
                </c:pt>
                <c:pt idx="4">
                  <c:v>1392</c:v>
                </c:pt>
                <c:pt idx="5">
                  <c:v>1125</c:v>
                </c:pt>
                <c:pt idx="6">
                  <c:v>2202</c:v>
                </c:pt>
                <c:pt idx="7">
                  <c:v>2004</c:v>
                </c:pt>
                <c:pt idx="8">
                  <c:v>2503</c:v>
                </c:pt>
              </c:numCache>
            </c:numRef>
          </c:val>
        </c:ser>
        <c:ser>
          <c:idx val="1"/>
          <c:order val="1"/>
          <c:tx>
            <c:v>Выбыло</c:v>
          </c:tx>
          <c:spPr>
            <a:solidFill>
              <a:srgbClr val="FF0000"/>
            </a:solidFill>
            <a:ln w="12700">
              <a:solidFill>
                <a:sysClr val="windowText" lastClr="000000"/>
              </a:solidFill>
            </a:ln>
          </c:spPr>
          <c:dLbls>
            <c:dLbl>
              <c:idx val="0"/>
              <c:layout>
                <c:manualLayout>
                  <c:x val="2.2598870056497182E-2"/>
                  <c:y val="-0.182278481012659"/>
                </c:manualLayout>
              </c:layout>
              <c:showVal val="1"/>
            </c:dLbl>
            <c:dLbl>
              <c:idx val="1"/>
              <c:layout>
                <c:manualLayout>
                  <c:x val="4.237288135593262E-3"/>
                  <c:y val="-0.16202531645569621"/>
                </c:manualLayout>
              </c:layout>
              <c:showVal val="1"/>
            </c:dLbl>
            <c:dLbl>
              <c:idx val="2"/>
              <c:layout>
                <c:manualLayout>
                  <c:x val="2.8248587570621612E-3"/>
                  <c:y val="-0.13839662447257384"/>
                </c:manualLayout>
              </c:layout>
              <c:showVal val="1"/>
            </c:dLbl>
            <c:dLbl>
              <c:idx val="3"/>
              <c:layout>
                <c:manualLayout>
                  <c:x val="-2.8248587570621612E-3"/>
                  <c:y val="-0.16540084388185691"/>
                </c:manualLayout>
              </c:layout>
              <c:showVal val="1"/>
            </c:dLbl>
            <c:dLbl>
              <c:idx val="4"/>
              <c:layout>
                <c:manualLayout>
                  <c:x val="1.4123181636193844E-3"/>
                  <c:y val="-0.20253164556962044"/>
                </c:manualLayout>
              </c:layout>
              <c:showVal val="1"/>
            </c:dLbl>
            <c:dLbl>
              <c:idx val="5"/>
              <c:layout>
                <c:manualLayout>
                  <c:x val="0"/>
                  <c:y val="-0.16877637130801687"/>
                </c:manualLayout>
              </c:layout>
              <c:showVal val="1"/>
            </c:dLbl>
            <c:dLbl>
              <c:idx val="6"/>
              <c:layout>
                <c:manualLayout>
                  <c:x val="-4.237288135593262E-3"/>
                  <c:y val="-0.1451476793248945"/>
                </c:manualLayout>
              </c:layout>
              <c:showVal val="1"/>
            </c:dLbl>
            <c:dLbl>
              <c:idx val="7"/>
              <c:layout>
                <c:manualLayout>
                  <c:x val="0"/>
                  <c:y val="-0.18902953586497953"/>
                </c:manualLayout>
              </c:layout>
              <c:showVal val="1"/>
            </c:dLbl>
            <c:dLbl>
              <c:idx val="8"/>
              <c:layout>
                <c:manualLayout>
                  <c:x val="-1.9774011299435283E-2"/>
                  <c:y val="-0.22278481012658222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Val val="1"/>
          </c:dLbls>
          <c:cat>
            <c:strRef>
              <c:f>диаграмма!$Z$21:$AH$21</c:f>
              <c:strCache>
                <c:ptCount val="9"/>
                <c:pt idx="0">
                  <c:v>3 кв. 2009</c:v>
                </c:pt>
                <c:pt idx="1">
                  <c:v>4 кв. 2009</c:v>
                </c:pt>
                <c:pt idx="2">
                  <c:v>1 кв. 2010</c:v>
                </c:pt>
                <c:pt idx="3">
                  <c:v>2 кв. 2010</c:v>
                </c:pt>
                <c:pt idx="4">
                  <c:v>3 кв. 2010</c:v>
                </c:pt>
                <c:pt idx="5">
                  <c:v>4 кв. 2010</c:v>
                </c:pt>
                <c:pt idx="6">
                  <c:v>1 кв. 2011</c:v>
                </c:pt>
                <c:pt idx="7">
                  <c:v>2 кв. 2011</c:v>
                </c:pt>
                <c:pt idx="8">
                  <c:v>3 кв. 2011</c:v>
                </c:pt>
              </c:strCache>
            </c:strRef>
          </c:cat>
          <c:val>
            <c:numRef>
              <c:f>диаграмма!$Z$23:$AH$23</c:f>
              <c:numCache>
                <c:formatCode>#,##0</c:formatCode>
                <c:ptCount val="9"/>
                <c:pt idx="0">
                  <c:v>2159</c:v>
                </c:pt>
                <c:pt idx="1">
                  <c:v>1580</c:v>
                </c:pt>
                <c:pt idx="2">
                  <c:v>1256</c:v>
                </c:pt>
                <c:pt idx="3">
                  <c:v>1748</c:v>
                </c:pt>
                <c:pt idx="4">
                  <c:v>2311</c:v>
                </c:pt>
                <c:pt idx="5">
                  <c:v>1681</c:v>
                </c:pt>
                <c:pt idx="6">
                  <c:v>1486</c:v>
                </c:pt>
                <c:pt idx="7">
                  <c:v>2039</c:v>
                </c:pt>
                <c:pt idx="8">
                  <c:v>2667</c:v>
                </c:pt>
              </c:numCache>
            </c:numRef>
          </c:val>
        </c:ser>
        <c:axId val="60640256"/>
        <c:axId val="60658432"/>
        <c:axId val="59945856"/>
      </c:area3DChart>
      <c:catAx>
        <c:axId val="60640256"/>
        <c:scaling>
          <c:orientation val="minMax"/>
        </c:scaling>
        <c:axPos val="b"/>
        <c:numFmt formatCode="dd/mm/yyyy" sourceLinked="1"/>
        <c:tickLblPos val="nextTo"/>
        <c:crossAx val="60658432"/>
        <c:crosses val="autoZero"/>
        <c:auto val="1"/>
        <c:lblAlgn val="ctr"/>
        <c:lblOffset val="100"/>
      </c:catAx>
      <c:valAx>
        <c:axId val="60658432"/>
        <c:scaling>
          <c:orientation val="minMax"/>
        </c:scaling>
        <c:delete val="1"/>
        <c:axPos val="l"/>
        <c:majorGridlines/>
        <c:numFmt formatCode="#,##0" sourceLinked="1"/>
        <c:tickLblPos val="nextTo"/>
        <c:crossAx val="60640256"/>
        <c:crosses val="autoZero"/>
        <c:crossBetween val="midCat"/>
      </c:valAx>
      <c:serAx>
        <c:axId val="59945856"/>
        <c:scaling>
          <c:orientation val="minMax"/>
        </c:scaling>
        <c:delete val="1"/>
        <c:axPos val="b"/>
        <c:tickLblPos val="nextTo"/>
        <c:crossAx val="60658432"/>
        <c:crosses val="autoZero"/>
      </c:ser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41688219205157606"/>
          <c:y val="0.13164566293620078"/>
          <c:w val="0.16215938124013574"/>
          <c:h val="6.1039319237637703E-2"/>
        </c:manualLayout>
      </c:layout>
    </c:legend>
    <c:plotVisOnly val="1"/>
    <c:dispBlanksAs val="zero"/>
  </c:chart>
  <c:printSettings>
    <c:headerFooter/>
    <c:pageMargins b="0.75000000000000278" l="0.70000000000000062" r="0.70000000000000062" t="0.75000000000000278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Val val="1"/>
        </c:dLbls>
        <c:shape val="cylinder"/>
        <c:axId val="62723584"/>
        <c:axId val="62725120"/>
        <c:axId val="0"/>
      </c:bar3DChart>
      <c:catAx>
        <c:axId val="6272358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2725120"/>
        <c:crosses val="autoZero"/>
        <c:auto val="1"/>
        <c:lblAlgn val="ctr"/>
        <c:lblOffset val="100"/>
        <c:tickLblSkip val="1"/>
        <c:tickMarkSkip val="1"/>
      </c:catAx>
      <c:valAx>
        <c:axId val="627251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27235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диаграмма!#REF!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диаграмма!#REF!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cylinder"/>
        <c:axId val="64415616"/>
        <c:axId val="64417152"/>
        <c:axId val="0"/>
      </c:bar3DChart>
      <c:catAx>
        <c:axId val="6441561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4417152"/>
        <c:crosses val="autoZero"/>
        <c:auto val="1"/>
        <c:lblAlgn val="ctr"/>
        <c:lblOffset val="100"/>
        <c:tickLblSkip val="1"/>
        <c:tickMarkSkip val="1"/>
      </c:catAx>
      <c:valAx>
        <c:axId val="644171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44156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Val val="1"/>
        </c:dLbls>
        <c:shape val="cylinder"/>
        <c:axId val="64882176"/>
        <c:axId val="64883712"/>
        <c:axId val="0"/>
      </c:bar3DChart>
      <c:catAx>
        <c:axId val="6488217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4883712"/>
        <c:crosses val="autoZero"/>
        <c:auto val="1"/>
        <c:lblAlgn val="ctr"/>
        <c:lblOffset val="100"/>
        <c:tickLblSkip val="1"/>
        <c:tickMarkSkip val="1"/>
      </c:catAx>
      <c:valAx>
        <c:axId val="648837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48821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1800"/>
              <a:t>Динамика цен на медь</a:t>
            </a:r>
          </a:p>
        </c:rich>
      </c:tx>
      <c:layout>
        <c:manualLayout>
          <c:xMode val="edge"/>
          <c:yMode val="edge"/>
          <c:x val="0.41485767582013588"/>
          <c:y val="2.518149260119464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8532750449891"/>
          <c:y val="0.16464895065207241"/>
          <c:w val="0.88353500283850561"/>
          <c:h val="0.64164648910414279"/>
        </c:manualLayout>
      </c:layout>
      <c:lineChart>
        <c:grouping val="standard"/>
        <c:ser>
          <c:idx val="0"/>
          <c:order val="0"/>
          <c:tx>
            <c:strRef>
              <c:f>диаграмма!$B$52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5336831084411685E-2"/>
                  <c:y val="-4.2758133081768963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072964191186006E-2"/>
                  <c:y val="-4.8207797732944153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0083631044307198E-2"/>
                  <c:y val="-3.547981533639101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9073083303366694E-2"/>
                  <c:y val="-3.5860601250422675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4554936490754182E-2"/>
                  <c:y val="-2.9951001887476052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1081040975470946E-2"/>
                  <c:y val="-3.2369553891101778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1635342763936246E-2"/>
                  <c:y val="-3.3888814943647531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1.2766985692409001E-2"/>
                  <c:y val="-3.1804007457180837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555886302402704E-2"/>
                  <c:y val="-3.7016822583721617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5103686740367832E-2"/>
                  <c:y val="-4.5214582067692369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2.5926076360198568E-2"/>
                  <c:y val="-3.4069803727186716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0159734858937427E-2"/>
                  <c:y val="-3.5087223575957296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диаграмма!$A$53:$A$64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диаграмма!$B$53:$B$64</c:f>
              <c:numCache>
                <c:formatCode>0.0</c:formatCode>
                <c:ptCount val="12"/>
                <c:pt idx="0">
                  <c:v>3220.2738095238096</c:v>
                </c:pt>
                <c:pt idx="1">
                  <c:v>3314.0374999999999</c:v>
                </c:pt>
                <c:pt idx="2">
                  <c:v>3748.7727272727275</c:v>
                </c:pt>
                <c:pt idx="3">
                  <c:v>4405.8625000000002</c:v>
                </c:pt>
                <c:pt idx="4">
                  <c:v>4568.144736842105</c:v>
                </c:pt>
                <c:pt idx="5">
                  <c:v>5013.18</c:v>
                </c:pt>
                <c:pt idx="6">
                  <c:v>5214.630434782609</c:v>
                </c:pt>
                <c:pt idx="7">
                  <c:v>6164.7250000000004</c:v>
                </c:pt>
                <c:pt idx="8">
                  <c:v>6195.761363636364</c:v>
                </c:pt>
                <c:pt idx="9">
                  <c:v>6287.375</c:v>
                </c:pt>
                <c:pt idx="10">
                  <c:v>6674.916666666667</c:v>
                </c:pt>
                <c:pt idx="11">
                  <c:v>6980.8214285714284</c:v>
                </c:pt>
              </c:numCache>
            </c:numRef>
          </c:val>
        </c:ser>
        <c:ser>
          <c:idx val="1"/>
          <c:order val="1"/>
          <c:tx>
            <c:strRef>
              <c:f>диаграмма!$C$52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420469013892722E-2"/>
                  <c:y val="-6.0370299592243923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8084471508454641E-2"/>
                  <c:y val="-5.8048088532034886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7130987107436592E-2"/>
                  <c:y val="-5.3029643944987714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5703204586296416E-2"/>
                  <c:y val="-5.3209174078569656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7216729858970392E-2"/>
                  <c:y val="-4.3522186174949816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7522013339634147E-2"/>
                  <c:y val="-4.8024918142337135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8423683694269045E-2"/>
                  <c:y val="-3.7498883730357417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5.0350781434412933E-2"/>
                  <c:y val="-2.997080955367030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6.9754561489340533E-2"/>
                  <c:y val="-2.3299522554630386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4366436872200768E-2"/>
                  <c:y val="-4.6851706499923623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1651785663126215E-2"/>
                  <c:y val="-5.0249633351402409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5179826705757889E-2"/>
                  <c:y val="-3.9713352061575252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диаграмма!$A$53:$A$64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диаграмма!$C$53:$C$64</c:f>
              <c:numCache>
                <c:formatCode>0.0</c:formatCode>
                <c:ptCount val="12"/>
                <c:pt idx="0">
                  <c:v>7385.6125000000002</c:v>
                </c:pt>
                <c:pt idx="1">
                  <c:v>6847.6875</c:v>
                </c:pt>
                <c:pt idx="2">
                  <c:v>7462.4</c:v>
                </c:pt>
                <c:pt idx="3">
                  <c:v>7744.4</c:v>
                </c:pt>
                <c:pt idx="4">
                  <c:v>6837.2</c:v>
                </c:pt>
                <c:pt idx="5">
                  <c:v>6498.66</c:v>
                </c:pt>
                <c:pt idx="6">
                  <c:v>6734.63</c:v>
                </c:pt>
                <c:pt idx="7">
                  <c:v>7283.04</c:v>
                </c:pt>
                <c:pt idx="8">
                  <c:v>7708.931818181818</c:v>
                </c:pt>
                <c:pt idx="9">
                  <c:v>8291.85</c:v>
                </c:pt>
                <c:pt idx="10">
                  <c:v>8469.14</c:v>
                </c:pt>
                <c:pt idx="11">
                  <c:v>9146.67</c:v>
                </c:pt>
              </c:numCache>
            </c:numRef>
          </c:val>
        </c:ser>
        <c:ser>
          <c:idx val="2"/>
          <c:order val="2"/>
          <c:tx>
            <c:strRef>
              <c:f>диаграмма!$D$52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450925447137902E-2"/>
                  <c:y val="-5.0039866113014496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5391544847886834E-2"/>
                  <c:y val="-4.5090403634437934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4400612710489296E-2"/>
                  <c:y val="-2.9210068759177081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4946272974982151E-2"/>
                  <c:y val="-2.7144829645109499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6850942737907212E-2"/>
                  <c:y val="-3.9420827821521211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5391626835228888E-2"/>
                  <c:y val="-3.5473900873237894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0461095874744182E-2"/>
                  <c:y val="-4.7537663811784134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4.1510001882735834E-2"/>
                  <c:y val="-3.287426486630565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4439634803396554E-2"/>
                  <c:y val="-3.0151564294732123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364794829335041E-2"/>
                  <c:y val="-3.0219354992340238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5458659922634847E-2"/>
                  <c:y val="-4.387268138245309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4020588355205427E-2"/>
                  <c:y val="-3.7774029016601242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диаграмма!$A$53:$A$64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диаграмма!$D$53:$D$64</c:f>
              <c:numCache>
                <c:formatCode>0.0</c:formatCode>
                <c:ptCount val="12"/>
                <c:pt idx="0">
                  <c:v>9554.92</c:v>
                </c:pt>
                <c:pt idx="1">
                  <c:v>9867.18</c:v>
                </c:pt>
                <c:pt idx="2">
                  <c:v>9530.11</c:v>
                </c:pt>
                <c:pt idx="3">
                  <c:v>9482.91</c:v>
                </c:pt>
                <c:pt idx="4">
                  <c:v>8926.49</c:v>
                </c:pt>
                <c:pt idx="5">
                  <c:v>9045.1200000000008</c:v>
                </c:pt>
                <c:pt idx="6">
                  <c:v>9618.7999999999993</c:v>
                </c:pt>
                <c:pt idx="7">
                  <c:v>9040.82</c:v>
                </c:pt>
                <c:pt idx="8">
                  <c:v>8314.33</c:v>
                </c:pt>
                <c:pt idx="9">
                  <c:v>7347.1049999999996</c:v>
                </c:pt>
                <c:pt idx="10">
                  <c:v>7551.3613636363634</c:v>
                </c:pt>
              </c:numCache>
            </c:numRef>
          </c:val>
        </c:ser>
        <c:dLbls>
          <c:showVal val="1"/>
        </c:dLbls>
        <c:marker val="1"/>
        <c:axId val="64935808"/>
        <c:axId val="64937344"/>
      </c:lineChart>
      <c:catAx>
        <c:axId val="649358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4937344"/>
        <c:crosses val="autoZero"/>
        <c:auto val="1"/>
        <c:lblAlgn val="ctr"/>
        <c:lblOffset val="100"/>
        <c:tickLblSkip val="1"/>
        <c:tickMarkSkip val="1"/>
      </c:catAx>
      <c:valAx>
        <c:axId val="64937344"/>
        <c:scaling>
          <c:orientation val="minMax"/>
          <c:min val="300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7068259406070822E-2"/>
              <c:y val="0.45520597695072285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4935808"/>
        <c:crosses val="autoZero"/>
        <c:crossBetween val="between"/>
        <c:maj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076348656872255"/>
          <c:y val="0.9128326944743419"/>
          <c:w val="0.28514088927951792"/>
          <c:h val="6.0532613279455139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1800"/>
              <a:t>Динамика цен на никель</a:t>
            </a:r>
          </a:p>
        </c:rich>
      </c:tx>
      <c:layout>
        <c:manualLayout>
          <c:xMode val="edge"/>
          <c:yMode val="edge"/>
          <c:x val="0.41209100848772973"/>
          <c:y val="3.080568720379147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311322368581862"/>
          <c:y val="0.15639810426541031"/>
          <c:w val="0.87087172218287856"/>
          <c:h val="0.65639810426542655"/>
        </c:manualLayout>
      </c:layout>
      <c:lineChart>
        <c:grouping val="standard"/>
        <c:ser>
          <c:idx val="1"/>
          <c:order val="0"/>
          <c:tx>
            <c:strRef>
              <c:f>диаграмма!$E$52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330156308179877E-2"/>
                  <c:y val="2.5252194627778241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0060501402510294E-2"/>
                  <c:y val="2.9111443008095879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3696833061388369E-2"/>
                  <c:y val="2.5684628236935039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2507047503149679E-2"/>
                  <c:y val="3.6039399506612127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6023975974943424E-2"/>
                  <c:y val="2.6943366124790029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1.9024967797556649E-2"/>
                  <c:y val="3.6888095169603126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3232609955513392E-2"/>
                  <c:y val="3.1492393537908794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5938903434059442E-2"/>
                  <c:y val="4.2259401271293483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4.5192204531992124E-2"/>
                  <c:y val="4.623280770678669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5173201161181701E-2"/>
                  <c:y val="4.4194245221285774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3843557663326376E-2"/>
                  <c:y val="3.0058878455989629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5878709695075396E-2"/>
                  <c:y val="2.6017078095395114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диаграмма!$A$53:$A$64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диаграмма!$E$53:$E$64</c:f>
              <c:numCache>
                <c:formatCode>0.0</c:formatCode>
                <c:ptCount val="12"/>
                <c:pt idx="0">
                  <c:v>11302.380952380952</c:v>
                </c:pt>
                <c:pt idx="1">
                  <c:v>10403.75</c:v>
                </c:pt>
                <c:pt idx="2">
                  <c:v>9692.954545454546</c:v>
                </c:pt>
                <c:pt idx="3">
                  <c:v>11158</c:v>
                </c:pt>
                <c:pt idx="4">
                  <c:v>12628.815789473685</c:v>
                </c:pt>
                <c:pt idx="5">
                  <c:v>14955.91</c:v>
                </c:pt>
                <c:pt idx="6">
                  <c:v>15980.326086956522</c:v>
                </c:pt>
                <c:pt idx="7">
                  <c:v>19634.875</c:v>
                </c:pt>
                <c:pt idx="8">
                  <c:v>17467.727272727272</c:v>
                </c:pt>
                <c:pt idx="9">
                  <c:v>18519.659090909092</c:v>
                </c:pt>
                <c:pt idx="10">
                  <c:v>16986.904761904763</c:v>
                </c:pt>
                <c:pt idx="11">
                  <c:v>17060.714285714286</c:v>
                </c:pt>
              </c:numCache>
            </c:numRef>
          </c:val>
        </c:ser>
        <c:ser>
          <c:idx val="2"/>
          <c:order val="1"/>
          <c:tx>
            <c:strRef>
              <c:f>диаграмма!$F$52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246632286834246E-2"/>
                  <c:y val="-5.033598288365609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664631213246961E-2"/>
                  <c:y val="-4.2437145341920383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5.0703014804852134E-2"/>
                  <c:y val="-3.6193628985570006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5229149545387986E-2"/>
                  <c:y val="5.588251987040990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4.1463811517528974E-2"/>
                  <c:y val="4.0795113766710682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2.770888833506524E-2"/>
                  <c:y val="-2.949535526725768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6745093566527692E-2"/>
                  <c:y val="-3.3082558415696878E-2"/>
                </c:manualLayout>
              </c:layout>
              <c:dLblPos val="r"/>
              <c:showVal val="1"/>
            </c:dLbl>
            <c:dLbl>
              <c:idx val="7"/>
              <c:delete val="1"/>
            </c:dLbl>
            <c:dLbl>
              <c:idx val="8"/>
              <c:layout>
                <c:manualLayout>
                  <c:x val="-4.2853546226613484E-2"/>
                  <c:y val="-3.7018470139028446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5311529362980598E-2"/>
                  <c:y val="-4.4899793558287923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4.0322615828269133E-2"/>
                  <c:y val="-3.9754462246743519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3260594570260008E-2"/>
                  <c:y val="-4.1406970300406194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диаграмма!$A$53:$A$64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диаграмма!$F$53:$F$64</c:f>
              <c:numCache>
                <c:formatCode>0.0</c:formatCode>
                <c:ptCount val="12"/>
                <c:pt idx="0">
                  <c:v>18434.625</c:v>
                </c:pt>
                <c:pt idx="1">
                  <c:v>18970.375</c:v>
                </c:pt>
                <c:pt idx="2">
                  <c:v>22453.8</c:v>
                </c:pt>
                <c:pt idx="3">
                  <c:v>26022.799999999999</c:v>
                </c:pt>
                <c:pt idx="4">
                  <c:v>22001.71</c:v>
                </c:pt>
                <c:pt idx="5">
                  <c:v>19383.2</c:v>
                </c:pt>
                <c:pt idx="6">
                  <c:v>19512.84</c:v>
                </c:pt>
                <c:pt idx="7">
                  <c:v>21408.93</c:v>
                </c:pt>
                <c:pt idx="8">
                  <c:v>22640.56818181818</c:v>
                </c:pt>
                <c:pt idx="9">
                  <c:v>23802.02</c:v>
                </c:pt>
                <c:pt idx="10">
                  <c:v>22905.46</c:v>
                </c:pt>
                <c:pt idx="11">
                  <c:v>24107.26</c:v>
                </c:pt>
              </c:numCache>
            </c:numRef>
          </c:val>
        </c:ser>
        <c:ser>
          <c:idx val="3"/>
          <c:order val="2"/>
          <c:tx>
            <c:strRef>
              <c:f>диаграмма!$G$52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1800709612478707E-2"/>
                  <c:y val="-3.8999092630822546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8663645181589455E-2"/>
                  <c:y val="-3.1202781786847409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3288942027929156E-2"/>
                  <c:y val="-3.5526353755713232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1576707643660706E-2"/>
                  <c:y val="-4.5044565815761654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1.5108313001024838E-2"/>
                  <c:y val="-3.6246706028865108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5159459121924636E-2"/>
                  <c:y val="-3.0898526815975831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748060177101953E-2"/>
                  <c:y val="-4.1930864202384698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4.4580861337996922E-2"/>
                  <c:y val="-3.538689837739095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8879484507581397E-2"/>
                  <c:y val="-2.083740830695044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2263317472898359E-2"/>
                  <c:y val="-3.6273972818171976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5387698380325495E-2"/>
                  <c:y val="-2.8762977090037438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394868068017187E-2"/>
                  <c:y val="-3.7122969837586998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диаграмма!$A$53:$A$64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диаграмма!$G$53:$G$64</c:f>
              <c:numCache>
                <c:formatCode>0.0</c:formatCode>
                <c:ptCount val="12"/>
                <c:pt idx="0">
                  <c:v>25642.38</c:v>
                </c:pt>
                <c:pt idx="1">
                  <c:v>28249.5</c:v>
                </c:pt>
                <c:pt idx="2">
                  <c:v>26807.39</c:v>
                </c:pt>
                <c:pt idx="3">
                  <c:v>26325.14</c:v>
                </c:pt>
                <c:pt idx="4">
                  <c:v>24206.5</c:v>
                </c:pt>
                <c:pt idx="5">
                  <c:v>22349.21</c:v>
                </c:pt>
                <c:pt idx="6">
                  <c:v>23726.31</c:v>
                </c:pt>
                <c:pt idx="7">
                  <c:v>22079.55</c:v>
                </c:pt>
                <c:pt idx="8">
                  <c:v>20388.3</c:v>
                </c:pt>
                <c:pt idx="9">
                  <c:v>18882.859285714287</c:v>
                </c:pt>
                <c:pt idx="10">
                  <c:v>17879.439999999999</c:v>
                </c:pt>
              </c:numCache>
            </c:numRef>
          </c:val>
        </c:ser>
        <c:dLbls>
          <c:showVal val="1"/>
        </c:dLbls>
        <c:marker val="1"/>
        <c:axId val="65108224"/>
        <c:axId val="65024000"/>
      </c:lineChart>
      <c:catAx>
        <c:axId val="651082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024000"/>
        <c:crosses val="autoZero"/>
        <c:auto val="1"/>
        <c:lblAlgn val="ctr"/>
        <c:lblOffset val="100"/>
        <c:tickLblSkip val="1"/>
        <c:tickMarkSkip val="1"/>
      </c:catAx>
      <c:valAx>
        <c:axId val="65024000"/>
        <c:scaling>
          <c:orientation val="minMax"/>
          <c:min val="500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9018950667489001E-2"/>
              <c:y val="0.45734597156398132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108224"/>
        <c:crosses val="autoZero"/>
        <c:crossBetween val="between"/>
        <c:maj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944977224045851"/>
          <c:y val="0.93601895734597163"/>
          <c:w val="0.31331349188617397"/>
          <c:h val="5.6872037914694133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диаграмма!#REF!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диаграмма!#REF!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cylinder"/>
        <c:axId val="65222528"/>
        <c:axId val="65224064"/>
        <c:axId val="0"/>
      </c:bar3DChart>
      <c:catAx>
        <c:axId val="6522252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5224064"/>
        <c:crosses val="autoZero"/>
        <c:auto val="1"/>
        <c:lblAlgn val="ctr"/>
        <c:lblOffset val="100"/>
        <c:tickLblSkip val="1"/>
        <c:tickMarkSkip val="1"/>
      </c:catAx>
      <c:valAx>
        <c:axId val="652240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52225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Val val="1"/>
        </c:dLbls>
        <c:shape val="cylinder"/>
        <c:axId val="65156992"/>
        <c:axId val="65158528"/>
        <c:axId val="0"/>
      </c:bar3DChart>
      <c:catAx>
        <c:axId val="6515699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5158528"/>
        <c:crosses val="autoZero"/>
        <c:auto val="1"/>
        <c:lblAlgn val="ctr"/>
        <c:lblOffset val="100"/>
        <c:tickLblSkip val="1"/>
        <c:tickMarkSkip val="1"/>
      </c:catAx>
      <c:valAx>
        <c:axId val="651585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51569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Динамика цен на палладий </a:t>
            </a:r>
          </a:p>
        </c:rich>
      </c:tx>
      <c:layout>
        <c:manualLayout>
          <c:xMode val="edge"/>
          <c:yMode val="edge"/>
          <c:x val="0.40676057592485459"/>
          <c:y val="7.116297318505289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6500580190271745E-2"/>
          <c:y val="0.15980629539951574"/>
          <c:w val="0.88547235669093227"/>
          <c:h val="0.65133171912833165"/>
        </c:manualLayout>
      </c:layout>
      <c:lineChart>
        <c:grouping val="standard"/>
        <c:ser>
          <c:idx val="0"/>
          <c:order val="0"/>
          <c:tx>
            <c:strRef>
              <c:f>диаграмма!$K$52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631205673761915E-2"/>
                  <c:y val="-3.3442805014334352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715968439941246E-2"/>
                  <c:y val="-3.757765125984755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4960327950526698E-2"/>
                  <c:y val="-4.2803452826004104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3094720311322504E-2"/>
                  <c:y val="-4.6551819511270257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4380856648238069E-2"/>
                  <c:y val="-2.7673741936072055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5726159961416953E-2"/>
                  <c:y val="-3.3569150010094889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6036178574706007E-2"/>
                  <c:y val="-3.8439195100612451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2.9529117879706031E-2"/>
                  <c:y val="-4.1173433570927107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1.1016585692746441E-2"/>
                  <c:y val="-2.1788056477330054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1460842194997542E-2"/>
                  <c:y val="-4.0248419585061465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3546407900911693E-2"/>
                  <c:y val="-3.157299908567562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3.0199502639160401E-2"/>
                  <c:y val="-4.0841079217562665E-2"/>
                </c:manualLayout>
              </c:layout>
              <c:dLblPos val="r"/>
              <c:showVal val="1"/>
            </c:dLbl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диаграмма!$A$53:$A$64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диаграмма!$K$53:$K$64</c:f>
              <c:numCache>
                <c:formatCode>0.0</c:formatCode>
                <c:ptCount val="12"/>
                <c:pt idx="0">
                  <c:v>188.35714285714286</c:v>
                </c:pt>
                <c:pt idx="1">
                  <c:v>205.7</c:v>
                </c:pt>
                <c:pt idx="2">
                  <c:v>202.36363636363637</c:v>
                </c:pt>
                <c:pt idx="3">
                  <c:v>226.15</c:v>
                </c:pt>
                <c:pt idx="4">
                  <c:v>229.81578947368422</c:v>
                </c:pt>
                <c:pt idx="5">
                  <c:v>245.52</c:v>
                </c:pt>
                <c:pt idx="6">
                  <c:v>248.63043478260869</c:v>
                </c:pt>
                <c:pt idx="7">
                  <c:v>275.77499999999998</c:v>
                </c:pt>
                <c:pt idx="8">
                  <c:v>293.31818181818181</c:v>
                </c:pt>
                <c:pt idx="9">
                  <c:v>322.06818181818181</c:v>
                </c:pt>
                <c:pt idx="10">
                  <c:v>352.28571428571428</c:v>
                </c:pt>
                <c:pt idx="11">
                  <c:v>373.95238095238096</c:v>
                </c:pt>
              </c:numCache>
            </c:numRef>
          </c:val>
        </c:ser>
        <c:ser>
          <c:idx val="1"/>
          <c:order val="1"/>
          <c:tx>
            <c:strRef>
              <c:f>диаграмма!$L$52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8411080677836695E-2"/>
                  <c:y val="-4.3276709055435882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4331837780361321E-2"/>
                  <c:y val="-5.1392982656829934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9192260279573891E-2"/>
                  <c:y val="-4.3383221165150962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6629561225690832E-2"/>
                  <c:y val="-4.081676231149081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6187698447131954E-2"/>
                  <c:y val="-4.1986886757198284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3232053966633195E-2"/>
                  <c:y val="-6.2268487115464823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4243471079128042E-2"/>
                  <c:y val="-5.7339612209490833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4.0193917363480824E-2"/>
                  <c:y val="-3.2026395117966656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8693007487862254E-2"/>
                  <c:y val="-3.841500719785587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6.6404199475064455E-3"/>
                  <c:y val="1.3755288798206387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2476102262340052E-2"/>
                  <c:y val="-4.386294487667201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3.2016118598878492E-2"/>
                  <c:y val="-4.6602645342811812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диаграмма!$A$53:$A$64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диаграмма!$L$53:$L$64</c:f>
              <c:numCache>
                <c:formatCode>0.0</c:formatCode>
                <c:ptCount val="12"/>
                <c:pt idx="0">
                  <c:v>434.1</c:v>
                </c:pt>
                <c:pt idx="1">
                  <c:v>425.5</c:v>
                </c:pt>
                <c:pt idx="2">
                  <c:v>461.5</c:v>
                </c:pt>
                <c:pt idx="3">
                  <c:v>533.25</c:v>
                </c:pt>
                <c:pt idx="4">
                  <c:v>488.58</c:v>
                </c:pt>
                <c:pt idx="5">
                  <c:v>463</c:v>
                </c:pt>
                <c:pt idx="6">
                  <c:v>455.61</c:v>
                </c:pt>
                <c:pt idx="7">
                  <c:v>489.12</c:v>
                </c:pt>
                <c:pt idx="8">
                  <c:v>539.02</c:v>
                </c:pt>
                <c:pt idx="9">
                  <c:v>591.71</c:v>
                </c:pt>
                <c:pt idx="10">
                  <c:v>682.91</c:v>
                </c:pt>
                <c:pt idx="11">
                  <c:v>755.12</c:v>
                </c:pt>
              </c:numCache>
            </c:numRef>
          </c:val>
        </c:ser>
        <c:ser>
          <c:idx val="2"/>
          <c:order val="2"/>
          <c:tx>
            <c:strRef>
              <c:f>диаграмма!$M$52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3366158490084175E-2"/>
                  <c:y val="-3.1418521491953955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2.4167724875231767E-2"/>
                  <c:y val="-2.5759197363456991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4931856393412383E-2"/>
                  <c:y val="-2.6074120139722792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3082393064774292E-2"/>
                  <c:y val="-3.391084209872818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0885427935996648E-2"/>
                  <c:y val="-3.6349531059838174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2564444238163688E-2"/>
                  <c:y val="-3.7486755077086285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1062133270657551E-2"/>
                  <c:y val="-3.8753630372474632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7002401295582736E-2"/>
                  <c:y val="-3.562706730555755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4.0472329256715504E-2"/>
                  <c:y val="-3.5782207169494616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1054894733902938E-2"/>
                  <c:y val="-4.7813571100332575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1.1352655386161856E-2"/>
                  <c:y val="-1.2987613954242298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9787234042553196E-2"/>
                  <c:y val="-5.1067234839921712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диаграмма!$A$53:$A$64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диаграмма!$M$53:$M$64</c:f>
              <c:numCache>
                <c:formatCode>0.0</c:formatCode>
                <c:ptCount val="12"/>
                <c:pt idx="0">
                  <c:v>793.35</c:v>
                </c:pt>
                <c:pt idx="1">
                  <c:v>821.35</c:v>
                </c:pt>
                <c:pt idx="2">
                  <c:v>762</c:v>
                </c:pt>
                <c:pt idx="3">
                  <c:v>771.31</c:v>
                </c:pt>
                <c:pt idx="4">
                  <c:v>736.15</c:v>
                </c:pt>
                <c:pt idx="5">
                  <c:v>770.57</c:v>
                </c:pt>
                <c:pt idx="6">
                  <c:v>788.74</c:v>
                </c:pt>
                <c:pt idx="7">
                  <c:v>763.7</c:v>
                </c:pt>
                <c:pt idx="8">
                  <c:v>708.17</c:v>
                </c:pt>
                <c:pt idx="9">
                  <c:v>616.21904761904761</c:v>
                </c:pt>
                <c:pt idx="10">
                  <c:v>628.23</c:v>
                </c:pt>
              </c:numCache>
            </c:numRef>
          </c:val>
        </c:ser>
        <c:dLbls>
          <c:showVal val="1"/>
        </c:dLbls>
        <c:marker val="1"/>
        <c:axId val="65210624"/>
        <c:axId val="65323008"/>
      </c:lineChart>
      <c:catAx>
        <c:axId val="652106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323008"/>
        <c:crosses val="autoZero"/>
        <c:auto val="1"/>
        <c:lblAlgn val="ctr"/>
        <c:lblOffset val="100"/>
        <c:tickLblSkip val="1"/>
        <c:tickMarkSkip val="1"/>
      </c:catAx>
      <c:valAx>
        <c:axId val="65323008"/>
        <c:scaling>
          <c:orientation val="minMax"/>
          <c:min val="17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46113052438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210624"/>
        <c:crosses val="autoZero"/>
        <c:crossBetween val="between"/>
        <c:minorUnit val="2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56434342843943"/>
          <c:y val="0.90833130394783057"/>
          <c:w val="0.28101813890443988"/>
          <c:h val="6.0532781340479534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Динамика цен на</a:t>
            </a:r>
            <a:r>
              <a:rPr lang="ru-RU" baseline="0"/>
              <a:t> платину</a:t>
            </a:r>
            <a:r>
              <a:rPr lang="ru-RU"/>
              <a:t> </a:t>
            </a:r>
          </a:p>
        </c:rich>
      </c:tx>
      <c:layout>
        <c:manualLayout>
          <c:xMode val="edge"/>
          <c:yMode val="edge"/>
          <c:x val="0.40578504325437131"/>
          <c:y val="2.736534507493868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2024"/>
        </c:manualLayout>
      </c:layout>
      <c:lineChart>
        <c:grouping val="standard"/>
        <c:ser>
          <c:idx val="0"/>
          <c:order val="0"/>
          <c:tx>
            <c:strRef>
              <c:f>диаграмма!$H$52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102160294227264E-2"/>
                  <c:y val="-4.494607674786737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454623294272941E-2"/>
                  <c:y val="-3.8611772322292091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9001400093324846E-2"/>
                  <c:y val="-3.5106126436868494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9249113003505892E-2"/>
                  <c:y val="-3.764240712450125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8741292786355602E-2"/>
                  <c:y val="-2.5806637239456916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0169120577637087E-2"/>
                  <c:y val="-3.2027266212538645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6231833041161704E-2"/>
                  <c:y val="-2.789995565086564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6643528460590456E-2"/>
                  <c:y val="-3.823560635081321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6414470496549806E-2"/>
                  <c:y val="-4.1324020614490135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6360056000423071E-2"/>
                  <c:y val="-4.0972925447793324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4.1265550027228051E-2"/>
                  <c:y val="-3.525094444641821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3.0388246066816216E-2"/>
                  <c:y val="-3.8761108006342034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диаграмма!$A$53:$A$64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диаграмма!$H$53:$H$64</c:f>
              <c:numCache>
                <c:formatCode>0.0</c:formatCode>
                <c:ptCount val="12"/>
                <c:pt idx="0">
                  <c:v>949.76190476190482</c:v>
                </c:pt>
                <c:pt idx="1">
                  <c:v>1035.7</c:v>
                </c:pt>
                <c:pt idx="2">
                  <c:v>1081.1818181818182</c:v>
                </c:pt>
                <c:pt idx="3">
                  <c:v>1162.5</c:v>
                </c:pt>
                <c:pt idx="4">
                  <c:v>1130.3684210526317</c:v>
                </c:pt>
                <c:pt idx="5">
                  <c:v>1217.8599999999999</c:v>
                </c:pt>
                <c:pt idx="6">
                  <c:v>1162.2608695652175</c:v>
                </c:pt>
                <c:pt idx="7">
                  <c:v>1244.5999999999999</c:v>
                </c:pt>
                <c:pt idx="8">
                  <c:v>1288.7045454545455</c:v>
                </c:pt>
                <c:pt idx="9">
                  <c:v>1332.7727272727273</c:v>
                </c:pt>
                <c:pt idx="10">
                  <c:v>1400.6190476190477</c:v>
                </c:pt>
                <c:pt idx="11">
                  <c:v>1444.0952380952381</c:v>
                </c:pt>
              </c:numCache>
            </c:numRef>
          </c:val>
        </c:ser>
        <c:ser>
          <c:idx val="1"/>
          <c:order val="1"/>
          <c:tx>
            <c:strRef>
              <c:f>диаграмма!$I$52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2987964624875412E-2"/>
                  <c:y val="-4.3702404498017523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0169149780408746E-2"/>
                  <c:y val="-3.4796432436466837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3692721944453408E-2"/>
                  <c:y val="-4.4942841860407333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9949908901670671E-3"/>
                  <c:y val="-7.3744957765286339E-3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7193257629658758E-2"/>
                  <c:y val="-4.2071636067998103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0521470441726513E-2"/>
                  <c:y val="-4.7543879289970226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816710613574904E-2"/>
                  <c:y val="-3.7508178776231214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0285095593167652E-2"/>
                  <c:y val="-4.943505012693093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3909970827982111E-2"/>
                  <c:y val="-3.0723182935730221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5957100760499851E-2"/>
                  <c:y val="-3.930382357701565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4.3340391248819554E-2"/>
                  <c:y val="-4.255078304785358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6511166548124472E-2"/>
                  <c:y val="-3.5339920150221991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диаграмма!$A$53:$A$64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диаграмма!$I$53:$I$64</c:f>
              <c:numCache>
                <c:formatCode>0.0</c:formatCode>
                <c:ptCount val="12"/>
                <c:pt idx="0">
                  <c:v>1562.75</c:v>
                </c:pt>
                <c:pt idx="1">
                  <c:v>1520.35</c:v>
                </c:pt>
                <c:pt idx="2">
                  <c:v>1599.43</c:v>
                </c:pt>
                <c:pt idx="3">
                  <c:v>1715.55</c:v>
                </c:pt>
                <c:pt idx="4">
                  <c:v>1622.58</c:v>
                </c:pt>
                <c:pt idx="5">
                  <c:v>1553.95</c:v>
                </c:pt>
                <c:pt idx="6">
                  <c:v>1526.32</c:v>
                </c:pt>
                <c:pt idx="7">
                  <c:v>1540.95</c:v>
                </c:pt>
                <c:pt idx="8">
                  <c:v>1591.61</c:v>
                </c:pt>
                <c:pt idx="9">
                  <c:v>1688.69</c:v>
                </c:pt>
                <c:pt idx="10">
                  <c:v>1692.77</c:v>
                </c:pt>
                <c:pt idx="11">
                  <c:v>1709.48</c:v>
                </c:pt>
              </c:numCache>
            </c:numRef>
          </c:val>
        </c:ser>
        <c:ser>
          <c:idx val="2"/>
          <c:order val="2"/>
          <c:tx>
            <c:strRef>
              <c:f>диаграмма!$J$52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413451503522995E-2"/>
                  <c:y val="-3.5702344213909096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474179738474252E-2"/>
                  <c:y val="-3.0413987281061712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8407263734113482E-2"/>
                  <c:y val="-3.2430075834031742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1212378161857646E-2"/>
                  <c:y val="-3.0776417009260613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8747370059881041E-2"/>
                  <c:y val="-3.0339464638703916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670431673304124E-2"/>
                  <c:y val="-4.329746082259593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7369794591402744E-2"/>
                  <c:y val="-3.1832383952503492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0035792762931612E-2"/>
                  <c:y val="-3.0587362086045497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831945552177321E-2"/>
                  <c:y val="-4.8220344845894075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2438495559211092E-2"/>
                  <c:y val="-4.0318887438092504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1.1252967716257101E-2"/>
                  <c:y val="-2.1597147712715113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9692470837751853E-2"/>
                  <c:y val="-4.3922518908776333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диаграмма!$A$53:$A$64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диаграмма!$J$53:$J$64</c:f>
              <c:numCache>
                <c:formatCode>0.0</c:formatCode>
                <c:ptCount val="12"/>
                <c:pt idx="0">
                  <c:v>1786.95</c:v>
                </c:pt>
                <c:pt idx="1">
                  <c:v>1825.9</c:v>
                </c:pt>
                <c:pt idx="2">
                  <c:v>1770.17</c:v>
                </c:pt>
                <c:pt idx="3">
                  <c:v>1794</c:v>
                </c:pt>
                <c:pt idx="4">
                  <c:v>1784.15</c:v>
                </c:pt>
                <c:pt idx="5">
                  <c:v>1768.5</c:v>
                </c:pt>
                <c:pt idx="6">
                  <c:v>1759.76</c:v>
                </c:pt>
                <c:pt idx="7">
                  <c:v>1804.36</c:v>
                </c:pt>
                <c:pt idx="8">
                  <c:v>1743.44</c:v>
                </c:pt>
                <c:pt idx="9">
                  <c:v>1535.1904761904761</c:v>
                </c:pt>
                <c:pt idx="10">
                  <c:v>1594.93</c:v>
                </c:pt>
              </c:numCache>
            </c:numRef>
          </c:val>
        </c:ser>
        <c:dLbls>
          <c:showVal val="1"/>
        </c:dLbls>
        <c:marker val="1"/>
        <c:axId val="65448576"/>
        <c:axId val="65466752"/>
      </c:lineChart>
      <c:catAx>
        <c:axId val="654485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466752"/>
        <c:crosses val="autoZero"/>
        <c:auto val="1"/>
        <c:lblAlgn val="ctr"/>
        <c:lblOffset val="100"/>
        <c:tickLblSkip val="1"/>
        <c:tickMarkSkip val="1"/>
      </c:catAx>
      <c:valAx>
        <c:axId val="65466752"/>
        <c:scaling>
          <c:orientation val="minMax"/>
          <c:min val="80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63698870135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448576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215783545027288"/>
          <c:y val="0.90978348109508977"/>
          <c:w val="0.28646945558866532"/>
          <c:h val="5.9241687987994313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Динамика цен на серебро</a:t>
            </a:r>
          </a:p>
        </c:rich>
      </c:tx>
      <c:layout>
        <c:manualLayout>
          <c:xMode val="edge"/>
          <c:yMode val="edge"/>
          <c:x val="0.41102417871148988"/>
          <c:y val="6.110787256565175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6500580190271745E-2"/>
          <c:y val="0.15980629539951574"/>
          <c:w val="0.88547235669093227"/>
          <c:h val="0.65133171912833165"/>
        </c:manualLayout>
      </c:layout>
      <c:lineChart>
        <c:grouping val="standard"/>
        <c:ser>
          <c:idx val="0"/>
          <c:order val="0"/>
          <c:tx>
            <c:strRef>
              <c:f>диаграмма!$Q$52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323269119582289E-2"/>
                  <c:y val="-4.370726836822274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8344557994080516E-2"/>
                  <c:y val="-2.1974292331070011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1323284321474208E-2"/>
                  <c:y val="-4.0190000601267706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1.8412939880747582E-2"/>
                  <c:y val="-4.7200426900534123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9883381277866692E-2"/>
                  <c:y val="-3.6456270698606442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4170882894957282E-2"/>
                  <c:y val="-2.564116529278381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8491711389280052E-2"/>
                  <c:y val="-4.2286920030352004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2.5628141717569816E-2"/>
                  <c:y val="-4.3843637019564813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3785820951110782E-2"/>
                  <c:y val="-4.3326878841386994E-2"/>
                </c:manualLayout>
              </c:layout>
              <c:showVal val="1"/>
            </c:dLbl>
            <c:dLbl>
              <c:idx val="9"/>
              <c:layout>
                <c:manualLayout>
                  <c:x val="-2.2780570415618012E-2"/>
                  <c:y val="-4.0190000601267727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2.4204356066593716E-2"/>
                  <c:y val="-4.3843637019564813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3.2747069972450416E-2"/>
                  <c:y val="-5.1150909856158923E-2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sz="1000" i="1"/>
                </a:pPr>
                <a:endParaRPr lang="ru-RU"/>
              </a:p>
            </c:txPr>
            <c:showVal val="1"/>
          </c:dLbls>
          <c:cat>
            <c:strRef>
              <c:f>диаграмма!$A$53:$A$64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диаграмма!$Q$53:$Q$64</c:f>
              <c:numCache>
                <c:formatCode>0.0</c:formatCode>
                <c:ptCount val="12"/>
                <c:pt idx="0">
                  <c:v>11.291428571428572</c:v>
                </c:pt>
                <c:pt idx="1">
                  <c:v>13.4125</c:v>
                </c:pt>
                <c:pt idx="2">
                  <c:v>13.116818181818182</c:v>
                </c:pt>
                <c:pt idx="3">
                  <c:v>12.514750000000001</c:v>
                </c:pt>
                <c:pt idx="4">
                  <c:v>14.028947368421051</c:v>
                </c:pt>
                <c:pt idx="5">
                  <c:v>14.65</c:v>
                </c:pt>
                <c:pt idx="6">
                  <c:v>13.361739130434783</c:v>
                </c:pt>
                <c:pt idx="7">
                  <c:v>14.3475</c:v>
                </c:pt>
                <c:pt idx="8">
                  <c:v>16.389545454545456</c:v>
                </c:pt>
                <c:pt idx="9">
                  <c:v>17.236136363636362</c:v>
                </c:pt>
                <c:pt idx="10">
                  <c:v>17.809880952380951</c:v>
                </c:pt>
                <c:pt idx="11">
                  <c:v>17.672857142857143</c:v>
                </c:pt>
              </c:numCache>
            </c:numRef>
          </c:val>
        </c:ser>
        <c:ser>
          <c:idx val="1"/>
          <c:order val="1"/>
          <c:tx>
            <c:strRef>
              <c:f>диаграмма!$R$52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8411080677836695E-2"/>
                  <c:y val="-4.3276709055435882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4332048919417005E-2"/>
                  <c:y val="-4.0471476389345541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9192260279573891E-2"/>
                  <c:y val="-4.3383221165150962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6629561225690832E-2"/>
                  <c:y val="-4.081676231149081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6187698447131954E-2"/>
                  <c:y val="-4.1986886757198284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3232032166191992E-2"/>
                  <c:y val="-4.0425611811963524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4243471079128042E-2"/>
                  <c:y val="-5.7339612209490833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2.8787559014340797E-2"/>
                  <c:y val="-6.0450377788208304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8757218985632351E-2"/>
                  <c:y val="-3.5329801101211769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5009207520908893E-2"/>
                  <c:y val="-4.399406721835551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2476102262340052E-2"/>
                  <c:y val="-4.386294487667201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3.2016118598878492E-2"/>
                  <c:y val="-4.6602645342811812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диаграмма!$A$53:$A$64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диаграмма!$R$53:$R$64</c:f>
              <c:numCache>
                <c:formatCode>0.0</c:formatCode>
                <c:ptCount val="12"/>
                <c:pt idx="0">
                  <c:v>17.805500000000002</c:v>
                </c:pt>
                <c:pt idx="1">
                  <c:v>15.873000000000001</c:v>
                </c:pt>
                <c:pt idx="2">
                  <c:v>17.11</c:v>
                </c:pt>
                <c:pt idx="3">
                  <c:v>18.100000000000001</c:v>
                </c:pt>
                <c:pt idx="4">
                  <c:v>18.420000000000002</c:v>
                </c:pt>
                <c:pt idx="5">
                  <c:v>18.46</c:v>
                </c:pt>
                <c:pt idx="6">
                  <c:v>17.96</c:v>
                </c:pt>
                <c:pt idx="7">
                  <c:v>18.36</c:v>
                </c:pt>
                <c:pt idx="8">
                  <c:v>20.55</c:v>
                </c:pt>
                <c:pt idx="9">
                  <c:v>23.39</c:v>
                </c:pt>
                <c:pt idx="10">
                  <c:v>26.54</c:v>
                </c:pt>
                <c:pt idx="11">
                  <c:v>29.35</c:v>
                </c:pt>
              </c:numCache>
            </c:numRef>
          </c:val>
        </c:ser>
        <c:ser>
          <c:idx val="2"/>
          <c:order val="2"/>
          <c:tx>
            <c:strRef>
              <c:f>диаграмма!$S$52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997017802733402E-2"/>
                  <c:y val="-4.7546132180527508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53923046853186E-2"/>
                  <c:y val="-3.416882349619367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0708628774523652E-2"/>
                  <c:y val="-2.8257426480057836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5.2754502102030323E-2"/>
                  <c:y val="-1.8075660941211907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0885427935996648E-2"/>
                  <c:y val="-3.6349531059838174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2564497721232745E-2"/>
                  <c:y val="-4.4303445120207494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964816036383575E-2"/>
                  <c:y val="-4.61199808587495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1323284321474208E-2"/>
                  <c:y val="-3.6127566246000074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1956106550510982E-2"/>
                  <c:y val="-4.391045973219102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3891774166527056E-2"/>
                  <c:y val="-4.927432205704931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5466130563466806E-2"/>
                  <c:y val="-4.381586404134012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3.4042553191489362E-2"/>
                  <c:y val="-4.7426839549369063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диаграмма!$A$53:$A$64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диаграмма!$S$53:$S$64</c:f>
              <c:numCache>
                <c:formatCode>0.0</c:formatCode>
                <c:ptCount val="12"/>
                <c:pt idx="0">
                  <c:v>28.4</c:v>
                </c:pt>
                <c:pt idx="1">
                  <c:v>30.78</c:v>
                </c:pt>
                <c:pt idx="2">
                  <c:v>35.81</c:v>
                </c:pt>
                <c:pt idx="3">
                  <c:v>41.97</c:v>
                </c:pt>
                <c:pt idx="4">
                  <c:v>36.75</c:v>
                </c:pt>
                <c:pt idx="5">
                  <c:v>35.799999999999997</c:v>
                </c:pt>
                <c:pt idx="6">
                  <c:v>37.92</c:v>
                </c:pt>
                <c:pt idx="7">
                  <c:v>40.299999999999997</c:v>
                </c:pt>
                <c:pt idx="8">
                  <c:v>37.93</c:v>
                </c:pt>
                <c:pt idx="9">
                  <c:v>31.974761904761902</c:v>
                </c:pt>
                <c:pt idx="10">
                  <c:v>33.08</c:v>
                </c:pt>
              </c:numCache>
            </c:numRef>
          </c:val>
        </c:ser>
        <c:dLbls>
          <c:showVal val="1"/>
        </c:dLbls>
        <c:marker val="1"/>
        <c:axId val="65620992"/>
        <c:axId val="65647360"/>
      </c:lineChart>
      <c:catAx>
        <c:axId val="656209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647360"/>
        <c:crosses val="autoZero"/>
        <c:auto val="1"/>
        <c:lblAlgn val="ctr"/>
        <c:lblOffset val="100"/>
        <c:tickLblSkip val="1"/>
        <c:tickMarkSkip val="1"/>
      </c:catAx>
      <c:valAx>
        <c:axId val="65647360"/>
        <c:scaling>
          <c:orientation val="minMax"/>
          <c:max val="45"/>
          <c:min val="8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29967664212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620992"/>
        <c:crosses val="autoZero"/>
        <c:crossBetween val="between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99483137248661"/>
          <c:y val="0.91028175345485163"/>
          <c:w val="0.28101813890443988"/>
          <c:h val="6.0532764896103451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Миграционный отток</a:t>
            </a:r>
          </a:p>
        </c:rich>
      </c:tx>
      <c:layout>
        <c:manualLayout>
          <c:xMode val="edge"/>
          <c:yMode val="edge"/>
          <c:x val="0.38289153827318967"/>
          <c:y val="0.10310599303143272"/>
        </c:manualLayout>
      </c:layout>
    </c:title>
    <c:view3D>
      <c:rotX val="30"/>
      <c:rotY val="0"/>
      <c:depthPercent val="110"/>
      <c:rAngAx val="1"/>
    </c:view3D>
    <c:sideWall>
      <c:spPr>
        <a:noFill/>
        <a:ln w="12700"/>
      </c:spPr>
    </c:sideWall>
    <c:backWall>
      <c:spPr>
        <a:noFill/>
        <a:ln w="12700"/>
      </c:spPr>
    </c:backWall>
    <c:plotArea>
      <c:layout>
        <c:manualLayout>
          <c:layoutTarget val="inner"/>
          <c:xMode val="edge"/>
          <c:yMode val="edge"/>
          <c:x val="4.5777071657617123E-2"/>
          <c:y val="6.2865162281663667E-2"/>
          <c:w val="0.91071250240061452"/>
          <c:h val="0.75929483390847896"/>
        </c:manualLayout>
      </c:layout>
      <c:line3DChart>
        <c:grouping val="standard"/>
        <c:ser>
          <c:idx val="0"/>
          <c:order val="0"/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dLbls>
            <c:dLbl>
              <c:idx val="0"/>
              <c:layout>
                <c:manualLayout>
                  <c:x val="-1.6967126193001118E-2"/>
                  <c:y val="5.8111380145278474E-2"/>
                </c:manualLayout>
              </c:layout>
              <c:showVal val="1"/>
            </c:dLbl>
            <c:dLbl>
              <c:idx val="1"/>
              <c:layout>
                <c:manualLayout>
                  <c:x val="-2.686483913794975E-2"/>
                  <c:y val="5.8111380145278474E-2"/>
                </c:manualLayout>
              </c:layout>
              <c:showVal val="1"/>
            </c:dLbl>
            <c:dLbl>
              <c:idx val="2"/>
              <c:layout>
                <c:manualLayout>
                  <c:x val="-2.1208907741251445E-2"/>
                  <c:y val="7.1024765972050097E-2"/>
                </c:manualLayout>
              </c:layout>
              <c:showVal val="1"/>
            </c:dLbl>
            <c:dLbl>
              <c:idx val="3"/>
              <c:layout>
                <c:manualLayout>
                  <c:x val="-2.2622834924001415E-2"/>
                  <c:y val="6.1339535947837261E-2"/>
                </c:manualLayout>
              </c:layout>
              <c:showVal val="1"/>
            </c:dLbl>
            <c:dLbl>
              <c:idx val="4"/>
              <c:layout>
                <c:manualLayout>
                  <c:x val="-2.4036762106751552E-2"/>
                  <c:y val="6.133979015334972E-2"/>
                </c:manualLayout>
              </c:layout>
              <c:showVal val="1"/>
            </c:dLbl>
            <c:dLbl>
              <c:idx val="5"/>
              <c:layout>
                <c:manualLayout>
                  <c:x val="-1.9794980558501242E-2"/>
                  <c:y val="6.4568200161420494E-2"/>
                </c:manualLayout>
              </c:layout>
              <c:showVal val="1"/>
            </c:dLbl>
            <c:dLbl>
              <c:idx val="6"/>
              <c:layout>
                <c:manualLayout>
                  <c:x val="-1.8381053375751161E-2"/>
                  <c:y val="8.7167070217917739E-2"/>
                </c:manualLayout>
              </c:layout>
              <c:showVal val="1"/>
            </c:dLbl>
            <c:dLbl>
              <c:idx val="7"/>
              <c:layout>
                <c:manualLayout>
                  <c:x val="-1.5553199010250981E-2"/>
                  <c:y val="5.8111380145278474E-2"/>
                </c:manualLayout>
              </c:layout>
              <c:showVal val="1"/>
            </c:dLbl>
            <c:dLbl>
              <c:idx val="8"/>
              <c:layout>
                <c:manualLayout>
                  <c:x val="-2.8278543655001782E-2"/>
                  <c:y val="5.8111125939766022E-2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Val val="1"/>
          </c:dLbls>
          <c:cat>
            <c:strRef>
              <c:f>диаграмма!$Z$21:$AH$21</c:f>
              <c:strCache>
                <c:ptCount val="9"/>
                <c:pt idx="0">
                  <c:v>3 кв. 2009</c:v>
                </c:pt>
                <c:pt idx="1">
                  <c:v>4 кв. 2009</c:v>
                </c:pt>
                <c:pt idx="2">
                  <c:v>1 кв. 2010</c:v>
                </c:pt>
                <c:pt idx="3">
                  <c:v>2 кв. 2010</c:v>
                </c:pt>
                <c:pt idx="4">
                  <c:v>3 кв. 2010</c:v>
                </c:pt>
                <c:pt idx="5">
                  <c:v>4 кв. 2010</c:v>
                </c:pt>
                <c:pt idx="6">
                  <c:v>1 кв. 2011</c:v>
                </c:pt>
                <c:pt idx="7">
                  <c:v>2 кв. 2011</c:v>
                </c:pt>
                <c:pt idx="8">
                  <c:v>3 кв. 2011</c:v>
                </c:pt>
              </c:strCache>
            </c:strRef>
          </c:cat>
          <c:val>
            <c:numRef>
              <c:f>диаграмма!$Z$24:$AH$24</c:f>
              <c:numCache>
                <c:formatCode>#,##0</c:formatCode>
                <c:ptCount val="9"/>
                <c:pt idx="0">
                  <c:v>-1220</c:v>
                </c:pt>
                <c:pt idx="1">
                  <c:v>-1028</c:v>
                </c:pt>
                <c:pt idx="2">
                  <c:v>-401</c:v>
                </c:pt>
                <c:pt idx="3">
                  <c:v>-772</c:v>
                </c:pt>
                <c:pt idx="4">
                  <c:v>-919</c:v>
                </c:pt>
                <c:pt idx="5">
                  <c:v>-556</c:v>
                </c:pt>
                <c:pt idx="6">
                  <c:v>716</c:v>
                </c:pt>
                <c:pt idx="7">
                  <c:v>-35</c:v>
                </c:pt>
                <c:pt idx="8">
                  <c:v>-164</c:v>
                </c:pt>
              </c:numCache>
            </c:numRef>
          </c:val>
        </c:ser>
        <c:gapDepth val="153"/>
        <c:axId val="60979456"/>
        <c:axId val="60997632"/>
        <c:axId val="60957120"/>
      </c:line3DChart>
      <c:catAx>
        <c:axId val="60979456"/>
        <c:scaling>
          <c:orientation val="minMax"/>
        </c:scaling>
        <c:axPos val="b"/>
        <c:numFmt formatCode="dd/mm/yyyy" sourceLinked="1"/>
        <c:majorTickMark val="none"/>
        <c:tickLblPos val="low"/>
        <c:crossAx val="60997632"/>
        <c:crosses val="autoZero"/>
        <c:auto val="1"/>
        <c:lblAlgn val="ctr"/>
        <c:lblOffset val="100"/>
      </c:catAx>
      <c:valAx>
        <c:axId val="60997632"/>
        <c:scaling>
          <c:orientation val="minMax"/>
        </c:scaling>
        <c:delete val="1"/>
        <c:axPos val="l"/>
        <c:majorGridlines/>
        <c:numFmt formatCode="#,##0" sourceLinked="1"/>
        <c:tickLblPos val="nextTo"/>
        <c:crossAx val="60979456"/>
        <c:crosses val="autoZero"/>
        <c:crossBetween val="between"/>
      </c:valAx>
      <c:serAx>
        <c:axId val="60957120"/>
        <c:scaling>
          <c:orientation val="minMax"/>
        </c:scaling>
        <c:delete val="1"/>
        <c:axPos val="b"/>
        <c:tickLblPos val="nextTo"/>
        <c:crossAx val="60997632"/>
        <c:crosses val="autoZero"/>
      </c:serAx>
      <c:spPr>
        <a:ln>
          <a:solidFill>
            <a:sysClr val="windowText" lastClr="000000"/>
          </a:solidFill>
        </a:ln>
      </c:spPr>
    </c:plotArea>
    <c:plotVisOnly val="1"/>
    <c:dispBlanksAs val="gap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Динамика цен на  золото</a:t>
            </a:r>
          </a:p>
        </c:rich>
      </c:tx>
      <c:layout>
        <c:manualLayout>
          <c:xMode val="edge"/>
          <c:yMode val="edge"/>
          <c:x val="0.40861835716625367"/>
          <c:y val="7.63025341435343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2046"/>
        </c:manualLayout>
      </c:layout>
      <c:lineChart>
        <c:grouping val="standard"/>
        <c:ser>
          <c:idx val="0"/>
          <c:order val="0"/>
          <c:tx>
            <c:strRef>
              <c:f>диаграмма!$N$52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102160294227264E-2"/>
                  <c:y val="-4.494607674786737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2.9567814140622144E-2"/>
                  <c:y val="-4.0981467446482962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4743643513066212E-2"/>
                  <c:y val="-3.510642505038411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7895200256313923E-2"/>
                  <c:y val="-5.0773125060904228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8716222375615066E-2"/>
                  <c:y val="-3.5481658451085495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3152632050590318E-2"/>
                  <c:y val="-3.197335332583001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1974115760965163E-2"/>
                  <c:y val="-3.1055534575637391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2.7027676391583488E-2"/>
                  <c:y val="-3.1987611595286271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4.1979863120535747E-2"/>
                  <c:y val="-3.8954220501099396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7671473462426573E-2"/>
                  <c:y val="-4.0972911172988714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4.1265550027228051E-2"/>
                  <c:y val="-3.525094444641821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4775055245178649E-2"/>
                  <c:y val="-3.8284421174341235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диаграмма!$A$53:$A$64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диаграмма!$N$53:$N$64</c:f>
              <c:numCache>
                <c:formatCode>0.0</c:formatCode>
                <c:ptCount val="12"/>
                <c:pt idx="0">
                  <c:v>858.69047619047615</c:v>
                </c:pt>
                <c:pt idx="1">
                  <c:v>943.16250000000002</c:v>
                </c:pt>
                <c:pt idx="2">
                  <c:v>924.27272727272725</c:v>
                </c:pt>
                <c:pt idx="3">
                  <c:v>890.2</c:v>
                </c:pt>
                <c:pt idx="4">
                  <c:v>928.64473684210532</c:v>
                </c:pt>
                <c:pt idx="5">
                  <c:v>945.67</c:v>
                </c:pt>
                <c:pt idx="6">
                  <c:v>934.22826086956525</c:v>
                </c:pt>
                <c:pt idx="7">
                  <c:v>949.37999999999988</c:v>
                </c:pt>
                <c:pt idx="8">
                  <c:v>996.5886363636364</c:v>
                </c:pt>
                <c:pt idx="9">
                  <c:v>1043.159090909091</c:v>
                </c:pt>
                <c:pt idx="10">
                  <c:v>1124.0595238095239</c:v>
                </c:pt>
                <c:pt idx="11">
                  <c:v>1131.8214285714287</c:v>
                </c:pt>
              </c:numCache>
            </c:numRef>
          </c:val>
        </c:ser>
        <c:ser>
          <c:idx val="1"/>
          <c:order val="1"/>
          <c:tx>
            <c:strRef>
              <c:f>диаграмма!$O$52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788695519867106E-2"/>
                  <c:y val="-3.6595766847729611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0169149780408746E-2"/>
                  <c:y val="-3.4796432436466837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659647691216486E-2"/>
                  <c:y val="-3.1812104025585382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9358854272616102E-2"/>
                  <c:y val="-3.7078385428904771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2710890827325263E-2"/>
                  <c:y val="-4.2151024909927434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0521470441726513E-2"/>
                  <c:y val="-4.7543879289970226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8365606786480301E-2"/>
                  <c:y val="-3.655567630950509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0285095593167652E-2"/>
                  <c:y val="-4.943505012693093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9523126724529206E-2"/>
                  <c:y val="-4.1304504599513119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4.5826448068085925E-2"/>
                  <c:y val="-4.9151941736656463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4.3340391248819554E-2"/>
                  <c:y val="-4.255078304785358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6511162762475757E-2"/>
                  <c:y val="-3.9016811992008293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диаграмма!$A$53:$A$64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диаграмма!$O$53:$O$64</c:f>
              <c:numCache>
                <c:formatCode>0.0</c:formatCode>
                <c:ptCount val="12"/>
                <c:pt idx="0">
                  <c:v>1117.9625000000001</c:v>
                </c:pt>
                <c:pt idx="1">
                  <c:v>1095.4124999999999</c:v>
                </c:pt>
                <c:pt idx="2">
                  <c:v>1113.3399999999999</c:v>
                </c:pt>
                <c:pt idx="3">
                  <c:v>1148.69</c:v>
                </c:pt>
                <c:pt idx="4">
                  <c:v>1205.43</c:v>
                </c:pt>
                <c:pt idx="5">
                  <c:v>1234.075</c:v>
                </c:pt>
                <c:pt idx="6">
                  <c:v>1192.97</c:v>
                </c:pt>
                <c:pt idx="7">
                  <c:v>1215.81</c:v>
                </c:pt>
                <c:pt idx="8">
                  <c:v>1270.98</c:v>
                </c:pt>
                <c:pt idx="9">
                  <c:v>1342</c:v>
                </c:pt>
                <c:pt idx="10">
                  <c:v>1369.89</c:v>
                </c:pt>
                <c:pt idx="11">
                  <c:v>1391.01</c:v>
                </c:pt>
              </c:numCache>
            </c:numRef>
          </c:val>
        </c:ser>
        <c:ser>
          <c:idx val="2"/>
          <c:order val="2"/>
          <c:tx>
            <c:strRef>
              <c:f>диаграмма!$P$52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365606786480301E-2"/>
                  <c:y val="-2.7440313615259105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474179738474252E-2"/>
                  <c:y val="-3.0413987281061726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9810561439522676E-2"/>
                  <c:y val="-3.8916421697305713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7007609244811702E-2"/>
                  <c:y val="-3.0879302313648469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8747370059881041E-2"/>
                  <c:y val="-3.0339464638703916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670431673304124E-2"/>
                  <c:y val="-3.3629151292942965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5.0095106086288525E-2"/>
                  <c:y val="-4.4934895266746502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8561802256160196E-2"/>
                  <c:y val="5.351073260623152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9728125182655456E-2"/>
                  <c:y val="4.863022710378651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3852422741960972E-2"/>
                  <c:y val="-3.289107963064195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7.0111861680068393E-3"/>
                  <c:y val="-2.070925550341045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5450689289501588E-2"/>
                  <c:y val="-4.0593286494925912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диаграмма!$A$53:$A$64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диаграмма!$P$53:$P$64</c:f>
              <c:numCache>
                <c:formatCode>0.0</c:formatCode>
                <c:ptCount val="12"/>
                <c:pt idx="0">
                  <c:v>1356.4</c:v>
                </c:pt>
                <c:pt idx="1">
                  <c:v>1372.73</c:v>
                </c:pt>
                <c:pt idx="2">
                  <c:v>1424.01</c:v>
                </c:pt>
                <c:pt idx="3">
                  <c:v>1473.81</c:v>
                </c:pt>
                <c:pt idx="4">
                  <c:v>1510.44</c:v>
                </c:pt>
                <c:pt idx="5">
                  <c:v>1528.66</c:v>
                </c:pt>
                <c:pt idx="6">
                  <c:v>1572.81</c:v>
                </c:pt>
                <c:pt idx="7">
                  <c:v>1755.81</c:v>
                </c:pt>
                <c:pt idx="8">
                  <c:v>1769.76</c:v>
                </c:pt>
                <c:pt idx="9">
                  <c:v>1665.2142857142858</c:v>
                </c:pt>
                <c:pt idx="10">
                  <c:v>1738.98</c:v>
                </c:pt>
              </c:numCache>
            </c:numRef>
          </c:val>
        </c:ser>
        <c:dLbls>
          <c:showVal val="1"/>
        </c:dLbls>
        <c:marker val="1"/>
        <c:axId val="65667456"/>
        <c:axId val="65668992"/>
      </c:lineChart>
      <c:catAx>
        <c:axId val="656674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668992"/>
        <c:crosses val="autoZero"/>
        <c:auto val="1"/>
        <c:lblAlgn val="ctr"/>
        <c:lblOffset val="100"/>
        <c:tickLblSkip val="1"/>
        <c:tickMarkSkip val="1"/>
      </c:catAx>
      <c:valAx>
        <c:axId val="65668992"/>
        <c:scaling>
          <c:orientation val="minMax"/>
          <c:max val="1800"/>
          <c:min val="76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50312291578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667456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222325803354928"/>
          <c:y val="0.90082257087591056"/>
          <c:w val="0.28646945558866482"/>
          <c:h val="5.9241775919449284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диаграмма!#REF!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диаграмма!#REF!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cylinder"/>
        <c:axId val="65875968"/>
        <c:axId val="65877504"/>
        <c:axId val="0"/>
      </c:bar3DChart>
      <c:catAx>
        <c:axId val="6587596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5877504"/>
        <c:crosses val="autoZero"/>
        <c:auto val="1"/>
        <c:lblAlgn val="ctr"/>
        <c:lblOffset val="100"/>
        <c:tickLblSkip val="1"/>
        <c:tickMarkSkip val="1"/>
      </c:catAx>
      <c:valAx>
        <c:axId val="658775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58759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Val val="1"/>
        </c:dLbls>
        <c:shape val="cylinder"/>
        <c:axId val="65899904"/>
        <c:axId val="65922176"/>
        <c:axId val="0"/>
      </c:bar3DChart>
      <c:catAx>
        <c:axId val="6589990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5922176"/>
        <c:crosses val="autoZero"/>
        <c:auto val="1"/>
        <c:lblAlgn val="ctr"/>
        <c:lblOffset val="100"/>
        <c:tickLblSkip val="1"/>
        <c:tickMarkSkip val="1"/>
      </c:catAx>
      <c:valAx>
        <c:axId val="659221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58999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17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ser>
          <c:idx val="0"/>
          <c:order val="0"/>
          <c:tx>
            <c:strRef>
              <c:f>диаграмма!#REF!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диаграмма!#REF!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Val val="1"/>
        </c:dLbls>
        <c:shape val="cylinder"/>
        <c:axId val="64662912"/>
        <c:axId val="64672896"/>
        <c:axId val="0"/>
      </c:bar3DChart>
      <c:catAx>
        <c:axId val="6466291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4672896"/>
        <c:crosses val="autoZero"/>
        <c:auto val="1"/>
        <c:lblAlgn val="ctr"/>
        <c:lblOffset val="100"/>
        <c:tickLblSkip val="1"/>
        <c:tickMarkSkip val="1"/>
      </c:catAx>
      <c:valAx>
        <c:axId val="646728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46629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17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Val val="1"/>
        </c:dLbls>
        <c:shape val="cylinder"/>
        <c:axId val="66112512"/>
        <c:axId val="66192128"/>
        <c:axId val="0"/>
      </c:bar3DChart>
      <c:catAx>
        <c:axId val="6611251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6192128"/>
        <c:crosses val="autoZero"/>
        <c:auto val="1"/>
        <c:lblAlgn val="ctr"/>
        <c:lblOffset val="100"/>
        <c:tickLblSkip val="1"/>
        <c:tickMarkSkip val="1"/>
      </c:catAx>
      <c:valAx>
        <c:axId val="661921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6112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Распределение безработных 
по полу  на   01.02. 2002 г. </a:t>
            </a:r>
          </a:p>
        </c:rich>
      </c:tx>
      <c:layout/>
      <c:spPr>
        <a:noFill/>
        <a:ln w="25400">
          <a:noFill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tx>
            <c:v>Распределение безработных по полу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3"/>
          <c:dPt>
            <c:idx val="0"/>
            <c:spPr>
              <a:pattFill prst="solidDmnd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pattFill prst="ltUpDiag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300" b="1" i="0" u="none" strike="noStrike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/>
                      <a:t>Мужчины (43,6 %)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300" b="1" i="0" u="none" strike="noStrike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/>
                      <a:t>Женщины (56,4 %)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Percent val="1"/>
            <c:showLeaderLines val="1"/>
          </c:dLbls>
          <c:cat>
            <c:strRef>
              <c:f>диаграмма!$A$7:$A$7</c:f>
              <c:strCache>
                <c:ptCount val="1"/>
                <c:pt idx="0">
                  <c:v>женщины </c:v>
                </c:pt>
              </c:strCache>
            </c:strRef>
          </c:cat>
          <c:val>
            <c:numRef>
              <c:f>диаграмма!$C$6:$C$7</c:f>
              <c:numCache>
                <c:formatCode>#,##0.0</c:formatCode>
                <c:ptCount val="2"/>
                <c:pt idx="0">
                  <c:v>35.700000000000003</c:v>
                </c:pt>
                <c:pt idx="1">
                  <c:v>64.3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Распределение безработных
по возрасту  на  01.02.2002 г. </a:t>
            </a:r>
          </a:p>
        </c:rich>
      </c:tx>
      <c:layout/>
      <c:spPr>
        <a:noFill/>
        <a:ln w="25400">
          <a:noFill/>
        </a:ln>
      </c:spPr>
    </c:title>
    <c:view3D>
      <c:rotX val="20"/>
      <c:rotY val="40"/>
      <c:perspective val="0"/>
    </c:view3D>
    <c:plotArea>
      <c:layout/>
      <c:pie3DChart>
        <c:varyColors val="1"/>
        <c:ser>
          <c:idx val="0"/>
          <c:order val="0"/>
          <c:tx>
            <c:v>Распределение безработныз по возрасту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0"/>
          <c:dPt>
            <c:idx val="0"/>
            <c:spPr>
              <a:pattFill prst="dashHorz">
                <a:fgClr>
                  <a:srgbClr val="6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pattFill prst="ltUpDiag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pattFill prst="lgCheck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300" b="1" i="0" u="none" strike="noStrike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/>
                      <a:t>до 30 лет 
(56,1 %)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300" b="1" i="0" u="none" strike="noStrike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/>
                      <a:t>от 30
 до 40 лет (18,9%)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300" b="1" i="0" u="none" strike="noStrike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/>
                      <a:t>старше 
40 лет
( 25,0 %)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Percent val="1"/>
            <c:showLeaderLines val="1"/>
          </c:dLbls>
          <c:cat>
            <c:strRef>
              <c:f>диаграмма!$A$10:$A$12</c:f>
              <c:strCache>
                <c:ptCount val="3"/>
                <c:pt idx="0">
                  <c:v> - до 30 лет </c:v>
                </c:pt>
                <c:pt idx="1">
                  <c:v> - от 30 лет до 40 лет </c:v>
                </c:pt>
                <c:pt idx="2">
                  <c:v> - старше 40 лет </c:v>
                </c:pt>
              </c:strCache>
            </c:strRef>
          </c:cat>
          <c:val>
            <c:numRef>
              <c:f>диаграмма!$C$10:$C$12</c:f>
              <c:numCache>
                <c:formatCode>#,##0.0</c:formatCode>
                <c:ptCount val="3"/>
                <c:pt idx="0">
                  <c:v>41.9</c:v>
                </c:pt>
                <c:pt idx="1">
                  <c:v>26.1</c:v>
                </c:pt>
                <c:pt idx="2">
                  <c:v>32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75" b="1" i="0" strike="noStrike">
                <a:solidFill>
                  <a:srgbClr val="000000"/>
                </a:solidFill>
                <a:latin typeface="Times New Roman Cyr"/>
              </a:rPr>
              <a:t>Распределение безработных по уровню образования 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75" b="1" i="0" strike="noStrike">
                <a:solidFill>
                  <a:srgbClr val="000000"/>
                </a:solidFill>
                <a:latin typeface="Times New Roman Cyr"/>
              </a:rPr>
              <a:t>на 01.12.2011г.</a:t>
            </a:r>
          </a:p>
        </c:rich>
      </c:tx>
      <c:layout>
        <c:manualLayout>
          <c:xMode val="edge"/>
          <c:yMode val="edge"/>
          <c:x val="0.19705094400599241"/>
          <c:y val="3.2432432432432441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6675603217158173"/>
          <c:y val="0.39459511533350738"/>
          <c:w val="0.4410187667560323"/>
          <c:h val="0.35135181502299484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7"/>
          <c:dPt>
            <c:idx val="0"/>
            <c:spPr>
              <a:pattFill prst="divot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pattFill prst="ltUpDiag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pattFill prst="horzBrick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pattFill prst="openDmnd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pattFill prst="wdUpDiag">
                <a:fgClr>
                  <a:srgbClr val="6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4.4968562727729762E-2"/>
                  <c:y val="-0.13189489801602974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Высшее образование- 19,7%
(10г.- 18,7%)</a:t>
                    </a:r>
                  </a:p>
                </c:rich>
              </c:tx>
              <c:spPr>
                <a:noFill/>
              </c:spPr>
              <c:dLblPos val="bestFit"/>
            </c:dLbl>
            <c:dLbl>
              <c:idx val="1"/>
              <c:layout>
                <c:manualLayout>
                  <c:x val="6.5441331796762744E-2"/>
                  <c:y val="-3.1743696024912602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Среднее профессиональное образование- 17,8%
(10г.- 17,9%)</a:t>
                    </a:r>
                  </a:p>
                </c:rich>
              </c:tx>
              <c:spPr/>
              <c:dLblPos val="bestFit"/>
            </c:dLbl>
            <c:dLbl>
              <c:idx val="2"/>
              <c:layout>
                <c:manualLayout>
                  <c:x val="0.11773876278181018"/>
                  <c:y val="3.2361277659638601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Среднее общее образование- 32,6%
(10г.- 33,0%)</a:t>
                    </a:r>
                  </a:p>
                </c:rich>
              </c:tx>
              <c:spPr/>
              <c:dLblPos val="bestFit"/>
            </c:dLbl>
            <c:dLbl>
              <c:idx val="3"/>
              <c:layout>
                <c:manualLayout>
                  <c:x val="-3.0749842485258329E-2"/>
                  <c:y val="0.1196583408971843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Начальное профессиональное образование- 16,2%
(10г.- 18,2%)</a:t>
                    </a:r>
                  </a:p>
                </c:rich>
              </c:tx>
              <c:spPr/>
              <c:dLblPos val="bestFit"/>
            </c:dLbl>
            <c:dLbl>
              <c:idx val="4"/>
              <c:layout>
                <c:manualLayout>
                  <c:x val="-4.2947679562286505E-2"/>
                  <c:y val="-0.10866398100718828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Неполное среднее образование- 13,2%
(10г.-11,3%)</a:t>
                    </a:r>
                  </a:p>
                </c:rich>
              </c:tx>
              <c:spPr/>
              <c:dLblPos val="bestFit"/>
            </c:dLbl>
            <c:showVal val="1"/>
            <c:showCatName val="1"/>
            <c:showPercent val="1"/>
            <c:showLeaderLines val="1"/>
          </c:dLbls>
          <c:cat>
            <c:strRef>
              <c:f>диаграмма!$A$14:$A$18</c:f>
              <c:strCache>
                <c:ptCount val="5"/>
                <c:pt idx="0">
                  <c:v> - высшее образование</c:v>
                </c:pt>
                <c:pt idx="1">
                  <c:v> - среднее профессиональное образование</c:v>
                </c:pt>
                <c:pt idx="2">
                  <c:v> - среднее общее образование</c:v>
                </c:pt>
                <c:pt idx="3">
                  <c:v> - начальное профессиональное образование</c:v>
                </c:pt>
                <c:pt idx="4">
                  <c:v> - неполное среднее образование</c:v>
                </c:pt>
              </c:strCache>
            </c:strRef>
          </c:cat>
          <c:val>
            <c:numRef>
              <c:f>диаграмма!$C$14:$C$18</c:f>
              <c:numCache>
                <c:formatCode>0.0</c:formatCode>
                <c:ptCount val="5"/>
                <c:pt idx="0">
                  <c:v>19.7</c:v>
                </c:pt>
                <c:pt idx="1">
                  <c:v>17.8</c:v>
                </c:pt>
                <c:pt idx="2">
                  <c:v>32.6</c:v>
                </c:pt>
                <c:pt idx="3">
                  <c:v>16.2</c:v>
                </c:pt>
                <c:pt idx="4">
                  <c:v>13.2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Распределение безработных по полу, %</a:t>
            </a:r>
          </a:p>
        </c:rich>
      </c:tx>
      <c:layout>
        <c:manualLayout>
          <c:xMode val="edge"/>
          <c:yMode val="edge"/>
          <c:x val="0.1619017097698674"/>
          <c:y val="1.6818515867334769E-2"/>
        </c:manualLayout>
      </c:layout>
      <c:spPr>
        <a:noFill/>
        <a:ln w="25400">
          <a:noFill/>
        </a:ln>
      </c:spPr>
    </c:title>
    <c:view3D>
      <c:hPercent val="17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059896358721879"/>
          <c:y val="9.3243871127756547E-2"/>
          <c:w val="0.76275027147821806"/>
          <c:h val="0.84175360951182165"/>
        </c:manualLayout>
      </c:layout>
      <c:bar3DChart>
        <c:barDir val="bar"/>
        <c:grouping val="stacked"/>
        <c:ser>
          <c:idx val="0"/>
          <c:order val="0"/>
          <c:tx>
            <c:strRef>
              <c:f>диаграмма!$A$6</c:f>
              <c:strCache>
                <c:ptCount val="1"/>
                <c:pt idx="0">
                  <c:v>мужчины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5.3050473425202464E-2"/>
                  <c:y val="-0.15502239917821445"/>
                </c:manualLayout>
              </c:layout>
              <c:showVal val="1"/>
            </c:dLbl>
            <c:dLbl>
              <c:idx val="1"/>
              <c:layout>
                <c:manualLayout>
                  <c:x val="5.4080932162835924E-2"/>
                  <c:y val="-0.17595639625507256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диаграмма!$B$4:$C$4</c:f>
              <c:strCache>
                <c:ptCount val="2"/>
                <c:pt idx="0">
                  <c:v>на 01.12.2010г.</c:v>
                </c:pt>
                <c:pt idx="1">
                  <c:v>на 01.12.2011г.</c:v>
                </c:pt>
              </c:strCache>
            </c:strRef>
          </c:cat>
          <c:val>
            <c:numRef>
              <c:f>диаграмма!$B$6:$C$6</c:f>
              <c:numCache>
                <c:formatCode>#,##0.0</c:formatCode>
                <c:ptCount val="2"/>
                <c:pt idx="0">
                  <c:v>35.6</c:v>
                </c:pt>
                <c:pt idx="1">
                  <c:v>35.700000000000003</c:v>
                </c:pt>
              </c:numCache>
            </c:numRef>
          </c:val>
        </c:ser>
        <c:ser>
          <c:idx val="1"/>
          <c:order val="1"/>
          <c:tx>
            <c:strRef>
              <c:f>диаграмма!$A$7</c:f>
              <c:strCache>
                <c:ptCount val="1"/>
                <c:pt idx="0">
                  <c:v>женщины </c:v>
                </c:pt>
              </c:strCache>
            </c:strRef>
          </c:tx>
          <c:spPr>
            <a:gradFill rotWithShape="0">
              <a:gsLst>
                <a:gs pos="0">
                  <a:srgbClr val="802060">
                    <a:gamma/>
                    <a:shade val="64314"/>
                    <a:invGamma/>
                  </a:srgbClr>
                </a:gs>
                <a:gs pos="100000">
                  <a:srgbClr val="80206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6.7597320821382534E-2"/>
                  <c:y val="-0.15502257620096338"/>
                </c:manualLayout>
              </c:layout>
              <c:showVal val="1"/>
            </c:dLbl>
            <c:dLbl>
              <c:idx val="1"/>
              <c:layout>
                <c:manualLayout>
                  <c:x val="7.8069647351955138E-2"/>
                  <c:y val="-0.16248830965094879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диаграмма!$B$4:$C$4</c:f>
              <c:strCache>
                <c:ptCount val="2"/>
                <c:pt idx="0">
                  <c:v>на 01.12.2010г.</c:v>
                </c:pt>
                <c:pt idx="1">
                  <c:v>на 01.12.2011г.</c:v>
                </c:pt>
              </c:strCache>
            </c:strRef>
          </c:cat>
          <c:val>
            <c:numRef>
              <c:f>диаграмма!$B$7:$C$7</c:f>
              <c:numCache>
                <c:formatCode>#,##0.0</c:formatCode>
                <c:ptCount val="2"/>
                <c:pt idx="0">
                  <c:v>64.400000000000006</c:v>
                </c:pt>
                <c:pt idx="1">
                  <c:v>64.3</c:v>
                </c:pt>
              </c:numCache>
            </c:numRef>
          </c:val>
        </c:ser>
        <c:dLbls>
          <c:showVal val="1"/>
        </c:dLbls>
        <c:shape val="box"/>
        <c:axId val="62170240"/>
        <c:axId val="62171776"/>
        <c:axId val="0"/>
      </c:bar3DChart>
      <c:catAx>
        <c:axId val="62170240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62171776"/>
        <c:crosses val="autoZero"/>
        <c:lblAlgn val="ctr"/>
        <c:lblOffset val="100"/>
        <c:tickLblSkip val="1"/>
        <c:tickMarkSkip val="1"/>
      </c:catAx>
      <c:valAx>
        <c:axId val="62171776"/>
        <c:scaling>
          <c:orientation val="minMax"/>
        </c:scaling>
        <c:delete val="1"/>
        <c:axPos val="b"/>
        <c:numFmt formatCode="#,##0.0" sourceLinked="1"/>
        <c:tickLblPos val="none"/>
        <c:crossAx val="621702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ayout>
        <c:manualLayout>
          <c:xMode val="edge"/>
          <c:yMode val="edge"/>
          <c:x val="0.12237931965287242"/>
          <c:y val="0.87534774516821767"/>
          <c:w val="0.83958372818277349"/>
          <c:h val="0.12457933667382368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Распределение безработных по возрасту, %</a:t>
            </a:r>
          </a:p>
        </c:rich>
      </c:tx>
      <c:layout>
        <c:manualLayout>
          <c:xMode val="edge"/>
          <c:yMode val="edge"/>
          <c:x val="0.19489085603430006"/>
          <c:y val="1.1974612264376043E-2"/>
        </c:manualLayout>
      </c:layout>
      <c:spPr>
        <a:noFill/>
        <a:ln w="25400">
          <a:noFill/>
        </a:ln>
      </c:spPr>
    </c:title>
    <c:view3D>
      <c:hPercent val="19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1369294605809144"/>
          <c:y val="8.0808346513134566E-2"/>
          <c:w val="0.77800829875520061"/>
          <c:h val="0.81145047956939065"/>
        </c:manualLayout>
      </c:layout>
      <c:bar3DChart>
        <c:barDir val="bar"/>
        <c:grouping val="stacked"/>
        <c:ser>
          <c:idx val="0"/>
          <c:order val="0"/>
          <c:tx>
            <c:strRef>
              <c:f>диаграмма!$A$10</c:f>
              <c:strCache>
                <c:ptCount val="1"/>
                <c:pt idx="0">
                  <c:v> - до 30 лет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4.1216279500332173E-2"/>
                  <c:y val="-0.14808370998738371"/>
                </c:manualLayout>
              </c:layout>
              <c:showVal val="1"/>
            </c:dLbl>
            <c:dLbl>
              <c:idx val="1"/>
              <c:layout>
                <c:manualLayout>
                  <c:x val="4.2660611406977023E-2"/>
                  <c:y val="-0.1588385925259723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диаграмма!$B$9:$C$9</c:f>
              <c:strCache>
                <c:ptCount val="2"/>
                <c:pt idx="0">
                  <c:v>на 01.12.2010г.</c:v>
                </c:pt>
                <c:pt idx="1">
                  <c:v>на 01.12.2011г.</c:v>
                </c:pt>
              </c:strCache>
            </c:strRef>
          </c:cat>
          <c:val>
            <c:numRef>
              <c:f>диаграмма!$B$10:$C$10</c:f>
              <c:numCache>
                <c:formatCode>#,##0.0</c:formatCode>
                <c:ptCount val="2"/>
                <c:pt idx="0">
                  <c:v>43.5</c:v>
                </c:pt>
                <c:pt idx="1">
                  <c:v>41.9</c:v>
                </c:pt>
              </c:numCache>
            </c:numRef>
          </c:val>
        </c:ser>
        <c:ser>
          <c:idx val="1"/>
          <c:order val="1"/>
          <c:tx>
            <c:strRef>
              <c:f>диаграмма!$A$11</c:f>
              <c:strCache>
                <c:ptCount val="1"/>
                <c:pt idx="0">
                  <c:v> - от 30 лет до 40 лет </c:v>
                </c:pt>
              </c:strCache>
            </c:strRef>
          </c:tx>
          <c:spPr>
            <a:gradFill rotWithShape="0">
              <a:gsLst>
                <a:gs pos="0">
                  <a:srgbClr val="993366">
                    <a:gamma/>
                    <a:shade val="46275"/>
                    <a:invGamma/>
                  </a:srgbClr>
                </a:gs>
                <a:gs pos="100000">
                  <a:srgbClr val="993366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2.8143888652922572E-2"/>
                  <c:y val="-0.14808370998738371"/>
                </c:manualLayout>
              </c:layout>
              <c:showVal val="1"/>
            </c:dLbl>
            <c:dLbl>
              <c:idx val="1"/>
              <c:layout>
                <c:manualLayout>
                  <c:x val="1.9287962448677323E-2"/>
                  <c:y val="-0.1588385925259723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диаграмма!$B$9:$C$9</c:f>
              <c:strCache>
                <c:ptCount val="2"/>
                <c:pt idx="0">
                  <c:v>на 01.12.2010г.</c:v>
                </c:pt>
                <c:pt idx="1">
                  <c:v>на 01.12.2011г.</c:v>
                </c:pt>
              </c:strCache>
            </c:strRef>
          </c:cat>
          <c:val>
            <c:numRef>
              <c:f>диаграмма!$B$11:$C$11</c:f>
              <c:numCache>
                <c:formatCode>#,##0.0</c:formatCode>
                <c:ptCount val="2"/>
                <c:pt idx="0">
                  <c:v>24.9</c:v>
                </c:pt>
                <c:pt idx="1">
                  <c:v>26.1</c:v>
                </c:pt>
              </c:numCache>
            </c:numRef>
          </c:val>
        </c:ser>
        <c:ser>
          <c:idx val="2"/>
          <c:order val="2"/>
          <c:tx>
            <c:strRef>
              <c:f>диаграмма!$A$12</c:f>
              <c:strCache>
                <c:ptCount val="1"/>
                <c:pt idx="0">
                  <c:v> - старше 40 лет </c:v>
                </c:pt>
              </c:strCache>
            </c:strRef>
          </c:tx>
          <c:spPr>
            <a:gradFill rotWithShape="0">
              <a:gsLst>
                <a:gs pos="0">
                  <a:srgbClr val="FFFFC0">
                    <a:gamma/>
                    <a:shade val="46275"/>
                    <a:invGamma/>
                  </a:srgbClr>
                </a:gs>
                <a:gs pos="100000">
                  <a:srgbClr val="FFFFC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4.0737739732743979E-2"/>
                  <c:y val="-0.14808370998738371"/>
                </c:manualLayout>
              </c:layout>
              <c:showVal val="1"/>
            </c:dLbl>
            <c:dLbl>
              <c:idx val="1"/>
              <c:layout>
                <c:manualLayout>
                  <c:x val="4.0811143420350457E-2"/>
                  <c:y val="-0.16220560696401037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диаграмма!$B$9:$C$9</c:f>
              <c:strCache>
                <c:ptCount val="2"/>
                <c:pt idx="0">
                  <c:v>на 01.12.2010г.</c:v>
                </c:pt>
                <c:pt idx="1">
                  <c:v>на 01.12.2011г.</c:v>
                </c:pt>
              </c:strCache>
            </c:strRef>
          </c:cat>
          <c:val>
            <c:numRef>
              <c:f>диаграмма!$B$12:$C$12</c:f>
              <c:numCache>
                <c:formatCode>#,##0.0</c:formatCode>
                <c:ptCount val="2"/>
                <c:pt idx="0">
                  <c:v>31.6</c:v>
                </c:pt>
                <c:pt idx="1">
                  <c:v>32</c:v>
                </c:pt>
              </c:numCache>
            </c:numRef>
          </c:val>
        </c:ser>
        <c:dLbls>
          <c:showVal val="1"/>
        </c:dLbls>
        <c:shape val="box"/>
        <c:axId val="62228352"/>
        <c:axId val="62229888"/>
        <c:axId val="0"/>
      </c:bar3DChart>
      <c:catAx>
        <c:axId val="62228352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62229888"/>
        <c:crosses val="autoZero"/>
        <c:auto val="1"/>
        <c:lblAlgn val="ctr"/>
        <c:lblOffset val="100"/>
        <c:tickLblSkip val="1"/>
        <c:tickMarkSkip val="1"/>
      </c:catAx>
      <c:valAx>
        <c:axId val="62229888"/>
        <c:scaling>
          <c:orientation val="minMax"/>
        </c:scaling>
        <c:delete val="1"/>
        <c:axPos val="b"/>
        <c:numFmt formatCode="#,##0.0" sourceLinked="1"/>
        <c:tickLblPos val="none"/>
        <c:crossAx val="622283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3361155942463747E-2"/>
          <c:y val="0.85663946552135561"/>
          <c:w val="0.81327790547920686"/>
          <c:h val="0.14141465044143353"/>
        </c:manualLayout>
      </c:layout>
      <c:spPr>
        <a:noFill/>
        <a:ln w="25400">
          <a:noFill/>
        </a:ln>
      </c:spPr>
      <c:txPr>
        <a:bodyPr/>
        <a:lstStyle/>
        <a:p>
          <a:pPr>
            <a:defRPr sz="74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0.24522349526277606"/>
          <c:y val="6.7002449524601534E-2"/>
          <c:w val="0.68000068109042577"/>
          <c:h val="0.8064443702293137"/>
        </c:manualLayout>
      </c:layout>
      <c:barChart>
        <c:barDir val="bar"/>
        <c:grouping val="stacked"/>
        <c:ser>
          <c:idx val="0"/>
          <c:order val="0"/>
          <c:tx>
            <c:v>2010</c:v>
          </c:tx>
          <c:spPr>
            <a:solidFill>
              <a:srgbClr val="4F81BD">
                <a:alpha val="73000"/>
              </a:srgbClr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dLbls>
            <c:dLbl>
              <c:idx val="7"/>
              <c:spPr/>
              <c:txPr>
                <a:bodyPr/>
                <a:lstStyle/>
                <a:p>
                  <a:pPr>
                    <a:defRPr sz="2400" b="1"/>
                  </a:pPr>
                  <a:endParaRPr lang="ru-RU"/>
                </a:p>
              </c:txPr>
            </c:dLbl>
            <c:dLbl>
              <c:idx val="10"/>
              <c:spPr/>
              <c:txPr>
                <a:bodyPr/>
                <a:lstStyle/>
                <a:p>
                  <a:pPr>
                    <a:defRPr sz="2400" b="1"/>
                  </a:pPr>
                  <a:endParaRPr lang="ru-RU"/>
                </a:p>
              </c:txPr>
            </c:dLbl>
            <c:txPr>
              <a:bodyPr/>
              <a:lstStyle/>
              <a:p>
                <a:pPr>
                  <a:defRPr sz="1800"/>
                </a:pPr>
                <a:endParaRPr lang="ru-RU"/>
              </a:p>
            </c:txPr>
            <c:showVal val="1"/>
          </c:dLbls>
          <c:cat>
            <c:strRef>
              <c:f>диаграмма!$A$33:$A$46</c:f>
              <c:strCache>
                <c:ptCount val="14"/>
                <c:pt idx="0">
                  <c:v>Курская область</c:v>
                </c:pt>
                <c:pt idx="1">
                  <c:v>Саратовская область</c:v>
                </c:pt>
                <c:pt idx="2">
                  <c:v>Омская область</c:v>
                </c:pt>
                <c:pt idx="3">
                  <c:v>Белгородская область</c:v>
                </c:pt>
                <c:pt idx="4">
                  <c:v>Тамбовская область</c:v>
                </c:pt>
                <c:pt idx="5">
                  <c:v>Российская Федеpация</c:v>
                </c:pt>
                <c:pt idx="6">
                  <c:v>Красноярский край</c:v>
                </c:pt>
                <c:pt idx="7">
                  <c:v>г.Норильск</c:v>
                </c:pt>
                <c:pt idx="8">
                  <c:v>Сахалинская область</c:v>
                </c:pt>
                <c:pt idx="9">
                  <c:v>Камчатский край</c:v>
                </c:pt>
                <c:pt idx="10">
                  <c:v>г.Дудинка</c:v>
                </c:pt>
                <c:pt idx="11">
                  <c:v>Магаданская область</c:v>
                </c:pt>
                <c:pt idx="12">
                  <c:v>Ненецкий авт.округ</c:v>
                </c:pt>
                <c:pt idx="13">
                  <c:v>Чукотский авт.округ</c:v>
                </c:pt>
              </c:strCache>
            </c:strRef>
          </c:cat>
          <c:val>
            <c:numRef>
              <c:f>диаграмма!$C$33:$C$46</c:f>
              <c:numCache>
                <c:formatCode>0.0</c:formatCode>
                <c:ptCount val="14"/>
                <c:pt idx="0">
                  <c:v>2141.42</c:v>
                </c:pt>
                <c:pt idx="1">
                  <c:v>2072.54</c:v>
                </c:pt>
                <c:pt idx="2">
                  <c:v>2173.5100000000002</c:v>
                </c:pt>
                <c:pt idx="3">
                  <c:v>2135.56</c:v>
                </c:pt>
                <c:pt idx="4">
                  <c:v>2160.6999999999998</c:v>
                </c:pt>
                <c:pt idx="5">
                  <c:v>2519.35</c:v>
                </c:pt>
                <c:pt idx="6">
                  <c:v>2618.0300000000002</c:v>
                </c:pt>
                <c:pt idx="7">
                  <c:v>3912.55</c:v>
                </c:pt>
                <c:pt idx="8">
                  <c:v>3701.32</c:v>
                </c:pt>
                <c:pt idx="9">
                  <c:v>4019.67</c:v>
                </c:pt>
                <c:pt idx="10">
                  <c:v>4118.6099999999997</c:v>
                </c:pt>
                <c:pt idx="11">
                  <c:v>4165.0200000000004</c:v>
                </c:pt>
                <c:pt idx="12">
                  <c:v>4257.8599999999997</c:v>
                </c:pt>
                <c:pt idx="13">
                  <c:v>6252.87</c:v>
                </c:pt>
              </c:numCache>
            </c:numRef>
          </c:val>
        </c:ser>
        <c:ser>
          <c:idx val="1"/>
          <c:order val="1"/>
          <c:tx>
            <c:v>2011</c:v>
          </c:tx>
          <c:spPr>
            <a:gradFill flip="none" rotWithShape="1">
              <a:gsLst>
                <a:gs pos="85001">
                  <a:srgbClr val="7D8496"/>
                </a:gs>
                <a:gs pos="85001">
                  <a:sysClr val="window" lastClr="FFFFFF">
                    <a:alpha val="88000"/>
                  </a:sysClr>
                </a:gs>
                <a:gs pos="100000">
                  <a:srgbClr val="E6E6E6"/>
                </a:gs>
              </a:gsLst>
              <a:lin ang="16200000" scaled="1"/>
              <a:tileRect/>
            </a:gra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dLbls>
            <c:dLbl>
              <c:idx val="0"/>
              <c:layout>
                <c:manualLayout>
                  <c:x val="8.4934170892945735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1 943,7 (2011г.)</a:t>
                    </a:r>
                    <a:endParaRPr lang="en-US"/>
                  </a:p>
                </c:rich>
              </c:tx>
              <c:showVal val="1"/>
            </c:dLbl>
            <c:dLbl>
              <c:idx val="1"/>
              <c:layout>
                <c:manualLayout>
                  <c:x val="8.6282440175261224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1 967,6 (2011г.)</a:t>
                    </a:r>
                    <a:endParaRPr lang="en-US"/>
                  </a:p>
                </c:rich>
              </c:tx>
              <c:showVal val="1"/>
            </c:dLbl>
            <c:dLbl>
              <c:idx val="2"/>
              <c:layout>
                <c:manualLayout>
                  <c:x val="8.6282440175261224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2 000,5 (2011г.)</a:t>
                    </a:r>
                    <a:endParaRPr lang="en-US"/>
                  </a:p>
                </c:rich>
              </c:tx>
              <c:showVal val="1"/>
            </c:dLbl>
            <c:dLbl>
              <c:idx val="3"/>
              <c:layout>
                <c:manualLayout>
                  <c:x val="9.0326929558476737E-2"/>
                  <c:y val="1.1028398125172321E-3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2 009,7 (2011г.)</a:t>
                    </a:r>
                    <a:endParaRPr lang="en-US"/>
                  </a:p>
                </c:rich>
              </c:tx>
              <c:showVal val="1"/>
            </c:dLbl>
            <c:dLbl>
              <c:idx val="4"/>
              <c:layout>
                <c:manualLayout>
                  <c:x val="8.7630603302999668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2 026,0 (2011г.)</a:t>
                    </a:r>
                    <a:endParaRPr lang="en-US"/>
                  </a:p>
                </c:rich>
              </c:tx>
              <c:showVal val="1"/>
            </c:dLbl>
            <c:dLbl>
              <c:idx val="5"/>
              <c:layout>
                <c:manualLayout>
                  <c:x val="8.8978766430738127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2 399,6 (2011г.)</a:t>
                    </a:r>
                    <a:endParaRPr lang="en-US"/>
                  </a:p>
                </c:rich>
              </c:tx>
              <c:showVal val="1"/>
            </c:dLbl>
            <c:dLbl>
              <c:idx val="6"/>
              <c:layout>
                <c:manualLayout>
                  <c:x val="4.5837546343107508E-2"/>
                  <c:y val="1.1028398125172321E-3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2 679,4</a:t>
                    </a:r>
                    <a:endParaRPr lang="en-US"/>
                  </a:p>
                </c:rich>
              </c:tx>
              <c:showVal val="1"/>
            </c:dLbl>
            <c:dLbl>
              <c:idx val="7"/>
              <c:layout>
                <c:manualLayout>
                  <c:x val="6.3363667003707505E-2"/>
                  <c:y val="3.3085194375516986E-3"/>
                </c:manualLayout>
              </c:layout>
              <c:tx>
                <c:rich>
                  <a:bodyPr/>
                  <a:lstStyle/>
                  <a:p>
                    <a:pPr>
                      <a:defRPr sz="2400" b="1"/>
                    </a:pPr>
                    <a:r>
                      <a:rPr lang="ru-RU" sz="2400" b="1"/>
                      <a:t>3 853,3 (2011г.)</a:t>
                    </a:r>
                    <a:endParaRPr lang="en-US" sz="2400" b="1"/>
                  </a:p>
                </c:rich>
              </c:tx>
              <c:spPr/>
              <c:showVal val="1"/>
            </c:dLbl>
            <c:dLbl>
              <c:idx val="8"/>
              <c:layout>
                <c:manualLayout>
                  <c:x val="5.2578361981799798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3 920,2</a:t>
                    </a:r>
                    <a:endParaRPr lang="en-US"/>
                  </a:p>
                </c:rich>
              </c:tx>
              <c:showVal val="1"/>
            </c:dLbl>
            <c:dLbl>
              <c:idx val="9"/>
              <c:layout>
                <c:manualLayout>
                  <c:x val="4.9882035726322917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4 194,3</a:t>
                    </a:r>
                    <a:endParaRPr lang="en-US"/>
                  </a:p>
                </c:rich>
              </c:tx>
              <c:showVal val="1"/>
            </c:dLbl>
            <c:dLbl>
              <c:idx val="10"/>
              <c:layout>
                <c:manualLayout>
                  <c:x val="6.2015503875968991E-2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2400" b="1"/>
                    </a:pPr>
                    <a:r>
                      <a:rPr lang="ru-RU" sz="2400" b="1"/>
                      <a:t>4 220,1</a:t>
                    </a:r>
                    <a:endParaRPr lang="en-US" sz="2400" b="1"/>
                  </a:p>
                </c:rich>
              </c:tx>
              <c:spPr/>
              <c:showVal val="1"/>
            </c:dLbl>
            <c:dLbl>
              <c:idx val="11"/>
              <c:layout>
                <c:manualLayout>
                  <c:x val="5.6622851365015166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4 480,2</a:t>
                    </a:r>
                    <a:endParaRPr lang="en-US"/>
                  </a:p>
                </c:rich>
              </c:tx>
              <c:showVal val="1"/>
            </c:dLbl>
            <c:dLbl>
              <c:idx val="12"/>
              <c:layout>
                <c:manualLayout>
                  <c:x val="6.4711830131445977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4 723,2</a:t>
                    </a:r>
                    <a:endParaRPr lang="en-US"/>
                  </a:p>
                </c:rich>
              </c:tx>
              <c:showVal val="1"/>
            </c:dLbl>
            <c:dLbl>
              <c:idx val="13"/>
              <c:layout>
                <c:manualLayout>
                  <c:x val="5.1230198854061375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ru-RU" sz="1800"/>
                      <a:t>6 447,8</a:t>
                    </a:r>
                    <a:endParaRPr lang="en-US" sz="1800"/>
                  </a:p>
                </c:rich>
              </c:tx>
              <c:showVal val="1"/>
            </c:dLbl>
            <c:txPr>
              <a:bodyPr/>
              <a:lstStyle/>
              <a:p>
                <a:pPr>
                  <a:defRPr sz="1800"/>
                </a:pPr>
                <a:endParaRPr lang="ru-RU"/>
              </a:p>
            </c:txPr>
            <c:showVal val="1"/>
          </c:dLbls>
          <c:cat>
            <c:strRef>
              <c:f>диаграмма!$A$33:$A$46</c:f>
              <c:strCache>
                <c:ptCount val="14"/>
                <c:pt idx="0">
                  <c:v>Курская область</c:v>
                </c:pt>
                <c:pt idx="1">
                  <c:v>Саратовская область</c:v>
                </c:pt>
                <c:pt idx="2">
                  <c:v>Омская область</c:v>
                </c:pt>
                <c:pt idx="3">
                  <c:v>Белгородская область</c:v>
                </c:pt>
                <c:pt idx="4">
                  <c:v>Тамбовская область</c:v>
                </c:pt>
                <c:pt idx="5">
                  <c:v>Российская Федеpация</c:v>
                </c:pt>
                <c:pt idx="6">
                  <c:v>Красноярский край</c:v>
                </c:pt>
                <c:pt idx="7">
                  <c:v>г.Норильск</c:v>
                </c:pt>
                <c:pt idx="8">
                  <c:v>Сахалинская область</c:v>
                </c:pt>
                <c:pt idx="9">
                  <c:v>Камчатский край</c:v>
                </c:pt>
                <c:pt idx="10">
                  <c:v>г.Дудинка</c:v>
                </c:pt>
                <c:pt idx="11">
                  <c:v>Магаданская область</c:v>
                </c:pt>
                <c:pt idx="12">
                  <c:v>Ненецкий авт.округ</c:v>
                </c:pt>
                <c:pt idx="13">
                  <c:v>Чукотский авт.округ</c:v>
                </c:pt>
              </c:strCache>
            </c:strRef>
          </c:cat>
          <c:val>
            <c:numRef>
              <c:f>диаграмма!$D$33:$D$46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61.409999999999854</c:v>
                </c:pt>
                <c:pt idx="7">
                  <c:v>0</c:v>
                </c:pt>
                <c:pt idx="8">
                  <c:v>218.88999999999987</c:v>
                </c:pt>
                <c:pt idx="9">
                  <c:v>174.64999999999964</c:v>
                </c:pt>
                <c:pt idx="10">
                  <c:v>101.5</c:v>
                </c:pt>
                <c:pt idx="11">
                  <c:v>315.14999999999964</c:v>
                </c:pt>
                <c:pt idx="12">
                  <c:v>465.30000000000018</c:v>
                </c:pt>
                <c:pt idx="13">
                  <c:v>194.88000000000011</c:v>
                </c:pt>
              </c:numCache>
            </c:numRef>
          </c:val>
        </c:ser>
        <c:gapWidth val="123"/>
        <c:overlap val="100"/>
        <c:axId val="61143680"/>
        <c:axId val="62611840"/>
      </c:barChart>
      <c:catAx>
        <c:axId val="61143680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62611840"/>
        <c:crosses val="autoZero"/>
        <c:auto val="1"/>
        <c:lblAlgn val="ctr"/>
        <c:lblOffset val="100"/>
        <c:tickLblSkip val="1"/>
        <c:tickMarkSkip val="1"/>
      </c:catAx>
      <c:valAx>
        <c:axId val="62611840"/>
        <c:scaling>
          <c:orientation val="minMax"/>
          <c:max val="8000"/>
        </c:scaling>
        <c:axPos val="b"/>
        <c:majorGridlines>
          <c:spPr>
            <a:ln w="3175">
              <a:solidFill>
                <a:srgbClr val="000000">
                  <a:alpha val="49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руб.</a:t>
                </a:r>
              </a:p>
            </c:rich>
          </c:tx>
          <c:layout>
            <c:manualLayout>
              <c:xMode val="edge"/>
              <c:yMode val="edge"/>
              <c:x val="0.51930203365630867"/>
              <c:y val="0.9168838309538516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611436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72183785419268"/>
          <c:y val="0.95390293541478965"/>
          <c:w val="0.61343078323500755"/>
          <c:h val="3.8697065093387994E-2"/>
        </c:manualLayout>
      </c:layout>
    </c:legend>
    <c:plotVisOnly val="1"/>
    <c:dispBlanksAs val="gap"/>
  </c:chart>
  <c:spPr>
    <a:solidFill>
      <a:sysClr val="window" lastClr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диаграмма!#REF!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диаграмма!#REF!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cylinder"/>
        <c:axId val="62793600"/>
        <c:axId val="62795136"/>
        <c:axId val="0"/>
      </c:bar3DChart>
      <c:catAx>
        <c:axId val="6279360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2795136"/>
        <c:crosses val="autoZero"/>
        <c:auto val="1"/>
        <c:lblAlgn val="ctr"/>
        <c:lblOffset val="100"/>
        <c:tickLblSkip val="1"/>
        <c:tickMarkSkip val="1"/>
      </c:catAx>
      <c:valAx>
        <c:axId val="627951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27936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0</xdr:rowOff>
    </xdr:from>
    <xdr:to>
      <xdr:col>6</xdr:col>
      <xdr:colOff>1114425</xdr:colOff>
      <xdr:row>50</xdr:row>
      <xdr:rowOff>57150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50</xdr:row>
      <xdr:rowOff>9525</xdr:rowOff>
    </xdr:from>
    <xdr:to>
      <xdr:col>6</xdr:col>
      <xdr:colOff>1114425</xdr:colOff>
      <xdr:row>67</xdr:row>
      <xdr:rowOff>66675</xdr:rowOff>
    </xdr:to>
    <xdr:graphicFrame macro="">
      <xdr:nvGraphicFramePr>
        <xdr:cNvPr id="3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0.21716</cdr:x>
      <cdr:y>0.04304</cdr:y>
    </cdr:from>
    <cdr:to>
      <cdr:x>0.59746</cdr:x>
      <cdr:y>0.12405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52625" y="161926"/>
          <a:ext cx="3419476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ru-RU" sz="1600" b="1"/>
            <a:t>Миграция</a:t>
          </a:r>
          <a:r>
            <a:rPr lang="ru-RU" sz="1600" b="1" baseline="0"/>
            <a:t> населения в МО г.Норильск поквартально</a:t>
          </a:r>
          <a:endParaRPr lang="ru-RU" sz="1600" b="1"/>
        </a:p>
      </cdr:txBody>
    </cdr:sp>
  </cdr:relSizeAnchor>
  <cdr:relSizeAnchor xmlns:cdr="http://schemas.openxmlformats.org/drawingml/2006/chartDrawing">
    <cdr:from>
      <cdr:x>0.78496</cdr:x>
      <cdr:y>0.65823</cdr:y>
    </cdr:from>
    <cdr:to>
      <cdr:x>0.90678</cdr:x>
      <cdr:y>0.75949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058024" y="2476501"/>
          <a:ext cx="1095375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ru-RU" sz="1500" b="1"/>
            <a:t>ПРИБЫЛО</a:t>
          </a:r>
        </a:p>
      </cdr:txBody>
    </cdr:sp>
  </cdr:relSizeAnchor>
  <cdr:relSizeAnchor xmlns:cdr="http://schemas.openxmlformats.org/drawingml/2006/chartDrawing">
    <cdr:from>
      <cdr:x>0.10805</cdr:x>
      <cdr:y>0.5519</cdr:y>
    </cdr:from>
    <cdr:to>
      <cdr:x>0.27966</cdr:x>
      <cdr:y>0.79494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971550" y="2076451"/>
          <a:ext cx="154305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0.06568</cdr:x>
      <cdr:y>0.52405</cdr:y>
    </cdr:from>
    <cdr:to>
      <cdr:x>0.20869</cdr:x>
      <cdr:y>0.61266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590549" y="1971676"/>
          <a:ext cx="1285875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ru-RU" sz="1500" b="1">
              <a:solidFill>
                <a:schemeClr val="bg1"/>
              </a:solidFill>
            </a:rPr>
            <a:t>ВЫБЫЛО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333375</xdr:colOff>
      <xdr:row>0</xdr:row>
      <xdr:rowOff>0</xdr:rowOff>
    </xdr:to>
    <xdr:graphicFrame macro="">
      <xdr:nvGraphicFramePr>
        <xdr:cNvPr id="65165580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333375</xdr:colOff>
      <xdr:row>0</xdr:row>
      <xdr:rowOff>0</xdr:rowOff>
    </xdr:from>
    <xdr:to>
      <xdr:col>6</xdr:col>
      <xdr:colOff>0</xdr:colOff>
      <xdr:row>0</xdr:row>
      <xdr:rowOff>0</xdr:rowOff>
    </xdr:to>
    <xdr:graphicFrame macro="">
      <xdr:nvGraphicFramePr>
        <xdr:cNvPr id="65165581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476250</xdr:colOff>
      <xdr:row>27</xdr:row>
      <xdr:rowOff>38100</xdr:rowOff>
    </xdr:from>
    <xdr:to>
      <xdr:col>7</xdr:col>
      <xdr:colOff>704850</xdr:colOff>
      <xdr:row>49</xdr:row>
      <xdr:rowOff>0</xdr:rowOff>
    </xdr:to>
    <xdr:graphicFrame macro="">
      <xdr:nvGraphicFramePr>
        <xdr:cNvPr id="65165582" name="Chart 10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14</xdr:row>
      <xdr:rowOff>38100</xdr:rowOff>
    </xdr:from>
    <xdr:to>
      <xdr:col>2</xdr:col>
      <xdr:colOff>638175</xdr:colOff>
      <xdr:row>25</xdr:row>
      <xdr:rowOff>47625</xdr:rowOff>
    </xdr:to>
    <xdr:graphicFrame macro="">
      <xdr:nvGraphicFramePr>
        <xdr:cNvPr id="65165583" name="Chart 10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676275</xdr:colOff>
      <xdr:row>14</xdr:row>
      <xdr:rowOff>38100</xdr:rowOff>
    </xdr:from>
    <xdr:to>
      <xdr:col>7</xdr:col>
      <xdr:colOff>952500</xdr:colOff>
      <xdr:row>25</xdr:row>
      <xdr:rowOff>47625</xdr:rowOff>
    </xdr:to>
    <xdr:graphicFrame macro="">
      <xdr:nvGraphicFramePr>
        <xdr:cNvPr id="65165584" name="Chart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66</xdr:row>
      <xdr:rowOff>190499</xdr:rowOff>
    </xdr:from>
    <xdr:to>
      <xdr:col>10</xdr:col>
      <xdr:colOff>428625</xdr:colOff>
      <xdr:row>124</xdr:row>
      <xdr:rowOff>-1</xdr:rowOff>
    </xdr:to>
    <xdr:graphicFrame macro="">
      <xdr:nvGraphicFramePr>
        <xdr:cNvPr id="55652308" name="Chart 20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55652309" name="Chart 20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55652310" name="Chart 20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616269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6162699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942138</xdr:colOff>
      <xdr:row>21</xdr:row>
      <xdr:rowOff>23395</xdr:rowOff>
    </xdr:from>
    <xdr:to>
      <xdr:col>14</xdr:col>
      <xdr:colOff>15039</xdr:colOff>
      <xdr:row>49</xdr:row>
      <xdr:rowOff>128095</xdr:rowOff>
    </xdr:to>
    <xdr:graphicFrame macro="">
      <xdr:nvGraphicFramePr>
        <xdr:cNvPr id="6162699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938296</xdr:colOff>
      <xdr:row>50</xdr:row>
      <xdr:rowOff>118645</xdr:rowOff>
    </xdr:from>
    <xdr:to>
      <xdr:col>14</xdr:col>
      <xdr:colOff>50132</xdr:colOff>
      <xdr:row>81</xdr:row>
      <xdr:rowOff>152065</xdr:rowOff>
    </xdr:to>
    <xdr:graphicFrame macro="">
      <xdr:nvGraphicFramePr>
        <xdr:cNvPr id="6162699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616324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6163242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21</xdr:row>
      <xdr:rowOff>9525</xdr:rowOff>
    </xdr:from>
    <xdr:to>
      <xdr:col>14</xdr:col>
      <xdr:colOff>571500</xdr:colOff>
      <xdr:row>39</xdr:row>
      <xdr:rowOff>104775</xdr:rowOff>
    </xdr:to>
    <xdr:graphicFrame macro="">
      <xdr:nvGraphicFramePr>
        <xdr:cNvPr id="6163242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600075</xdr:colOff>
      <xdr:row>21</xdr:row>
      <xdr:rowOff>76200</xdr:rowOff>
    </xdr:to>
    <xdr:graphicFrame macro="">
      <xdr:nvGraphicFramePr>
        <xdr:cNvPr id="6163242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58</xdr:row>
      <xdr:rowOff>114300</xdr:rowOff>
    </xdr:from>
    <xdr:to>
      <xdr:col>14</xdr:col>
      <xdr:colOff>571500</xdr:colOff>
      <xdr:row>75</xdr:row>
      <xdr:rowOff>161925</xdr:rowOff>
    </xdr:to>
    <xdr:graphicFrame macro="">
      <xdr:nvGraphicFramePr>
        <xdr:cNvPr id="6163242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39</xdr:row>
      <xdr:rowOff>66675</xdr:rowOff>
    </xdr:from>
    <xdr:to>
      <xdr:col>14</xdr:col>
      <xdr:colOff>600075</xdr:colOff>
      <xdr:row>58</xdr:row>
      <xdr:rowOff>104775</xdr:rowOff>
    </xdr:to>
    <xdr:graphicFrame macro="">
      <xdr:nvGraphicFramePr>
        <xdr:cNvPr id="6163242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61638968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61638969" name="Chart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616420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6164204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 enableFormatConditionsCalculation="0"/>
  <dimension ref="A1:AH80"/>
  <sheetViews>
    <sheetView workbookViewId="0">
      <selection activeCell="J41" sqref="J41:J42"/>
    </sheetView>
  </sheetViews>
  <sheetFormatPr defaultRowHeight="12.75"/>
  <cols>
    <col min="1" max="1" width="57.7109375" style="2" customWidth="1"/>
    <col min="2" max="2" width="17.5703125" style="2" customWidth="1"/>
    <col min="3" max="3" width="16.5703125" style="2" customWidth="1"/>
    <col min="4" max="4" width="15.42578125" style="2" customWidth="1"/>
    <col min="5" max="5" width="16.42578125" style="2" customWidth="1"/>
    <col min="6" max="6" width="13.7109375" style="2" customWidth="1"/>
    <col min="7" max="13" width="13.5703125" style="2" customWidth="1"/>
    <col min="14" max="15" width="14.28515625" style="2" customWidth="1"/>
    <col min="16" max="16" width="14.7109375" style="2" customWidth="1"/>
    <col min="17" max="17" width="14.5703125" style="2" bestFit="1" customWidth="1"/>
    <col min="18" max="18" width="14.85546875" style="2" customWidth="1"/>
    <col min="19" max="23" width="15.7109375" style="2" bestFit="1" customWidth="1"/>
    <col min="24" max="24" width="15.5703125" style="2" customWidth="1"/>
    <col min="25" max="29" width="15.7109375" style="2" bestFit="1" customWidth="1"/>
    <col min="30" max="30" width="15.42578125" style="2" customWidth="1"/>
    <col min="31" max="31" width="15.7109375" style="2" customWidth="1"/>
    <col min="32" max="32" width="16.140625" style="2" customWidth="1"/>
    <col min="33" max="33" width="14.85546875" style="2" customWidth="1"/>
    <col min="34" max="34" width="15.5703125" style="2" customWidth="1"/>
    <col min="35" max="35" width="14.5703125" style="2" customWidth="1"/>
    <col min="36" max="16384" width="9.140625" style="2"/>
  </cols>
  <sheetData>
    <row r="1" spans="1:16" ht="27.75" customHeight="1">
      <c r="A1" s="225" t="s">
        <v>69</v>
      </c>
      <c r="B1" s="226" t="s">
        <v>523</v>
      </c>
      <c r="C1" s="226" t="s">
        <v>524</v>
      </c>
      <c r="D1" s="227"/>
      <c r="F1" s="42"/>
    </row>
    <row r="2" spans="1:16" ht="16.5">
      <c r="A2" s="5"/>
      <c r="B2" s="7"/>
      <c r="C2" s="14"/>
      <c r="D2" s="10"/>
      <c r="E2" s="3"/>
    </row>
    <row r="3" spans="1:16" ht="17.25" thickBot="1">
      <c r="A3" s="35"/>
      <c r="B3" s="36"/>
      <c r="C3" s="37"/>
      <c r="D3" s="31"/>
      <c r="E3" s="31"/>
      <c r="F3" s="3"/>
      <c r="G3" s="31"/>
      <c r="H3" s="31"/>
      <c r="I3" s="31"/>
      <c r="J3" s="31"/>
      <c r="K3" s="31"/>
      <c r="L3" s="31"/>
      <c r="M3" s="31"/>
      <c r="N3" s="32"/>
    </row>
    <row r="4" spans="1:16" ht="17.25" thickBot="1">
      <c r="A4" s="580" t="s">
        <v>46</v>
      </c>
      <c r="B4" s="581" t="str">
        <f>B1</f>
        <v>на 01.12.2010г.</v>
      </c>
      <c r="C4" s="582" t="str">
        <f>C1</f>
        <v>на 01.12.2011г.</v>
      </c>
      <c r="D4" s="10"/>
    </row>
    <row r="5" spans="1:16" ht="15.75" customHeight="1" thickBot="1">
      <c r="A5" s="583"/>
      <c r="B5" s="584"/>
      <c r="C5" s="585"/>
      <c r="E5" s="693"/>
      <c r="F5" s="694"/>
      <c r="H5" s="693"/>
      <c r="I5" s="694"/>
      <c r="J5" s="338"/>
      <c r="K5" s="693"/>
      <c r="L5" s="694"/>
      <c r="M5" s="338"/>
      <c r="N5" s="693"/>
      <c r="O5" s="694"/>
      <c r="P5" s="338"/>
    </row>
    <row r="6" spans="1:16" ht="17.25" thickBot="1">
      <c r="A6" s="586" t="s">
        <v>134</v>
      </c>
      <c r="B6" s="393">
        <v>35.6</v>
      </c>
      <c r="C6" s="587">
        <v>35.700000000000003</v>
      </c>
      <c r="D6" s="10"/>
      <c r="E6" s="387"/>
      <c r="F6" s="388"/>
      <c r="G6" s="3"/>
      <c r="H6" s="375"/>
      <c r="I6" s="376"/>
      <c r="J6" s="3"/>
      <c r="K6" s="377"/>
      <c r="L6" s="378"/>
      <c r="M6" s="338"/>
      <c r="N6" s="377"/>
      <c r="O6" s="378"/>
      <c r="P6" s="3"/>
    </row>
    <row r="7" spans="1:16" ht="17.25" thickBot="1">
      <c r="A7" s="588" t="s">
        <v>135</v>
      </c>
      <c r="B7" s="589">
        <v>64.400000000000006</v>
      </c>
      <c r="C7" s="590">
        <v>64.3</v>
      </c>
      <c r="E7" s="387"/>
      <c r="F7" s="388"/>
      <c r="G7" s="3"/>
      <c r="H7" s="375"/>
      <c r="I7" s="376"/>
      <c r="J7" s="3"/>
      <c r="K7" s="377"/>
      <c r="L7" s="378"/>
      <c r="M7" s="338"/>
      <c r="N7" s="377"/>
      <c r="O7" s="378"/>
      <c r="P7" s="3"/>
    </row>
    <row r="8" spans="1:16" ht="17.25" thickBot="1">
      <c r="A8" s="591"/>
      <c r="B8" s="592"/>
      <c r="C8" s="593"/>
      <c r="E8" s="387"/>
      <c r="F8" s="388"/>
      <c r="G8" s="3"/>
      <c r="H8" s="375"/>
      <c r="I8" s="376"/>
      <c r="J8" s="3"/>
      <c r="K8" s="377"/>
      <c r="L8" s="378"/>
      <c r="M8" s="338"/>
      <c r="N8" s="377"/>
      <c r="O8" s="378"/>
      <c r="P8" s="3"/>
    </row>
    <row r="9" spans="1:16" ht="16.5">
      <c r="A9" s="591" t="s">
        <v>47</v>
      </c>
      <c r="B9" s="592" t="str">
        <f>B1</f>
        <v>на 01.12.2010г.</v>
      </c>
      <c r="C9" s="593" t="str">
        <f>C1</f>
        <v>на 01.12.2011г.</v>
      </c>
      <c r="D9" s="10"/>
      <c r="E9" s="387"/>
      <c r="F9" s="388"/>
      <c r="G9" s="3"/>
      <c r="H9" s="375"/>
      <c r="I9" s="376"/>
      <c r="J9" s="3"/>
      <c r="K9" s="377"/>
      <c r="L9" s="378"/>
      <c r="M9" s="338"/>
      <c r="N9" s="377"/>
      <c r="O9" s="378"/>
      <c r="P9" s="3"/>
    </row>
    <row r="10" spans="1:16" ht="16.5">
      <c r="A10" s="594" t="s">
        <v>136</v>
      </c>
      <c r="B10" s="394">
        <v>43.5</v>
      </c>
      <c r="C10" s="587">
        <v>41.9</v>
      </c>
      <c r="D10" s="10"/>
      <c r="E10" s="389"/>
      <c r="F10" s="390"/>
      <c r="G10" s="3"/>
      <c r="H10" s="379"/>
      <c r="I10" s="380"/>
      <c r="J10" s="3"/>
      <c r="K10" s="381"/>
      <c r="L10" s="382"/>
      <c r="M10" s="338"/>
      <c r="N10" s="381"/>
      <c r="O10" s="382"/>
      <c r="P10" s="3"/>
    </row>
    <row r="11" spans="1:16" ht="16.5">
      <c r="A11" s="594" t="s">
        <v>137</v>
      </c>
      <c r="B11" s="394">
        <v>24.9</v>
      </c>
      <c r="C11" s="587">
        <v>26.1</v>
      </c>
      <c r="D11" s="10"/>
      <c r="E11" s="389"/>
      <c r="F11" s="390"/>
      <c r="G11" s="3"/>
      <c r="H11" s="379"/>
      <c r="I11" s="380"/>
      <c r="J11" s="3"/>
      <c r="K11" s="381"/>
      <c r="L11" s="382"/>
      <c r="M11" s="338"/>
      <c r="N11" s="381"/>
      <c r="O11" s="382"/>
      <c r="P11" s="3"/>
    </row>
    <row r="12" spans="1:16" ht="17.25" thickBot="1">
      <c r="A12" s="395" t="s">
        <v>138</v>
      </c>
      <c r="B12" s="595">
        <v>31.6</v>
      </c>
      <c r="C12" s="590">
        <v>32</v>
      </c>
      <c r="D12" s="10"/>
      <c r="E12" s="389"/>
      <c r="F12" s="390"/>
      <c r="G12" s="3"/>
      <c r="H12" s="379"/>
      <c r="I12" s="380"/>
      <c r="J12" s="3"/>
      <c r="K12" s="381"/>
      <c r="L12" s="382"/>
      <c r="M12" s="338"/>
      <c r="N12" s="381"/>
      <c r="O12" s="382"/>
      <c r="P12" s="3"/>
    </row>
    <row r="13" spans="1:16" ht="17.25" thickBot="1">
      <c r="A13" s="596"/>
      <c r="B13" s="597"/>
      <c r="C13" s="598"/>
      <c r="D13" s="10"/>
      <c r="E13" s="391"/>
      <c r="F13" s="392"/>
      <c r="G13" s="3"/>
      <c r="H13" s="383"/>
      <c r="I13" s="384"/>
      <c r="J13" s="3"/>
      <c r="K13" s="385"/>
      <c r="L13" s="386"/>
      <c r="M13" s="338"/>
      <c r="N13" s="385"/>
      <c r="O13" s="386"/>
      <c r="P13" s="3"/>
    </row>
    <row r="14" spans="1:16" ht="15.75">
      <c r="A14" s="601" t="s">
        <v>311</v>
      </c>
      <c r="B14" s="599">
        <v>18.7</v>
      </c>
      <c r="C14" s="602">
        <v>19.7</v>
      </c>
      <c r="D14" s="11"/>
    </row>
    <row r="15" spans="1:16" ht="16.5">
      <c r="A15" s="601" t="s">
        <v>343</v>
      </c>
      <c r="B15" s="599">
        <v>17.899999999999999</v>
      </c>
      <c r="C15" s="602">
        <v>17.8</v>
      </c>
      <c r="D15" s="1"/>
      <c r="E15" s="67"/>
    </row>
    <row r="16" spans="1:16" ht="16.5">
      <c r="A16" s="601" t="s">
        <v>181</v>
      </c>
      <c r="B16" s="599">
        <v>33</v>
      </c>
      <c r="C16" s="602">
        <v>32.6</v>
      </c>
      <c r="D16" s="1"/>
      <c r="E16" s="67"/>
    </row>
    <row r="17" spans="1:34" ht="16.5">
      <c r="A17" s="601" t="s">
        <v>182</v>
      </c>
      <c r="B17" s="599">
        <v>18.2</v>
      </c>
      <c r="C17" s="602">
        <v>16.2</v>
      </c>
      <c r="D17" s="1"/>
      <c r="E17" s="67"/>
    </row>
    <row r="18" spans="1:34" ht="17.25" thickBot="1">
      <c r="A18" s="603" t="s">
        <v>183</v>
      </c>
      <c r="B18" s="600">
        <v>11.3</v>
      </c>
      <c r="C18" s="604">
        <v>13.2</v>
      </c>
      <c r="D18" s="1"/>
      <c r="E18" s="14"/>
    </row>
    <row r="19" spans="1:34" ht="16.5">
      <c r="C19" s="5"/>
      <c r="D19" s="11"/>
    </row>
    <row r="20" spans="1:34" ht="17.25" thickBot="1">
      <c r="C20" s="4"/>
      <c r="D20" s="1"/>
      <c r="E20" s="14"/>
    </row>
    <row r="21" spans="1:34" ht="16.5">
      <c r="A21" s="661"/>
      <c r="B21" s="581"/>
      <c r="C21" s="662"/>
      <c r="D21" s="581"/>
      <c r="E21" s="582"/>
      <c r="G21" s="556"/>
      <c r="H21" s="557" t="s">
        <v>494</v>
      </c>
      <c r="I21" s="557" t="s">
        <v>495</v>
      </c>
      <c r="J21" s="557" t="s">
        <v>496</v>
      </c>
      <c r="K21" s="557" t="s">
        <v>497</v>
      </c>
      <c r="L21" s="557" t="s">
        <v>498</v>
      </c>
      <c r="M21" s="557" t="s">
        <v>499</v>
      </c>
      <c r="N21" s="557" t="s">
        <v>500</v>
      </c>
      <c r="O21" s="557" t="s">
        <v>501</v>
      </c>
      <c r="P21" s="557" t="s">
        <v>502</v>
      </c>
      <c r="Q21" s="557" t="s">
        <v>503</v>
      </c>
      <c r="R21" s="557" t="s">
        <v>504</v>
      </c>
      <c r="S21" s="557" t="s">
        <v>505</v>
      </c>
      <c r="T21" s="557" t="s">
        <v>506</v>
      </c>
      <c r="U21" s="557" t="s">
        <v>507</v>
      </c>
      <c r="V21" s="557" t="s">
        <v>508</v>
      </c>
      <c r="W21" s="557" t="s">
        <v>509</v>
      </c>
      <c r="X21" s="557" t="s">
        <v>510</v>
      </c>
      <c r="Y21" s="557" t="s">
        <v>511</v>
      </c>
      <c r="Z21" s="557" t="s">
        <v>512</v>
      </c>
      <c r="AA21" s="557" t="s">
        <v>513</v>
      </c>
      <c r="AB21" s="557" t="s">
        <v>514</v>
      </c>
      <c r="AC21" s="557" t="s">
        <v>515</v>
      </c>
      <c r="AD21" s="557" t="s">
        <v>516</v>
      </c>
      <c r="AE21" s="557" t="s">
        <v>517</v>
      </c>
      <c r="AF21" s="557" t="s">
        <v>518</v>
      </c>
      <c r="AG21" s="557" t="s">
        <v>519</v>
      </c>
      <c r="AH21" s="558" t="s">
        <v>520</v>
      </c>
    </row>
    <row r="22" spans="1:34" ht="16.5">
      <c r="A22" s="663"/>
      <c r="B22" s="664"/>
      <c r="C22" s="665"/>
      <c r="D22" s="665"/>
      <c r="E22" s="602"/>
      <c r="G22" s="559" t="s">
        <v>79</v>
      </c>
      <c r="H22" s="564">
        <v>697</v>
      </c>
      <c r="I22" s="564">
        <v>675</v>
      </c>
      <c r="J22" s="564">
        <v>619</v>
      </c>
      <c r="K22" s="555">
        <v>826</v>
      </c>
      <c r="L22" s="555">
        <v>655</v>
      </c>
      <c r="M22" s="555">
        <v>815</v>
      </c>
      <c r="N22" s="564">
        <v>681</v>
      </c>
      <c r="O22" s="555">
        <v>1011</v>
      </c>
      <c r="P22" s="555">
        <v>862</v>
      </c>
      <c r="Q22" s="555">
        <v>865</v>
      </c>
      <c r="R22" s="555">
        <v>903</v>
      </c>
      <c r="S22" s="555">
        <v>829</v>
      </c>
      <c r="T22" s="555">
        <v>957</v>
      </c>
      <c r="U22" s="555">
        <v>1049</v>
      </c>
      <c r="V22" s="555">
        <v>1015</v>
      </c>
      <c r="W22" s="555">
        <v>1149</v>
      </c>
      <c r="X22" s="555">
        <v>601</v>
      </c>
      <c r="Y22" s="555">
        <v>1069</v>
      </c>
      <c r="Z22" s="555">
        <v>939</v>
      </c>
      <c r="AA22" s="555">
        <v>552</v>
      </c>
      <c r="AB22" s="555">
        <v>855</v>
      </c>
      <c r="AC22" s="555">
        <v>976</v>
      </c>
      <c r="AD22" s="555">
        <v>1392</v>
      </c>
      <c r="AE22" s="555">
        <v>1125</v>
      </c>
      <c r="AF22" s="555">
        <v>2202</v>
      </c>
      <c r="AG22" s="555">
        <v>2004</v>
      </c>
      <c r="AH22" s="560">
        <v>2503</v>
      </c>
    </row>
    <row r="23" spans="1:34" ht="16.5">
      <c r="A23" s="663"/>
      <c r="B23" s="664"/>
      <c r="C23" s="665"/>
      <c r="D23" s="665"/>
      <c r="E23" s="602"/>
      <c r="G23" s="559" t="s">
        <v>80</v>
      </c>
      <c r="H23" s="564">
        <v>1383</v>
      </c>
      <c r="I23" s="564">
        <v>1752</v>
      </c>
      <c r="J23" s="564">
        <v>2669</v>
      </c>
      <c r="K23" s="555">
        <v>2226</v>
      </c>
      <c r="L23" s="555">
        <v>1365</v>
      </c>
      <c r="M23" s="555">
        <v>1856</v>
      </c>
      <c r="N23" s="564">
        <v>2686</v>
      </c>
      <c r="O23" s="555">
        <v>2182</v>
      </c>
      <c r="P23" s="555">
        <v>1672</v>
      </c>
      <c r="Q23" s="555">
        <v>1752</v>
      </c>
      <c r="R23" s="555">
        <v>2555</v>
      </c>
      <c r="S23" s="555">
        <v>1755</v>
      </c>
      <c r="T23" s="555">
        <v>1600</v>
      </c>
      <c r="U23" s="555">
        <v>1821</v>
      </c>
      <c r="V23" s="555">
        <v>2705</v>
      </c>
      <c r="W23" s="555">
        <v>1746</v>
      </c>
      <c r="X23" s="555">
        <v>1356</v>
      </c>
      <c r="Y23" s="555">
        <v>1657</v>
      </c>
      <c r="Z23" s="555">
        <v>2159</v>
      </c>
      <c r="AA23" s="555">
        <v>1580</v>
      </c>
      <c r="AB23" s="555">
        <v>1256</v>
      </c>
      <c r="AC23" s="555">
        <v>1748</v>
      </c>
      <c r="AD23" s="555">
        <v>2311</v>
      </c>
      <c r="AE23" s="555">
        <v>1681</v>
      </c>
      <c r="AF23" s="555">
        <v>1486</v>
      </c>
      <c r="AG23" s="555">
        <v>2039</v>
      </c>
      <c r="AH23" s="560">
        <v>2667</v>
      </c>
    </row>
    <row r="24" spans="1:34" ht="17.25" thickBot="1">
      <c r="A24" s="663"/>
      <c r="B24" s="664"/>
      <c r="C24" s="665"/>
      <c r="D24" s="665"/>
      <c r="E24" s="602"/>
      <c r="G24" s="561" t="s">
        <v>521</v>
      </c>
      <c r="H24" s="562">
        <f t="shared" ref="H24:Y24" si="0">H23-H22</f>
        <v>686</v>
      </c>
      <c r="I24" s="562">
        <f t="shared" si="0"/>
        <v>1077</v>
      </c>
      <c r="J24" s="562">
        <f t="shared" si="0"/>
        <v>2050</v>
      </c>
      <c r="K24" s="562">
        <f t="shared" si="0"/>
        <v>1400</v>
      </c>
      <c r="L24" s="562">
        <f t="shared" si="0"/>
        <v>710</v>
      </c>
      <c r="M24" s="562">
        <f t="shared" si="0"/>
        <v>1041</v>
      </c>
      <c r="N24" s="562">
        <f t="shared" si="0"/>
        <v>2005</v>
      </c>
      <c r="O24" s="562">
        <f t="shared" si="0"/>
        <v>1171</v>
      </c>
      <c r="P24" s="562">
        <f t="shared" si="0"/>
        <v>810</v>
      </c>
      <c r="Q24" s="562">
        <f t="shared" si="0"/>
        <v>887</v>
      </c>
      <c r="R24" s="562">
        <f t="shared" si="0"/>
        <v>1652</v>
      </c>
      <c r="S24" s="562">
        <f t="shared" si="0"/>
        <v>926</v>
      </c>
      <c r="T24" s="562">
        <f t="shared" si="0"/>
        <v>643</v>
      </c>
      <c r="U24" s="562">
        <f t="shared" si="0"/>
        <v>772</v>
      </c>
      <c r="V24" s="562">
        <f t="shared" si="0"/>
        <v>1690</v>
      </c>
      <c r="W24" s="562">
        <f t="shared" si="0"/>
        <v>597</v>
      </c>
      <c r="X24" s="562">
        <f t="shared" si="0"/>
        <v>755</v>
      </c>
      <c r="Y24" s="562">
        <f t="shared" si="0"/>
        <v>588</v>
      </c>
      <c r="Z24" s="562">
        <f>Z22-Z23</f>
        <v>-1220</v>
      </c>
      <c r="AA24" s="562">
        <f t="shared" ref="AA24:AH24" si="1">AA22-AA23</f>
        <v>-1028</v>
      </c>
      <c r="AB24" s="562">
        <f t="shared" si="1"/>
        <v>-401</v>
      </c>
      <c r="AC24" s="562">
        <f t="shared" si="1"/>
        <v>-772</v>
      </c>
      <c r="AD24" s="562">
        <f t="shared" si="1"/>
        <v>-919</v>
      </c>
      <c r="AE24" s="562">
        <f t="shared" si="1"/>
        <v>-556</v>
      </c>
      <c r="AF24" s="562">
        <f t="shared" si="1"/>
        <v>716</v>
      </c>
      <c r="AG24" s="562">
        <f t="shared" si="1"/>
        <v>-35</v>
      </c>
      <c r="AH24" s="563">
        <f t="shared" si="1"/>
        <v>-164</v>
      </c>
    </row>
    <row r="25" spans="1:34" ht="16.5" thickBot="1">
      <c r="A25" s="666"/>
      <c r="B25" s="667"/>
      <c r="C25" s="667"/>
      <c r="D25" s="667"/>
      <c r="E25" s="604"/>
    </row>
    <row r="26" spans="1:34">
      <c r="A26" s="4"/>
      <c r="B26" s="4"/>
    </row>
    <row r="27" spans="1:34" ht="15.75">
      <c r="D27" s="17"/>
    </row>
    <row r="28" spans="1:34" ht="15.75">
      <c r="D28" s="17"/>
    </row>
    <row r="29" spans="1:34" ht="16.5">
      <c r="A29" s="9"/>
      <c r="B29" s="13"/>
      <c r="C29" s="13"/>
    </row>
    <row r="30" spans="1:34" ht="13.5" thickBot="1"/>
    <row r="31" spans="1:34" ht="30.75" customHeight="1" thickBot="1">
      <c r="A31" s="668" t="s">
        <v>36</v>
      </c>
      <c r="B31" s="669" t="s">
        <v>559</v>
      </c>
      <c r="C31" s="670" t="s">
        <v>560</v>
      </c>
      <c r="D31" s="53" t="s">
        <v>234</v>
      </c>
      <c r="E31" s="671" t="s">
        <v>253</v>
      </c>
    </row>
    <row r="32" spans="1:34" ht="13.5" customHeight="1">
      <c r="A32" s="672"/>
      <c r="B32" s="673"/>
      <c r="C32" s="674"/>
      <c r="E32" s="224"/>
      <c r="G32" s="85"/>
    </row>
    <row r="33" spans="1:11" s="21" customFormat="1" ht="15.75">
      <c r="A33" s="675" t="s">
        <v>309</v>
      </c>
      <c r="B33" s="676">
        <v>1943.65</v>
      </c>
      <c r="C33" s="458">
        <v>2141.42</v>
      </c>
      <c r="D33" s="57">
        <v>0</v>
      </c>
      <c r="E33" s="677">
        <v>0</v>
      </c>
      <c r="G33" s="86"/>
      <c r="I33" s="87"/>
      <c r="J33" s="88"/>
    </row>
    <row r="34" spans="1:11" s="21" customFormat="1" ht="15.75">
      <c r="A34" s="675" t="s">
        <v>243</v>
      </c>
      <c r="B34" s="676">
        <v>1967.6</v>
      </c>
      <c r="C34" s="458">
        <v>2072.54</v>
      </c>
      <c r="D34" s="57">
        <v>0</v>
      </c>
      <c r="E34" s="677">
        <v>0</v>
      </c>
      <c r="G34" s="86"/>
      <c r="I34" s="87"/>
      <c r="J34" s="88"/>
    </row>
    <row r="35" spans="1:11" s="21" customFormat="1" ht="15.75">
      <c r="A35" s="675" t="s">
        <v>310</v>
      </c>
      <c r="B35" s="676">
        <v>2000.49</v>
      </c>
      <c r="C35" s="458">
        <v>2173.5100000000002</v>
      </c>
      <c r="D35" s="57">
        <v>0</v>
      </c>
      <c r="E35" s="677">
        <v>0</v>
      </c>
      <c r="G35" s="86"/>
      <c r="I35" s="87"/>
      <c r="J35" s="88"/>
    </row>
    <row r="36" spans="1:11" s="21" customFormat="1" ht="14.25" customHeight="1">
      <c r="A36" s="675" t="s">
        <v>342</v>
      </c>
      <c r="B36" s="676">
        <v>2009.74</v>
      </c>
      <c r="C36" s="458">
        <v>2135.56</v>
      </c>
      <c r="D36" s="57">
        <v>0</v>
      </c>
      <c r="E36" s="677">
        <v>0</v>
      </c>
      <c r="F36" s="101"/>
      <c r="G36" s="86"/>
      <c r="I36" s="87"/>
      <c r="J36" s="88"/>
    </row>
    <row r="37" spans="1:11" s="21" customFormat="1" ht="15.75">
      <c r="A37" s="675" t="s">
        <v>323</v>
      </c>
      <c r="B37" s="676">
        <v>2025.98</v>
      </c>
      <c r="C37" s="458">
        <v>2160.6999999999998</v>
      </c>
      <c r="D37" s="57">
        <v>0</v>
      </c>
      <c r="E37" s="677">
        <v>0</v>
      </c>
      <c r="F37" s="101"/>
      <c r="G37" s="86"/>
      <c r="I37" s="87"/>
      <c r="J37" s="88"/>
    </row>
    <row r="38" spans="1:11" s="21" customFormat="1" ht="15.75">
      <c r="A38" s="675" t="s">
        <v>240</v>
      </c>
      <c r="B38" s="676">
        <v>2399.58</v>
      </c>
      <c r="C38" s="678">
        <v>2519.35</v>
      </c>
      <c r="D38" s="57">
        <v>0</v>
      </c>
      <c r="E38" s="677">
        <v>0</v>
      </c>
      <c r="F38" s="102"/>
      <c r="G38" s="84"/>
      <c r="I38" s="89"/>
      <c r="J38" s="90"/>
    </row>
    <row r="39" spans="1:11" ht="15.75">
      <c r="A39" s="675" t="s">
        <v>70</v>
      </c>
      <c r="B39" s="676">
        <v>2679.44</v>
      </c>
      <c r="C39" s="678">
        <v>2618.0300000000002</v>
      </c>
      <c r="D39" s="57">
        <f t="shared" ref="D39:D45" si="2">B39-C39</f>
        <v>61.409999999999854</v>
      </c>
      <c r="E39" s="677">
        <f t="shared" ref="E39:E45" si="3">B39-C39</f>
        <v>61.409999999999854</v>
      </c>
      <c r="F39" s="103"/>
      <c r="G39" s="4"/>
      <c r="H39" s="4"/>
      <c r="I39" s="91"/>
      <c r="J39" s="91"/>
    </row>
    <row r="40" spans="1:11" ht="15.75">
      <c r="A40" s="679" t="s">
        <v>468</v>
      </c>
      <c r="B40" s="680">
        <v>3853.3</v>
      </c>
      <c r="C40" s="681">
        <v>3912.55</v>
      </c>
      <c r="D40" s="57">
        <v>0</v>
      </c>
      <c r="E40" s="677">
        <v>0</v>
      </c>
      <c r="F40" s="4"/>
      <c r="G40" s="92"/>
      <c r="H40" s="68"/>
      <c r="I40" s="93"/>
      <c r="J40" s="94"/>
      <c r="K40" s="57"/>
    </row>
    <row r="41" spans="1:11" s="100" customFormat="1" ht="15.75">
      <c r="A41" s="675" t="s">
        <v>198</v>
      </c>
      <c r="B41" s="676">
        <v>3920.21</v>
      </c>
      <c r="C41" s="458">
        <v>3701.32</v>
      </c>
      <c r="D41" s="57">
        <f t="shared" si="2"/>
        <v>218.88999999999987</v>
      </c>
      <c r="E41" s="677">
        <f t="shared" si="3"/>
        <v>218.88999999999987</v>
      </c>
      <c r="F41" s="104"/>
      <c r="G41" s="96"/>
      <c r="H41" s="97"/>
      <c r="I41" s="98"/>
      <c r="J41" s="99"/>
    </row>
    <row r="42" spans="1:11" ht="15.75">
      <c r="A42" s="675" t="s">
        <v>4</v>
      </c>
      <c r="B42" s="676">
        <v>4194.32</v>
      </c>
      <c r="C42" s="458">
        <v>4019.67</v>
      </c>
      <c r="D42" s="57">
        <f t="shared" si="2"/>
        <v>174.64999999999964</v>
      </c>
      <c r="E42" s="677">
        <f t="shared" si="3"/>
        <v>174.64999999999964</v>
      </c>
      <c r="F42" s="105"/>
      <c r="G42" s="92"/>
      <c r="I42" s="93"/>
      <c r="J42" s="94"/>
    </row>
    <row r="43" spans="1:11" ht="15.75">
      <c r="A43" s="679" t="s">
        <v>467</v>
      </c>
      <c r="B43" s="680">
        <v>4220.1099999999997</v>
      </c>
      <c r="C43" s="681">
        <v>4118.6099999999997</v>
      </c>
      <c r="D43" s="57">
        <f t="shared" si="2"/>
        <v>101.5</v>
      </c>
      <c r="E43" s="677">
        <f t="shared" si="3"/>
        <v>101.5</v>
      </c>
      <c r="F43" s="4"/>
      <c r="G43" s="92"/>
      <c r="I43" s="93"/>
      <c r="J43" s="94"/>
    </row>
    <row r="44" spans="1:11" s="100" customFormat="1" ht="15.75">
      <c r="A44" s="675" t="s">
        <v>0</v>
      </c>
      <c r="B44" s="676">
        <v>4480.17</v>
      </c>
      <c r="C44" s="678">
        <v>4165.0200000000004</v>
      </c>
      <c r="D44" s="57">
        <f t="shared" si="2"/>
        <v>315.14999999999964</v>
      </c>
      <c r="E44" s="677">
        <f t="shared" si="3"/>
        <v>315.14999999999964</v>
      </c>
      <c r="F44" s="106"/>
      <c r="G44" s="96"/>
      <c r="I44" s="98"/>
      <c r="J44" s="99"/>
    </row>
    <row r="45" spans="1:11" ht="15.75">
      <c r="A45" s="675" t="s">
        <v>239</v>
      </c>
      <c r="B45" s="676">
        <v>4723.16</v>
      </c>
      <c r="C45" s="458">
        <v>4257.8599999999997</v>
      </c>
      <c r="D45" s="57">
        <f t="shared" si="2"/>
        <v>465.30000000000018</v>
      </c>
      <c r="E45" s="677">
        <f t="shared" si="3"/>
        <v>465.30000000000018</v>
      </c>
      <c r="F45" s="107"/>
      <c r="G45" s="92"/>
      <c r="I45" s="93"/>
      <c r="J45" s="94"/>
    </row>
    <row r="46" spans="1:11" ht="16.5" thickBot="1">
      <c r="A46" s="682" t="s">
        <v>2</v>
      </c>
      <c r="B46" s="683">
        <v>6447.75</v>
      </c>
      <c r="C46" s="479">
        <v>6252.87</v>
      </c>
      <c r="D46" s="57">
        <f t="shared" ref="D46" si="4">B46-C46</f>
        <v>194.88000000000011</v>
      </c>
      <c r="E46" s="677">
        <f t="shared" ref="E46" si="5">B46-C46</f>
        <v>194.88000000000011</v>
      </c>
      <c r="F46" s="107"/>
      <c r="G46" s="92"/>
      <c r="I46" s="93"/>
      <c r="J46" s="94"/>
    </row>
    <row r="47" spans="1:11">
      <c r="F47" s="4"/>
    </row>
    <row r="48" spans="1:11" ht="29.25" customHeight="1">
      <c r="A48" s="30"/>
      <c r="C48" s="28"/>
      <c r="E48" s="4"/>
      <c r="G48" s="4"/>
    </row>
    <row r="49" spans="1:19">
      <c r="A49" s="4"/>
      <c r="B49" s="4"/>
      <c r="C49" s="29"/>
      <c r="D49" s="4"/>
      <c r="E49" s="4"/>
      <c r="F49" s="4"/>
      <c r="G49" s="4"/>
    </row>
    <row r="50" spans="1:19" ht="13.5" thickBot="1">
      <c r="A50" s="4"/>
      <c r="B50" s="4"/>
      <c r="C50" s="4"/>
      <c r="D50" s="4"/>
      <c r="E50" s="4"/>
      <c r="F50" s="4"/>
      <c r="G50" s="4"/>
    </row>
    <row r="51" spans="1:19" ht="16.5" customHeight="1" thickBot="1">
      <c r="A51" s="688" t="s">
        <v>271</v>
      </c>
      <c r="B51" s="690" t="s">
        <v>8</v>
      </c>
      <c r="C51" s="691"/>
      <c r="D51" s="692"/>
      <c r="E51" s="690" t="s">
        <v>9</v>
      </c>
      <c r="F51" s="691"/>
      <c r="G51" s="692"/>
      <c r="H51" s="685" t="s">
        <v>11</v>
      </c>
      <c r="I51" s="686"/>
      <c r="J51" s="687"/>
      <c r="K51" s="685" t="s">
        <v>10</v>
      </c>
      <c r="L51" s="686"/>
      <c r="M51" s="687"/>
      <c r="N51" s="685" t="s">
        <v>235</v>
      </c>
      <c r="O51" s="686"/>
      <c r="P51" s="687"/>
      <c r="Q51" s="685" t="s">
        <v>236</v>
      </c>
      <c r="R51" s="686"/>
      <c r="S51" s="687"/>
    </row>
    <row r="52" spans="1:19" ht="16.5" thickBot="1">
      <c r="A52" s="689"/>
      <c r="B52" s="483">
        <v>2009</v>
      </c>
      <c r="C52" s="484">
        <v>2010</v>
      </c>
      <c r="D52" s="485">
        <v>2011</v>
      </c>
      <c r="E52" s="483">
        <v>2009</v>
      </c>
      <c r="F52" s="484">
        <v>2010</v>
      </c>
      <c r="G52" s="485">
        <v>2011</v>
      </c>
      <c r="H52" s="483">
        <v>2009</v>
      </c>
      <c r="I52" s="484">
        <v>2010</v>
      </c>
      <c r="J52" s="485">
        <v>2011</v>
      </c>
      <c r="K52" s="483">
        <v>2009</v>
      </c>
      <c r="L52" s="484">
        <v>2010</v>
      </c>
      <c r="M52" s="485">
        <v>2011</v>
      </c>
      <c r="N52" s="483">
        <v>2009</v>
      </c>
      <c r="O52" s="484">
        <v>2010</v>
      </c>
      <c r="P52" s="485">
        <v>2011</v>
      </c>
      <c r="Q52" s="483">
        <v>2009</v>
      </c>
      <c r="R52" s="484">
        <v>2010</v>
      </c>
      <c r="S52" s="485">
        <v>2011</v>
      </c>
    </row>
    <row r="53" spans="1:19" ht="16.5">
      <c r="A53" s="486" t="s">
        <v>12</v>
      </c>
      <c r="B53" s="487">
        <v>3220.2738095238096</v>
      </c>
      <c r="C53" s="488">
        <v>7385.6125000000002</v>
      </c>
      <c r="D53" s="489">
        <v>9554.92</v>
      </c>
      <c r="E53" s="490">
        <v>11302.380952380952</v>
      </c>
      <c r="F53" s="489">
        <v>18434.625</v>
      </c>
      <c r="G53" s="491">
        <v>25642.38</v>
      </c>
      <c r="H53" s="487">
        <v>949.76190476190482</v>
      </c>
      <c r="I53" s="488">
        <v>1562.75</v>
      </c>
      <c r="J53" s="489">
        <v>1786.95</v>
      </c>
      <c r="K53" s="492">
        <v>188.35714285714286</v>
      </c>
      <c r="L53" s="493">
        <v>434.1</v>
      </c>
      <c r="M53" s="489">
        <v>793.35</v>
      </c>
      <c r="N53" s="492">
        <v>858.69047619047615</v>
      </c>
      <c r="O53" s="493">
        <v>1117.9625000000001</v>
      </c>
      <c r="P53" s="489">
        <v>1356.4</v>
      </c>
      <c r="Q53" s="492">
        <v>11.291428571428572</v>
      </c>
      <c r="R53" s="493">
        <v>17.805500000000002</v>
      </c>
      <c r="S53" s="489">
        <v>28.4</v>
      </c>
    </row>
    <row r="54" spans="1:19" ht="16.5">
      <c r="A54" s="494" t="s">
        <v>13</v>
      </c>
      <c r="B54" s="495">
        <v>3314.0374999999999</v>
      </c>
      <c r="C54" s="496">
        <v>6847.6875</v>
      </c>
      <c r="D54" s="497">
        <v>9867.18</v>
      </c>
      <c r="E54" s="498">
        <v>10403.75</v>
      </c>
      <c r="F54" s="497">
        <v>18970.375</v>
      </c>
      <c r="G54" s="499">
        <v>28249.5</v>
      </c>
      <c r="H54" s="495">
        <v>1035.7</v>
      </c>
      <c r="I54" s="496">
        <v>1520.35</v>
      </c>
      <c r="J54" s="497">
        <v>1825.9</v>
      </c>
      <c r="K54" s="500">
        <v>205.7</v>
      </c>
      <c r="L54" s="501">
        <v>425.5</v>
      </c>
      <c r="M54" s="497">
        <v>821.35</v>
      </c>
      <c r="N54" s="500">
        <v>943.16250000000002</v>
      </c>
      <c r="O54" s="501">
        <v>1095.4124999999999</v>
      </c>
      <c r="P54" s="497">
        <v>1372.73</v>
      </c>
      <c r="Q54" s="500">
        <v>13.4125</v>
      </c>
      <c r="R54" s="501">
        <v>15.873000000000001</v>
      </c>
      <c r="S54" s="497">
        <v>30.78</v>
      </c>
    </row>
    <row r="55" spans="1:19" ht="16.5">
      <c r="A55" s="494" t="s">
        <v>14</v>
      </c>
      <c r="B55" s="495">
        <v>3748.7727272727275</v>
      </c>
      <c r="C55" s="496">
        <v>7462.4</v>
      </c>
      <c r="D55" s="497">
        <v>9530.11</v>
      </c>
      <c r="E55" s="498">
        <v>9692.954545454546</v>
      </c>
      <c r="F55" s="497">
        <v>22453.8</v>
      </c>
      <c r="G55" s="499">
        <v>26807.39</v>
      </c>
      <c r="H55" s="495">
        <v>1081.1818181818182</v>
      </c>
      <c r="I55" s="496">
        <v>1599.43</v>
      </c>
      <c r="J55" s="497">
        <v>1770.17</v>
      </c>
      <c r="K55" s="500">
        <v>202.36363636363637</v>
      </c>
      <c r="L55" s="501">
        <v>461.5</v>
      </c>
      <c r="M55" s="497">
        <v>762</v>
      </c>
      <c r="N55" s="500">
        <v>924.27272727272725</v>
      </c>
      <c r="O55" s="501">
        <v>1113.3399999999999</v>
      </c>
      <c r="P55" s="497">
        <v>1424.01</v>
      </c>
      <c r="Q55" s="500">
        <v>13.116818181818182</v>
      </c>
      <c r="R55" s="501">
        <v>17.11</v>
      </c>
      <c r="S55" s="497">
        <v>35.81</v>
      </c>
    </row>
    <row r="56" spans="1:19" ht="16.5">
      <c r="A56" s="494" t="s">
        <v>15</v>
      </c>
      <c r="B56" s="495">
        <v>4405.8625000000002</v>
      </c>
      <c r="C56" s="496">
        <v>7744.4</v>
      </c>
      <c r="D56" s="497">
        <v>9482.91</v>
      </c>
      <c r="E56" s="498">
        <v>11158</v>
      </c>
      <c r="F56" s="497">
        <v>26022.799999999999</v>
      </c>
      <c r="G56" s="499">
        <v>26325.14</v>
      </c>
      <c r="H56" s="495">
        <v>1162.5</v>
      </c>
      <c r="I56" s="496">
        <v>1715.55</v>
      </c>
      <c r="J56" s="497">
        <v>1794</v>
      </c>
      <c r="K56" s="500">
        <v>226.15</v>
      </c>
      <c r="L56" s="501">
        <v>533.25</v>
      </c>
      <c r="M56" s="497">
        <v>771.31</v>
      </c>
      <c r="N56" s="500">
        <v>890.2</v>
      </c>
      <c r="O56" s="501">
        <v>1148.69</v>
      </c>
      <c r="P56" s="497">
        <v>1473.81</v>
      </c>
      <c r="Q56" s="500">
        <v>12.514750000000001</v>
      </c>
      <c r="R56" s="501">
        <v>18.100000000000001</v>
      </c>
      <c r="S56" s="497">
        <v>41.97</v>
      </c>
    </row>
    <row r="57" spans="1:19" ht="16.5">
      <c r="A57" s="494" t="s">
        <v>16</v>
      </c>
      <c r="B57" s="495">
        <v>4568.144736842105</v>
      </c>
      <c r="C57" s="496">
        <v>6837.2</v>
      </c>
      <c r="D57" s="497">
        <v>8926.49</v>
      </c>
      <c r="E57" s="498">
        <v>12628.815789473685</v>
      </c>
      <c r="F57" s="497">
        <v>22001.71</v>
      </c>
      <c r="G57" s="499">
        <v>24206.5</v>
      </c>
      <c r="H57" s="495">
        <v>1130.3684210526317</v>
      </c>
      <c r="I57" s="496">
        <v>1622.58</v>
      </c>
      <c r="J57" s="497">
        <v>1784.15</v>
      </c>
      <c r="K57" s="500">
        <v>229.81578947368422</v>
      </c>
      <c r="L57" s="501">
        <v>488.58</v>
      </c>
      <c r="M57" s="497">
        <v>736.15</v>
      </c>
      <c r="N57" s="500">
        <v>928.64473684210532</v>
      </c>
      <c r="O57" s="501">
        <v>1205.43</v>
      </c>
      <c r="P57" s="497">
        <v>1510.44</v>
      </c>
      <c r="Q57" s="500">
        <v>14.028947368421051</v>
      </c>
      <c r="R57" s="501">
        <v>18.420000000000002</v>
      </c>
      <c r="S57" s="497">
        <v>36.75</v>
      </c>
    </row>
    <row r="58" spans="1:19" ht="16.5">
      <c r="A58" s="494" t="s">
        <v>17</v>
      </c>
      <c r="B58" s="502">
        <v>5013.18</v>
      </c>
      <c r="C58" s="496">
        <v>6498.66</v>
      </c>
      <c r="D58" s="497">
        <v>9045.1200000000008</v>
      </c>
      <c r="E58" s="503">
        <v>14955.91</v>
      </c>
      <c r="F58" s="497">
        <v>19383.2</v>
      </c>
      <c r="G58" s="499">
        <v>22349.21</v>
      </c>
      <c r="H58" s="502">
        <v>1217.8599999999999</v>
      </c>
      <c r="I58" s="496">
        <v>1553.95</v>
      </c>
      <c r="J58" s="497">
        <v>1768.5</v>
      </c>
      <c r="K58" s="504">
        <v>245.52</v>
      </c>
      <c r="L58" s="501">
        <v>463</v>
      </c>
      <c r="M58" s="497">
        <v>770.57</v>
      </c>
      <c r="N58" s="504">
        <v>945.67</v>
      </c>
      <c r="O58" s="501">
        <v>1234.075</v>
      </c>
      <c r="P58" s="497">
        <v>1528.66</v>
      </c>
      <c r="Q58" s="504">
        <v>14.65</v>
      </c>
      <c r="R58" s="501">
        <v>18.46</v>
      </c>
      <c r="S58" s="497">
        <v>35.799999999999997</v>
      </c>
    </row>
    <row r="59" spans="1:19" ht="16.5">
      <c r="A59" s="494" t="s">
        <v>149</v>
      </c>
      <c r="B59" s="502">
        <v>5214.630434782609</v>
      </c>
      <c r="C59" s="496">
        <v>6734.63</v>
      </c>
      <c r="D59" s="497">
        <v>9618.7999999999993</v>
      </c>
      <c r="E59" s="503">
        <v>15980.326086956522</v>
      </c>
      <c r="F59" s="497">
        <v>19512.84</v>
      </c>
      <c r="G59" s="499">
        <v>23726.31</v>
      </c>
      <c r="H59" s="502">
        <v>1162.2608695652175</v>
      </c>
      <c r="I59" s="496">
        <v>1526.32</v>
      </c>
      <c r="J59" s="497">
        <v>1759.76</v>
      </c>
      <c r="K59" s="504">
        <v>248.63043478260869</v>
      </c>
      <c r="L59" s="501">
        <v>455.61</v>
      </c>
      <c r="M59" s="497">
        <v>788.74</v>
      </c>
      <c r="N59" s="504">
        <v>934.22826086956525</v>
      </c>
      <c r="O59" s="501">
        <v>1192.97</v>
      </c>
      <c r="P59" s="497">
        <v>1572.81</v>
      </c>
      <c r="Q59" s="504">
        <v>13.361739130434783</v>
      </c>
      <c r="R59" s="501">
        <v>17.96</v>
      </c>
      <c r="S59" s="497">
        <v>37.92</v>
      </c>
    </row>
    <row r="60" spans="1:19" ht="16.5">
      <c r="A60" s="395" t="s">
        <v>160</v>
      </c>
      <c r="B60" s="505">
        <v>6164.7250000000004</v>
      </c>
      <c r="C60" s="496">
        <v>7283.04</v>
      </c>
      <c r="D60" s="497">
        <v>9040.82</v>
      </c>
      <c r="E60" s="506">
        <v>19634.875</v>
      </c>
      <c r="F60" s="497">
        <v>21408.93</v>
      </c>
      <c r="G60" s="499">
        <v>22079.55</v>
      </c>
      <c r="H60" s="505">
        <v>1244.5999999999999</v>
      </c>
      <c r="I60" s="496">
        <v>1540.95</v>
      </c>
      <c r="J60" s="497">
        <v>1804.36</v>
      </c>
      <c r="K60" s="507">
        <v>275.77499999999998</v>
      </c>
      <c r="L60" s="501">
        <v>489.12</v>
      </c>
      <c r="M60" s="497">
        <v>763.7</v>
      </c>
      <c r="N60" s="507">
        <v>949.37999999999988</v>
      </c>
      <c r="O60" s="501">
        <v>1215.81</v>
      </c>
      <c r="P60" s="497">
        <v>1755.81</v>
      </c>
      <c r="Q60" s="507">
        <v>14.3475</v>
      </c>
      <c r="R60" s="501">
        <v>18.36</v>
      </c>
      <c r="S60" s="497">
        <v>40.299999999999997</v>
      </c>
    </row>
    <row r="61" spans="1:19" ht="16.5">
      <c r="A61" s="395" t="s">
        <v>167</v>
      </c>
      <c r="B61" s="505">
        <v>6195.761363636364</v>
      </c>
      <c r="C61" s="496">
        <v>7708.931818181818</v>
      </c>
      <c r="D61" s="497">
        <v>8314.33</v>
      </c>
      <c r="E61" s="506">
        <v>17467.727272727272</v>
      </c>
      <c r="F61" s="497">
        <v>22640.56818181818</v>
      </c>
      <c r="G61" s="499">
        <v>20388.3</v>
      </c>
      <c r="H61" s="505">
        <v>1288.7045454545455</v>
      </c>
      <c r="I61" s="496">
        <v>1591.61</v>
      </c>
      <c r="J61" s="497">
        <v>1743.44</v>
      </c>
      <c r="K61" s="507">
        <v>293.31818181818181</v>
      </c>
      <c r="L61" s="501">
        <v>539.02</v>
      </c>
      <c r="M61" s="497">
        <v>708.17</v>
      </c>
      <c r="N61" s="507">
        <v>996.5886363636364</v>
      </c>
      <c r="O61" s="501">
        <v>1270.98</v>
      </c>
      <c r="P61" s="497">
        <v>1769.76</v>
      </c>
      <c r="Q61" s="507">
        <v>16.389545454545456</v>
      </c>
      <c r="R61" s="501">
        <v>20.55</v>
      </c>
      <c r="S61" s="497">
        <v>37.93</v>
      </c>
    </row>
    <row r="62" spans="1:19" ht="16.5">
      <c r="A62" s="395" t="s">
        <v>168</v>
      </c>
      <c r="B62" s="505">
        <v>6287.375</v>
      </c>
      <c r="C62" s="496">
        <v>8291.85</v>
      </c>
      <c r="D62" s="497">
        <v>7347.1049999999996</v>
      </c>
      <c r="E62" s="506">
        <v>18519.659090909092</v>
      </c>
      <c r="F62" s="497">
        <v>23802.02</v>
      </c>
      <c r="G62" s="499">
        <v>18882.859285714287</v>
      </c>
      <c r="H62" s="505">
        <v>1332.7727272727273</v>
      </c>
      <c r="I62" s="496">
        <v>1688.69</v>
      </c>
      <c r="J62" s="497">
        <v>1535.1904761904761</v>
      </c>
      <c r="K62" s="507">
        <v>322.06818181818181</v>
      </c>
      <c r="L62" s="501">
        <v>591.71</v>
      </c>
      <c r="M62" s="497">
        <v>616.21904761904761</v>
      </c>
      <c r="N62" s="507">
        <v>1043.159090909091</v>
      </c>
      <c r="O62" s="501">
        <v>1342</v>
      </c>
      <c r="P62" s="497">
        <v>1665.2142857142858</v>
      </c>
      <c r="Q62" s="507">
        <v>17.236136363636362</v>
      </c>
      <c r="R62" s="501">
        <v>23.39</v>
      </c>
      <c r="S62" s="497">
        <v>31.974761904761902</v>
      </c>
    </row>
    <row r="63" spans="1:19" ht="16.5">
      <c r="A63" s="395" t="s">
        <v>173</v>
      </c>
      <c r="B63" s="505">
        <v>6674.916666666667</v>
      </c>
      <c r="C63" s="496">
        <v>8469.14</v>
      </c>
      <c r="D63" s="497">
        <v>7551.3613636363634</v>
      </c>
      <c r="E63" s="506">
        <v>16986.904761904763</v>
      </c>
      <c r="F63" s="497">
        <v>22905.46</v>
      </c>
      <c r="G63" s="499">
        <v>17879.439999999999</v>
      </c>
      <c r="H63" s="505">
        <v>1400.6190476190477</v>
      </c>
      <c r="I63" s="496">
        <v>1692.77</v>
      </c>
      <c r="J63" s="497">
        <v>1594.93</v>
      </c>
      <c r="K63" s="507">
        <v>352.28571428571428</v>
      </c>
      <c r="L63" s="501">
        <v>682.91</v>
      </c>
      <c r="M63" s="497">
        <v>628.23</v>
      </c>
      <c r="N63" s="507">
        <v>1124.0595238095239</v>
      </c>
      <c r="O63" s="501">
        <v>1369.89</v>
      </c>
      <c r="P63" s="497">
        <v>1738.98</v>
      </c>
      <c r="Q63" s="507">
        <v>17.809880952380951</v>
      </c>
      <c r="R63" s="501">
        <v>26.54</v>
      </c>
      <c r="S63" s="497">
        <v>33.08</v>
      </c>
    </row>
    <row r="64" spans="1:19" ht="17.25" thickBot="1">
      <c r="A64" s="508" t="s">
        <v>174</v>
      </c>
      <c r="B64" s="509">
        <v>6980.8214285714284</v>
      </c>
      <c r="C64" s="510">
        <v>9146.67</v>
      </c>
      <c r="D64" s="511"/>
      <c r="E64" s="512">
        <v>17060.714285714286</v>
      </c>
      <c r="F64" s="511">
        <v>24107.26</v>
      </c>
      <c r="G64" s="513"/>
      <c r="H64" s="509">
        <v>1444.0952380952381</v>
      </c>
      <c r="I64" s="510">
        <v>1709.48</v>
      </c>
      <c r="J64" s="511"/>
      <c r="K64" s="514">
        <v>373.95238095238096</v>
      </c>
      <c r="L64" s="515">
        <v>755.12</v>
      </c>
      <c r="M64" s="511"/>
      <c r="N64" s="514">
        <v>1131.8214285714287</v>
      </c>
      <c r="O64" s="515">
        <v>1391.01</v>
      </c>
      <c r="P64" s="511"/>
      <c r="Q64" s="514">
        <v>17.672857142857143</v>
      </c>
      <c r="R64" s="515">
        <v>29.35</v>
      </c>
      <c r="S64" s="511"/>
    </row>
    <row r="65" spans="1:7">
      <c r="A65" s="4"/>
      <c r="B65" s="4"/>
      <c r="C65" s="4"/>
      <c r="D65" s="4"/>
      <c r="E65" s="4"/>
      <c r="F65" s="4"/>
      <c r="G65" s="4"/>
    </row>
    <row r="66" spans="1:7">
      <c r="A66" s="4"/>
      <c r="B66" s="4"/>
      <c r="C66" s="4"/>
      <c r="D66" s="4"/>
      <c r="E66" s="4"/>
      <c r="F66" s="4"/>
      <c r="G66" s="4"/>
    </row>
    <row r="67" spans="1:7">
      <c r="A67" s="4"/>
      <c r="B67" s="4"/>
      <c r="C67" s="4"/>
      <c r="D67" s="4"/>
      <c r="E67" s="4"/>
      <c r="F67" s="4"/>
      <c r="G67" s="4"/>
    </row>
    <row r="68" spans="1:7">
      <c r="A68" s="4"/>
      <c r="B68" s="4"/>
      <c r="C68" s="4"/>
      <c r="D68" s="4"/>
      <c r="E68" s="4"/>
      <c r="F68" s="4"/>
      <c r="G68" s="4"/>
    </row>
    <row r="69" spans="1:7">
      <c r="A69" s="4"/>
      <c r="B69" s="4"/>
      <c r="C69" s="4"/>
      <c r="D69" s="4"/>
      <c r="E69" s="4"/>
      <c r="F69" s="4"/>
      <c r="G69" s="4"/>
    </row>
    <row r="70" spans="1:7">
      <c r="A70" s="4"/>
      <c r="B70" s="4"/>
      <c r="C70" s="4"/>
      <c r="D70" s="4"/>
      <c r="E70" s="4"/>
      <c r="F70" s="4"/>
      <c r="G70" s="4"/>
    </row>
    <row r="71" spans="1:7">
      <c r="A71" s="4"/>
      <c r="B71" s="4"/>
      <c r="C71" s="4"/>
      <c r="D71" s="4"/>
      <c r="E71" s="4"/>
      <c r="F71" s="4"/>
      <c r="G71" s="4"/>
    </row>
    <row r="72" spans="1:7">
      <c r="A72" s="4"/>
      <c r="B72" s="4"/>
      <c r="C72" s="4"/>
      <c r="D72" s="4"/>
      <c r="E72" s="4"/>
      <c r="F72" s="4"/>
      <c r="G72" s="4"/>
    </row>
    <row r="73" spans="1:7">
      <c r="A73" s="4"/>
      <c r="B73" s="4"/>
      <c r="C73" s="4"/>
      <c r="D73" s="4"/>
      <c r="E73" s="4"/>
      <c r="F73" s="4"/>
      <c r="G73" s="4"/>
    </row>
    <row r="74" spans="1:7">
      <c r="A74" s="4"/>
      <c r="B74" s="4"/>
      <c r="C74" s="4"/>
      <c r="D74" s="4"/>
      <c r="E74" s="4"/>
      <c r="F74" s="4"/>
      <c r="G74" s="4"/>
    </row>
    <row r="75" spans="1:7">
      <c r="A75" s="4"/>
      <c r="B75" s="4"/>
      <c r="C75" s="4"/>
      <c r="D75" s="4"/>
      <c r="E75" s="4"/>
      <c r="F75" s="4"/>
      <c r="G75" s="4"/>
    </row>
    <row r="76" spans="1:7">
      <c r="A76" s="4"/>
      <c r="B76" s="4"/>
      <c r="C76" s="4"/>
      <c r="D76" s="4"/>
      <c r="E76" s="4"/>
      <c r="F76" s="4"/>
      <c r="G76" s="4"/>
    </row>
    <row r="77" spans="1:7">
      <c r="A77" s="4"/>
      <c r="B77" s="4"/>
      <c r="C77" s="4"/>
      <c r="D77" s="4"/>
      <c r="E77" s="4"/>
      <c r="F77" s="4"/>
      <c r="G77" s="4"/>
    </row>
    <row r="78" spans="1:7">
      <c r="A78" s="4"/>
      <c r="B78" s="4"/>
      <c r="C78" s="4"/>
      <c r="D78" s="4"/>
      <c r="E78" s="4"/>
      <c r="F78" s="4"/>
      <c r="G78" s="4"/>
    </row>
    <row r="79" spans="1:7">
      <c r="A79" s="4"/>
      <c r="B79" s="4"/>
      <c r="C79" s="4"/>
      <c r="D79" s="4"/>
      <c r="E79" s="4"/>
      <c r="F79" s="4"/>
      <c r="G79" s="4"/>
    </row>
    <row r="80" spans="1:7">
      <c r="A80" s="4"/>
      <c r="B80" s="4"/>
      <c r="C80" s="4"/>
      <c r="D80" s="4"/>
      <c r="E80" s="4"/>
      <c r="F80" s="4"/>
      <c r="G80" s="4"/>
    </row>
  </sheetData>
  <mergeCells count="11">
    <mergeCell ref="N51:P51"/>
    <mergeCell ref="K51:M51"/>
    <mergeCell ref="H51:J51"/>
    <mergeCell ref="E5:F5"/>
    <mergeCell ref="H5:I5"/>
    <mergeCell ref="K5:L5"/>
    <mergeCell ref="N5:O5"/>
    <mergeCell ref="Q51:S51"/>
    <mergeCell ref="A51:A52"/>
    <mergeCell ref="B51:D51"/>
    <mergeCell ref="E51:G5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5" orientation="landscape" horizontalDpi="300" verticalDpi="300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35:M70"/>
  <sheetViews>
    <sheetView view="pageBreakPreview" topLeftCell="A37" zoomScale="130" zoomScaleNormal="80" zoomScaleSheetLayoutView="130" workbookViewId="0">
      <selection activeCell="O72" sqref="O72"/>
    </sheetView>
  </sheetViews>
  <sheetFormatPr defaultRowHeight="12.75"/>
  <cols>
    <col min="1" max="1" width="17.140625" style="16" customWidth="1"/>
    <col min="2" max="2" width="14.28515625" style="16" customWidth="1"/>
    <col min="3" max="12" width="7.7109375" style="16" customWidth="1"/>
    <col min="13" max="13" width="10.28515625" style="16" customWidth="1"/>
    <col min="14" max="14" width="9.140625" style="16"/>
    <col min="15" max="15" width="13" style="16" bestFit="1" customWidth="1"/>
    <col min="16" max="256" width="9.140625" style="16"/>
    <col min="257" max="257" width="17.140625" style="16" customWidth="1"/>
    <col min="258" max="258" width="14.28515625" style="16" customWidth="1"/>
    <col min="259" max="268" width="7.7109375" style="16" customWidth="1"/>
    <col min="269" max="269" width="10.28515625" style="16" customWidth="1"/>
    <col min="270" max="270" width="9.140625" style="16"/>
    <col min="271" max="271" width="13" style="16" bestFit="1" customWidth="1"/>
    <col min="272" max="512" width="9.140625" style="16"/>
    <col min="513" max="513" width="17.140625" style="16" customWidth="1"/>
    <col min="514" max="514" width="14.28515625" style="16" customWidth="1"/>
    <col min="515" max="524" width="7.7109375" style="16" customWidth="1"/>
    <col min="525" max="525" width="10.28515625" style="16" customWidth="1"/>
    <col min="526" max="526" width="9.140625" style="16"/>
    <col min="527" max="527" width="13" style="16" bestFit="1" customWidth="1"/>
    <col min="528" max="768" width="9.140625" style="16"/>
    <col min="769" max="769" width="17.140625" style="16" customWidth="1"/>
    <col min="770" max="770" width="14.28515625" style="16" customWidth="1"/>
    <col min="771" max="780" width="7.7109375" style="16" customWidth="1"/>
    <col min="781" max="781" width="10.28515625" style="16" customWidth="1"/>
    <col min="782" max="782" width="9.140625" style="16"/>
    <col min="783" max="783" width="13" style="16" bestFit="1" customWidth="1"/>
    <col min="784" max="1024" width="9.140625" style="16"/>
    <col min="1025" max="1025" width="17.140625" style="16" customWidth="1"/>
    <col min="1026" max="1026" width="14.28515625" style="16" customWidth="1"/>
    <col min="1027" max="1036" width="7.7109375" style="16" customWidth="1"/>
    <col min="1037" max="1037" width="10.28515625" style="16" customWidth="1"/>
    <col min="1038" max="1038" width="9.140625" style="16"/>
    <col min="1039" max="1039" width="13" style="16" bestFit="1" customWidth="1"/>
    <col min="1040" max="1280" width="9.140625" style="16"/>
    <col min="1281" max="1281" width="17.140625" style="16" customWidth="1"/>
    <col min="1282" max="1282" width="14.28515625" style="16" customWidth="1"/>
    <col min="1283" max="1292" width="7.7109375" style="16" customWidth="1"/>
    <col min="1293" max="1293" width="10.28515625" style="16" customWidth="1"/>
    <col min="1294" max="1294" width="9.140625" style="16"/>
    <col min="1295" max="1295" width="13" style="16" bestFit="1" customWidth="1"/>
    <col min="1296" max="1536" width="9.140625" style="16"/>
    <col min="1537" max="1537" width="17.140625" style="16" customWidth="1"/>
    <col min="1538" max="1538" width="14.28515625" style="16" customWidth="1"/>
    <col min="1539" max="1548" width="7.7109375" style="16" customWidth="1"/>
    <col min="1549" max="1549" width="10.28515625" style="16" customWidth="1"/>
    <col min="1550" max="1550" width="9.140625" style="16"/>
    <col min="1551" max="1551" width="13" style="16" bestFit="1" customWidth="1"/>
    <col min="1552" max="1792" width="9.140625" style="16"/>
    <col min="1793" max="1793" width="17.140625" style="16" customWidth="1"/>
    <col min="1794" max="1794" width="14.28515625" style="16" customWidth="1"/>
    <col min="1795" max="1804" width="7.7109375" style="16" customWidth="1"/>
    <col min="1805" max="1805" width="10.28515625" style="16" customWidth="1"/>
    <col min="1806" max="1806" width="9.140625" style="16"/>
    <col min="1807" max="1807" width="13" style="16" bestFit="1" customWidth="1"/>
    <col min="1808" max="2048" width="9.140625" style="16"/>
    <col min="2049" max="2049" width="17.140625" style="16" customWidth="1"/>
    <col min="2050" max="2050" width="14.28515625" style="16" customWidth="1"/>
    <col min="2051" max="2060" width="7.7109375" style="16" customWidth="1"/>
    <col min="2061" max="2061" width="10.28515625" style="16" customWidth="1"/>
    <col min="2062" max="2062" width="9.140625" style="16"/>
    <col min="2063" max="2063" width="13" style="16" bestFit="1" customWidth="1"/>
    <col min="2064" max="2304" width="9.140625" style="16"/>
    <col min="2305" max="2305" width="17.140625" style="16" customWidth="1"/>
    <col min="2306" max="2306" width="14.28515625" style="16" customWidth="1"/>
    <col min="2307" max="2316" width="7.7109375" style="16" customWidth="1"/>
    <col min="2317" max="2317" width="10.28515625" style="16" customWidth="1"/>
    <col min="2318" max="2318" width="9.140625" style="16"/>
    <col min="2319" max="2319" width="13" style="16" bestFit="1" customWidth="1"/>
    <col min="2320" max="2560" width="9.140625" style="16"/>
    <col min="2561" max="2561" width="17.140625" style="16" customWidth="1"/>
    <col min="2562" max="2562" width="14.28515625" style="16" customWidth="1"/>
    <col min="2563" max="2572" width="7.7109375" style="16" customWidth="1"/>
    <col min="2573" max="2573" width="10.28515625" style="16" customWidth="1"/>
    <col min="2574" max="2574" width="9.140625" style="16"/>
    <col min="2575" max="2575" width="13" style="16" bestFit="1" customWidth="1"/>
    <col min="2576" max="2816" width="9.140625" style="16"/>
    <col min="2817" max="2817" width="17.140625" style="16" customWidth="1"/>
    <col min="2818" max="2818" width="14.28515625" style="16" customWidth="1"/>
    <col min="2819" max="2828" width="7.7109375" style="16" customWidth="1"/>
    <col min="2829" max="2829" width="10.28515625" style="16" customWidth="1"/>
    <col min="2830" max="2830" width="9.140625" style="16"/>
    <col min="2831" max="2831" width="13" style="16" bestFit="1" customWidth="1"/>
    <col min="2832" max="3072" width="9.140625" style="16"/>
    <col min="3073" max="3073" width="17.140625" style="16" customWidth="1"/>
    <col min="3074" max="3074" width="14.28515625" style="16" customWidth="1"/>
    <col min="3075" max="3084" width="7.7109375" style="16" customWidth="1"/>
    <col min="3085" max="3085" width="10.28515625" style="16" customWidth="1"/>
    <col min="3086" max="3086" width="9.140625" style="16"/>
    <col min="3087" max="3087" width="13" style="16" bestFit="1" customWidth="1"/>
    <col min="3088" max="3328" width="9.140625" style="16"/>
    <col min="3329" max="3329" width="17.140625" style="16" customWidth="1"/>
    <col min="3330" max="3330" width="14.28515625" style="16" customWidth="1"/>
    <col min="3331" max="3340" width="7.7109375" style="16" customWidth="1"/>
    <col min="3341" max="3341" width="10.28515625" style="16" customWidth="1"/>
    <col min="3342" max="3342" width="9.140625" style="16"/>
    <col min="3343" max="3343" width="13" style="16" bestFit="1" customWidth="1"/>
    <col min="3344" max="3584" width="9.140625" style="16"/>
    <col min="3585" max="3585" width="17.140625" style="16" customWidth="1"/>
    <col min="3586" max="3586" width="14.28515625" style="16" customWidth="1"/>
    <col min="3587" max="3596" width="7.7109375" style="16" customWidth="1"/>
    <col min="3597" max="3597" width="10.28515625" style="16" customWidth="1"/>
    <col min="3598" max="3598" width="9.140625" style="16"/>
    <col min="3599" max="3599" width="13" style="16" bestFit="1" customWidth="1"/>
    <col min="3600" max="3840" width="9.140625" style="16"/>
    <col min="3841" max="3841" width="17.140625" style="16" customWidth="1"/>
    <col min="3842" max="3842" width="14.28515625" style="16" customWidth="1"/>
    <col min="3843" max="3852" width="7.7109375" style="16" customWidth="1"/>
    <col min="3853" max="3853" width="10.28515625" style="16" customWidth="1"/>
    <col min="3854" max="3854" width="9.140625" style="16"/>
    <col min="3855" max="3855" width="13" style="16" bestFit="1" customWidth="1"/>
    <col min="3856" max="4096" width="9.140625" style="16"/>
    <col min="4097" max="4097" width="17.140625" style="16" customWidth="1"/>
    <col min="4098" max="4098" width="14.28515625" style="16" customWidth="1"/>
    <col min="4099" max="4108" width="7.7109375" style="16" customWidth="1"/>
    <col min="4109" max="4109" width="10.28515625" style="16" customWidth="1"/>
    <col min="4110" max="4110" width="9.140625" style="16"/>
    <col min="4111" max="4111" width="13" style="16" bestFit="1" customWidth="1"/>
    <col min="4112" max="4352" width="9.140625" style="16"/>
    <col min="4353" max="4353" width="17.140625" style="16" customWidth="1"/>
    <col min="4354" max="4354" width="14.28515625" style="16" customWidth="1"/>
    <col min="4355" max="4364" width="7.7109375" style="16" customWidth="1"/>
    <col min="4365" max="4365" width="10.28515625" style="16" customWidth="1"/>
    <col min="4366" max="4366" width="9.140625" style="16"/>
    <col min="4367" max="4367" width="13" style="16" bestFit="1" customWidth="1"/>
    <col min="4368" max="4608" width="9.140625" style="16"/>
    <col min="4609" max="4609" width="17.140625" style="16" customWidth="1"/>
    <col min="4610" max="4610" width="14.28515625" style="16" customWidth="1"/>
    <col min="4611" max="4620" width="7.7109375" style="16" customWidth="1"/>
    <col min="4621" max="4621" width="10.28515625" style="16" customWidth="1"/>
    <col min="4622" max="4622" width="9.140625" style="16"/>
    <col min="4623" max="4623" width="13" style="16" bestFit="1" customWidth="1"/>
    <col min="4624" max="4864" width="9.140625" style="16"/>
    <col min="4865" max="4865" width="17.140625" style="16" customWidth="1"/>
    <col min="4866" max="4866" width="14.28515625" style="16" customWidth="1"/>
    <col min="4867" max="4876" width="7.7109375" style="16" customWidth="1"/>
    <col min="4877" max="4877" width="10.28515625" style="16" customWidth="1"/>
    <col min="4878" max="4878" width="9.140625" style="16"/>
    <col min="4879" max="4879" width="13" style="16" bestFit="1" customWidth="1"/>
    <col min="4880" max="5120" width="9.140625" style="16"/>
    <col min="5121" max="5121" width="17.140625" style="16" customWidth="1"/>
    <col min="5122" max="5122" width="14.28515625" style="16" customWidth="1"/>
    <col min="5123" max="5132" width="7.7109375" style="16" customWidth="1"/>
    <col min="5133" max="5133" width="10.28515625" style="16" customWidth="1"/>
    <col min="5134" max="5134" width="9.140625" style="16"/>
    <col min="5135" max="5135" width="13" style="16" bestFit="1" customWidth="1"/>
    <col min="5136" max="5376" width="9.140625" style="16"/>
    <col min="5377" max="5377" width="17.140625" style="16" customWidth="1"/>
    <col min="5378" max="5378" width="14.28515625" style="16" customWidth="1"/>
    <col min="5379" max="5388" width="7.7109375" style="16" customWidth="1"/>
    <col min="5389" max="5389" width="10.28515625" style="16" customWidth="1"/>
    <col min="5390" max="5390" width="9.140625" style="16"/>
    <col min="5391" max="5391" width="13" style="16" bestFit="1" customWidth="1"/>
    <col min="5392" max="5632" width="9.140625" style="16"/>
    <col min="5633" max="5633" width="17.140625" style="16" customWidth="1"/>
    <col min="5634" max="5634" width="14.28515625" style="16" customWidth="1"/>
    <col min="5635" max="5644" width="7.7109375" style="16" customWidth="1"/>
    <col min="5645" max="5645" width="10.28515625" style="16" customWidth="1"/>
    <col min="5646" max="5646" width="9.140625" style="16"/>
    <col min="5647" max="5647" width="13" style="16" bestFit="1" customWidth="1"/>
    <col min="5648" max="5888" width="9.140625" style="16"/>
    <col min="5889" max="5889" width="17.140625" style="16" customWidth="1"/>
    <col min="5890" max="5890" width="14.28515625" style="16" customWidth="1"/>
    <col min="5891" max="5900" width="7.7109375" style="16" customWidth="1"/>
    <col min="5901" max="5901" width="10.28515625" style="16" customWidth="1"/>
    <col min="5902" max="5902" width="9.140625" style="16"/>
    <col min="5903" max="5903" width="13" style="16" bestFit="1" customWidth="1"/>
    <col min="5904" max="6144" width="9.140625" style="16"/>
    <col min="6145" max="6145" width="17.140625" style="16" customWidth="1"/>
    <col min="6146" max="6146" width="14.28515625" style="16" customWidth="1"/>
    <col min="6147" max="6156" width="7.7109375" style="16" customWidth="1"/>
    <col min="6157" max="6157" width="10.28515625" style="16" customWidth="1"/>
    <col min="6158" max="6158" width="9.140625" style="16"/>
    <col min="6159" max="6159" width="13" style="16" bestFit="1" customWidth="1"/>
    <col min="6160" max="6400" width="9.140625" style="16"/>
    <col min="6401" max="6401" width="17.140625" style="16" customWidth="1"/>
    <col min="6402" max="6402" width="14.28515625" style="16" customWidth="1"/>
    <col min="6403" max="6412" width="7.7109375" style="16" customWidth="1"/>
    <col min="6413" max="6413" width="10.28515625" style="16" customWidth="1"/>
    <col min="6414" max="6414" width="9.140625" style="16"/>
    <col min="6415" max="6415" width="13" style="16" bestFit="1" customWidth="1"/>
    <col min="6416" max="6656" width="9.140625" style="16"/>
    <col min="6657" max="6657" width="17.140625" style="16" customWidth="1"/>
    <col min="6658" max="6658" width="14.28515625" style="16" customWidth="1"/>
    <col min="6659" max="6668" width="7.7109375" style="16" customWidth="1"/>
    <col min="6669" max="6669" width="10.28515625" style="16" customWidth="1"/>
    <col min="6670" max="6670" width="9.140625" style="16"/>
    <col min="6671" max="6671" width="13" style="16" bestFit="1" customWidth="1"/>
    <col min="6672" max="6912" width="9.140625" style="16"/>
    <col min="6913" max="6913" width="17.140625" style="16" customWidth="1"/>
    <col min="6914" max="6914" width="14.28515625" style="16" customWidth="1"/>
    <col min="6915" max="6924" width="7.7109375" style="16" customWidth="1"/>
    <col min="6925" max="6925" width="10.28515625" style="16" customWidth="1"/>
    <col min="6926" max="6926" width="9.140625" style="16"/>
    <col min="6927" max="6927" width="13" style="16" bestFit="1" customWidth="1"/>
    <col min="6928" max="7168" width="9.140625" style="16"/>
    <col min="7169" max="7169" width="17.140625" style="16" customWidth="1"/>
    <col min="7170" max="7170" width="14.28515625" style="16" customWidth="1"/>
    <col min="7171" max="7180" width="7.7109375" style="16" customWidth="1"/>
    <col min="7181" max="7181" width="10.28515625" style="16" customWidth="1"/>
    <col min="7182" max="7182" width="9.140625" style="16"/>
    <col min="7183" max="7183" width="13" style="16" bestFit="1" customWidth="1"/>
    <col min="7184" max="7424" width="9.140625" style="16"/>
    <col min="7425" max="7425" width="17.140625" style="16" customWidth="1"/>
    <col min="7426" max="7426" width="14.28515625" style="16" customWidth="1"/>
    <col min="7427" max="7436" width="7.7109375" style="16" customWidth="1"/>
    <col min="7437" max="7437" width="10.28515625" style="16" customWidth="1"/>
    <col min="7438" max="7438" width="9.140625" style="16"/>
    <col min="7439" max="7439" width="13" style="16" bestFit="1" customWidth="1"/>
    <col min="7440" max="7680" width="9.140625" style="16"/>
    <col min="7681" max="7681" width="17.140625" style="16" customWidth="1"/>
    <col min="7682" max="7682" width="14.28515625" style="16" customWidth="1"/>
    <col min="7683" max="7692" width="7.7109375" style="16" customWidth="1"/>
    <col min="7693" max="7693" width="10.28515625" style="16" customWidth="1"/>
    <col min="7694" max="7694" width="9.140625" style="16"/>
    <col min="7695" max="7695" width="13" style="16" bestFit="1" customWidth="1"/>
    <col min="7696" max="7936" width="9.140625" style="16"/>
    <col min="7937" max="7937" width="17.140625" style="16" customWidth="1"/>
    <col min="7938" max="7938" width="14.28515625" style="16" customWidth="1"/>
    <col min="7939" max="7948" width="7.7109375" style="16" customWidth="1"/>
    <col min="7949" max="7949" width="10.28515625" style="16" customWidth="1"/>
    <col min="7950" max="7950" width="9.140625" style="16"/>
    <col min="7951" max="7951" width="13" style="16" bestFit="1" customWidth="1"/>
    <col min="7952" max="8192" width="9.140625" style="16"/>
    <col min="8193" max="8193" width="17.140625" style="16" customWidth="1"/>
    <col min="8194" max="8194" width="14.28515625" style="16" customWidth="1"/>
    <col min="8195" max="8204" width="7.7109375" style="16" customWidth="1"/>
    <col min="8205" max="8205" width="10.28515625" style="16" customWidth="1"/>
    <col min="8206" max="8206" width="9.140625" style="16"/>
    <col min="8207" max="8207" width="13" style="16" bestFit="1" customWidth="1"/>
    <col min="8208" max="8448" width="9.140625" style="16"/>
    <col min="8449" max="8449" width="17.140625" style="16" customWidth="1"/>
    <col min="8450" max="8450" width="14.28515625" style="16" customWidth="1"/>
    <col min="8451" max="8460" width="7.7109375" style="16" customWidth="1"/>
    <col min="8461" max="8461" width="10.28515625" style="16" customWidth="1"/>
    <col min="8462" max="8462" width="9.140625" style="16"/>
    <col min="8463" max="8463" width="13" style="16" bestFit="1" customWidth="1"/>
    <col min="8464" max="8704" width="9.140625" style="16"/>
    <col min="8705" max="8705" width="17.140625" style="16" customWidth="1"/>
    <col min="8706" max="8706" width="14.28515625" style="16" customWidth="1"/>
    <col min="8707" max="8716" width="7.7109375" style="16" customWidth="1"/>
    <col min="8717" max="8717" width="10.28515625" style="16" customWidth="1"/>
    <col min="8718" max="8718" width="9.140625" style="16"/>
    <col min="8719" max="8719" width="13" style="16" bestFit="1" customWidth="1"/>
    <col min="8720" max="8960" width="9.140625" style="16"/>
    <col min="8961" max="8961" width="17.140625" style="16" customWidth="1"/>
    <col min="8962" max="8962" width="14.28515625" style="16" customWidth="1"/>
    <col min="8963" max="8972" width="7.7109375" style="16" customWidth="1"/>
    <col min="8973" max="8973" width="10.28515625" style="16" customWidth="1"/>
    <col min="8974" max="8974" width="9.140625" style="16"/>
    <col min="8975" max="8975" width="13" style="16" bestFit="1" customWidth="1"/>
    <col min="8976" max="9216" width="9.140625" style="16"/>
    <col min="9217" max="9217" width="17.140625" style="16" customWidth="1"/>
    <col min="9218" max="9218" width="14.28515625" style="16" customWidth="1"/>
    <col min="9219" max="9228" width="7.7109375" style="16" customWidth="1"/>
    <col min="9229" max="9229" width="10.28515625" style="16" customWidth="1"/>
    <col min="9230" max="9230" width="9.140625" style="16"/>
    <col min="9231" max="9231" width="13" style="16" bestFit="1" customWidth="1"/>
    <col min="9232" max="9472" width="9.140625" style="16"/>
    <col min="9473" max="9473" width="17.140625" style="16" customWidth="1"/>
    <col min="9474" max="9474" width="14.28515625" style="16" customWidth="1"/>
    <col min="9475" max="9484" width="7.7109375" style="16" customWidth="1"/>
    <col min="9485" max="9485" width="10.28515625" style="16" customWidth="1"/>
    <col min="9486" max="9486" width="9.140625" style="16"/>
    <col min="9487" max="9487" width="13" style="16" bestFit="1" customWidth="1"/>
    <col min="9488" max="9728" width="9.140625" style="16"/>
    <col min="9729" max="9729" width="17.140625" style="16" customWidth="1"/>
    <col min="9730" max="9730" width="14.28515625" style="16" customWidth="1"/>
    <col min="9731" max="9740" width="7.7109375" style="16" customWidth="1"/>
    <col min="9741" max="9741" width="10.28515625" style="16" customWidth="1"/>
    <col min="9742" max="9742" width="9.140625" style="16"/>
    <col min="9743" max="9743" width="13" style="16" bestFit="1" customWidth="1"/>
    <col min="9744" max="9984" width="9.140625" style="16"/>
    <col min="9985" max="9985" width="17.140625" style="16" customWidth="1"/>
    <col min="9986" max="9986" width="14.28515625" style="16" customWidth="1"/>
    <col min="9987" max="9996" width="7.7109375" style="16" customWidth="1"/>
    <col min="9997" max="9997" width="10.28515625" style="16" customWidth="1"/>
    <col min="9998" max="9998" width="9.140625" style="16"/>
    <col min="9999" max="9999" width="13" style="16" bestFit="1" customWidth="1"/>
    <col min="10000" max="10240" width="9.140625" style="16"/>
    <col min="10241" max="10241" width="17.140625" style="16" customWidth="1"/>
    <col min="10242" max="10242" width="14.28515625" style="16" customWidth="1"/>
    <col min="10243" max="10252" width="7.7109375" style="16" customWidth="1"/>
    <col min="10253" max="10253" width="10.28515625" style="16" customWidth="1"/>
    <col min="10254" max="10254" width="9.140625" style="16"/>
    <col min="10255" max="10255" width="13" style="16" bestFit="1" customWidth="1"/>
    <col min="10256" max="10496" width="9.140625" style="16"/>
    <col min="10497" max="10497" width="17.140625" style="16" customWidth="1"/>
    <col min="10498" max="10498" width="14.28515625" style="16" customWidth="1"/>
    <col min="10499" max="10508" width="7.7109375" style="16" customWidth="1"/>
    <col min="10509" max="10509" width="10.28515625" style="16" customWidth="1"/>
    <col min="10510" max="10510" width="9.140625" style="16"/>
    <col min="10511" max="10511" width="13" style="16" bestFit="1" customWidth="1"/>
    <col min="10512" max="10752" width="9.140625" style="16"/>
    <col min="10753" max="10753" width="17.140625" style="16" customWidth="1"/>
    <col min="10754" max="10754" width="14.28515625" style="16" customWidth="1"/>
    <col min="10755" max="10764" width="7.7109375" style="16" customWidth="1"/>
    <col min="10765" max="10765" width="10.28515625" style="16" customWidth="1"/>
    <col min="10766" max="10766" width="9.140625" style="16"/>
    <col min="10767" max="10767" width="13" style="16" bestFit="1" customWidth="1"/>
    <col min="10768" max="11008" width="9.140625" style="16"/>
    <col min="11009" max="11009" width="17.140625" style="16" customWidth="1"/>
    <col min="11010" max="11010" width="14.28515625" style="16" customWidth="1"/>
    <col min="11011" max="11020" width="7.7109375" style="16" customWidth="1"/>
    <col min="11021" max="11021" width="10.28515625" style="16" customWidth="1"/>
    <col min="11022" max="11022" width="9.140625" style="16"/>
    <col min="11023" max="11023" width="13" style="16" bestFit="1" customWidth="1"/>
    <col min="11024" max="11264" width="9.140625" style="16"/>
    <col min="11265" max="11265" width="17.140625" style="16" customWidth="1"/>
    <col min="11266" max="11266" width="14.28515625" style="16" customWidth="1"/>
    <col min="11267" max="11276" width="7.7109375" style="16" customWidth="1"/>
    <col min="11277" max="11277" width="10.28515625" style="16" customWidth="1"/>
    <col min="11278" max="11278" width="9.140625" style="16"/>
    <col min="11279" max="11279" width="13" style="16" bestFit="1" customWidth="1"/>
    <col min="11280" max="11520" width="9.140625" style="16"/>
    <col min="11521" max="11521" width="17.140625" style="16" customWidth="1"/>
    <col min="11522" max="11522" width="14.28515625" style="16" customWidth="1"/>
    <col min="11523" max="11532" width="7.7109375" style="16" customWidth="1"/>
    <col min="11533" max="11533" width="10.28515625" style="16" customWidth="1"/>
    <col min="11534" max="11534" width="9.140625" style="16"/>
    <col min="11535" max="11535" width="13" style="16" bestFit="1" customWidth="1"/>
    <col min="11536" max="11776" width="9.140625" style="16"/>
    <col min="11777" max="11777" width="17.140625" style="16" customWidth="1"/>
    <col min="11778" max="11778" width="14.28515625" style="16" customWidth="1"/>
    <col min="11779" max="11788" width="7.7109375" style="16" customWidth="1"/>
    <col min="11789" max="11789" width="10.28515625" style="16" customWidth="1"/>
    <col min="11790" max="11790" width="9.140625" style="16"/>
    <col min="11791" max="11791" width="13" style="16" bestFit="1" customWidth="1"/>
    <col min="11792" max="12032" width="9.140625" style="16"/>
    <col min="12033" max="12033" width="17.140625" style="16" customWidth="1"/>
    <col min="12034" max="12034" width="14.28515625" style="16" customWidth="1"/>
    <col min="12035" max="12044" width="7.7109375" style="16" customWidth="1"/>
    <col min="12045" max="12045" width="10.28515625" style="16" customWidth="1"/>
    <col min="12046" max="12046" width="9.140625" style="16"/>
    <col min="12047" max="12047" width="13" style="16" bestFit="1" customWidth="1"/>
    <col min="12048" max="12288" width="9.140625" style="16"/>
    <col min="12289" max="12289" width="17.140625" style="16" customWidth="1"/>
    <col min="12290" max="12290" width="14.28515625" style="16" customWidth="1"/>
    <col min="12291" max="12300" width="7.7109375" style="16" customWidth="1"/>
    <col min="12301" max="12301" width="10.28515625" style="16" customWidth="1"/>
    <col min="12302" max="12302" width="9.140625" style="16"/>
    <col min="12303" max="12303" width="13" style="16" bestFit="1" customWidth="1"/>
    <col min="12304" max="12544" width="9.140625" style="16"/>
    <col min="12545" max="12545" width="17.140625" style="16" customWidth="1"/>
    <col min="12546" max="12546" width="14.28515625" style="16" customWidth="1"/>
    <col min="12547" max="12556" width="7.7109375" style="16" customWidth="1"/>
    <col min="12557" max="12557" width="10.28515625" style="16" customWidth="1"/>
    <col min="12558" max="12558" width="9.140625" style="16"/>
    <col min="12559" max="12559" width="13" style="16" bestFit="1" customWidth="1"/>
    <col min="12560" max="12800" width="9.140625" style="16"/>
    <col min="12801" max="12801" width="17.140625" style="16" customWidth="1"/>
    <col min="12802" max="12802" width="14.28515625" style="16" customWidth="1"/>
    <col min="12803" max="12812" width="7.7109375" style="16" customWidth="1"/>
    <col min="12813" max="12813" width="10.28515625" style="16" customWidth="1"/>
    <col min="12814" max="12814" width="9.140625" style="16"/>
    <col min="12815" max="12815" width="13" style="16" bestFit="1" customWidth="1"/>
    <col min="12816" max="13056" width="9.140625" style="16"/>
    <col min="13057" max="13057" width="17.140625" style="16" customWidth="1"/>
    <col min="13058" max="13058" width="14.28515625" style="16" customWidth="1"/>
    <col min="13059" max="13068" width="7.7109375" style="16" customWidth="1"/>
    <col min="13069" max="13069" width="10.28515625" style="16" customWidth="1"/>
    <col min="13070" max="13070" width="9.140625" style="16"/>
    <col min="13071" max="13071" width="13" style="16" bestFit="1" customWidth="1"/>
    <col min="13072" max="13312" width="9.140625" style="16"/>
    <col min="13313" max="13313" width="17.140625" style="16" customWidth="1"/>
    <col min="13314" max="13314" width="14.28515625" style="16" customWidth="1"/>
    <col min="13315" max="13324" width="7.7109375" style="16" customWidth="1"/>
    <col min="13325" max="13325" width="10.28515625" style="16" customWidth="1"/>
    <col min="13326" max="13326" width="9.140625" style="16"/>
    <col min="13327" max="13327" width="13" style="16" bestFit="1" customWidth="1"/>
    <col min="13328" max="13568" width="9.140625" style="16"/>
    <col min="13569" max="13569" width="17.140625" style="16" customWidth="1"/>
    <col min="13570" max="13570" width="14.28515625" style="16" customWidth="1"/>
    <col min="13571" max="13580" width="7.7109375" style="16" customWidth="1"/>
    <col min="13581" max="13581" width="10.28515625" style="16" customWidth="1"/>
    <col min="13582" max="13582" width="9.140625" style="16"/>
    <col min="13583" max="13583" width="13" style="16" bestFit="1" customWidth="1"/>
    <col min="13584" max="13824" width="9.140625" style="16"/>
    <col min="13825" max="13825" width="17.140625" style="16" customWidth="1"/>
    <col min="13826" max="13826" width="14.28515625" style="16" customWidth="1"/>
    <col min="13827" max="13836" width="7.7109375" style="16" customWidth="1"/>
    <col min="13837" max="13837" width="10.28515625" style="16" customWidth="1"/>
    <col min="13838" max="13838" width="9.140625" style="16"/>
    <col min="13839" max="13839" width="13" style="16" bestFit="1" customWidth="1"/>
    <col min="13840" max="14080" width="9.140625" style="16"/>
    <col min="14081" max="14081" width="17.140625" style="16" customWidth="1"/>
    <col min="14082" max="14082" width="14.28515625" style="16" customWidth="1"/>
    <col min="14083" max="14092" width="7.7109375" style="16" customWidth="1"/>
    <col min="14093" max="14093" width="10.28515625" style="16" customWidth="1"/>
    <col min="14094" max="14094" width="9.140625" style="16"/>
    <col min="14095" max="14095" width="13" style="16" bestFit="1" customWidth="1"/>
    <col min="14096" max="14336" width="9.140625" style="16"/>
    <col min="14337" max="14337" width="17.140625" style="16" customWidth="1"/>
    <col min="14338" max="14338" width="14.28515625" style="16" customWidth="1"/>
    <col min="14339" max="14348" width="7.7109375" style="16" customWidth="1"/>
    <col min="14349" max="14349" width="10.28515625" style="16" customWidth="1"/>
    <col min="14350" max="14350" width="9.140625" style="16"/>
    <col min="14351" max="14351" width="13" style="16" bestFit="1" customWidth="1"/>
    <col min="14352" max="14592" width="9.140625" style="16"/>
    <col min="14593" max="14593" width="17.140625" style="16" customWidth="1"/>
    <col min="14594" max="14594" width="14.28515625" style="16" customWidth="1"/>
    <col min="14595" max="14604" width="7.7109375" style="16" customWidth="1"/>
    <col min="14605" max="14605" width="10.28515625" style="16" customWidth="1"/>
    <col min="14606" max="14606" width="9.140625" style="16"/>
    <col min="14607" max="14607" width="13" style="16" bestFit="1" customWidth="1"/>
    <col min="14608" max="14848" width="9.140625" style="16"/>
    <col min="14849" max="14849" width="17.140625" style="16" customWidth="1"/>
    <col min="14850" max="14850" width="14.28515625" style="16" customWidth="1"/>
    <col min="14851" max="14860" width="7.7109375" style="16" customWidth="1"/>
    <col min="14861" max="14861" width="10.28515625" style="16" customWidth="1"/>
    <col min="14862" max="14862" width="9.140625" style="16"/>
    <col min="14863" max="14863" width="13" style="16" bestFit="1" customWidth="1"/>
    <col min="14864" max="15104" width="9.140625" style="16"/>
    <col min="15105" max="15105" width="17.140625" style="16" customWidth="1"/>
    <col min="15106" max="15106" width="14.28515625" style="16" customWidth="1"/>
    <col min="15107" max="15116" width="7.7109375" style="16" customWidth="1"/>
    <col min="15117" max="15117" width="10.28515625" style="16" customWidth="1"/>
    <col min="15118" max="15118" width="9.140625" style="16"/>
    <col min="15119" max="15119" width="13" style="16" bestFit="1" customWidth="1"/>
    <col min="15120" max="15360" width="9.140625" style="16"/>
    <col min="15361" max="15361" width="17.140625" style="16" customWidth="1"/>
    <col min="15362" max="15362" width="14.28515625" style="16" customWidth="1"/>
    <col min="15363" max="15372" width="7.7109375" style="16" customWidth="1"/>
    <col min="15373" max="15373" width="10.28515625" style="16" customWidth="1"/>
    <col min="15374" max="15374" width="9.140625" style="16"/>
    <col min="15375" max="15375" width="13" style="16" bestFit="1" customWidth="1"/>
    <col min="15376" max="15616" width="9.140625" style="16"/>
    <col min="15617" max="15617" width="17.140625" style="16" customWidth="1"/>
    <col min="15618" max="15618" width="14.28515625" style="16" customWidth="1"/>
    <col min="15619" max="15628" width="7.7109375" style="16" customWidth="1"/>
    <col min="15629" max="15629" width="10.28515625" style="16" customWidth="1"/>
    <col min="15630" max="15630" width="9.140625" style="16"/>
    <col min="15631" max="15631" width="13" style="16" bestFit="1" customWidth="1"/>
    <col min="15632" max="15872" width="9.140625" style="16"/>
    <col min="15873" max="15873" width="17.140625" style="16" customWidth="1"/>
    <col min="15874" max="15874" width="14.28515625" style="16" customWidth="1"/>
    <col min="15875" max="15884" width="7.7109375" style="16" customWidth="1"/>
    <col min="15885" max="15885" width="10.28515625" style="16" customWidth="1"/>
    <col min="15886" max="15886" width="9.140625" style="16"/>
    <col min="15887" max="15887" width="13" style="16" bestFit="1" customWidth="1"/>
    <col min="15888" max="16128" width="9.140625" style="16"/>
    <col min="16129" max="16129" width="17.140625" style="16" customWidth="1"/>
    <col min="16130" max="16130" width="14.28515625" style="16" customWidth="1"/>
    <col min="16131" max="16140" width="7.7109375" style="16" customWidth="1"/>
    <col min="16141" max="16141" width="10.28515625" style="16" customWidth="1"/>
    <col min="16142" max="16142" width="9.140625" style="16"/>
    <col min="16143" max="16143" width="13" style="16" bestFit="1" customWidth="1"/>
    <col min="16144" max="16384" width="9.140625" style="16"/>
  </cols>
  <sheetData>
    <row r="35" spans="1:13" ht="15" thickBot="1">
      <c r="A35" s="845" t="s">
        <v>177</v>
      </c>
      <c r="B35" s="845"/>
      <c r="C35" s="845"/>
      <c r="D35" s="845"/>
      <c r="E35" s="845"/>
      <c r="F35" s="845"/>
      <c r="G35" s="845"/>
      <c r="H35" s="845"/>
      <c r="I35" s="845"/>
      <c r="J35" s="845"/>
      <c r="K35" s="845"/>
      <c r="L35" s="845"/>
      <c r="M35" s="845"/>
    </row>
    <row r="36" spans="1:13" ht="12.75" customHeight="1">
      <c r="A36" s="847" t="s">
        <v>170</v>
      </c>
      <c r="B36" s="848"/>
      <c r="C36" s="851">
        <v>2007</v>
      </c>
      <c r="D36" s="851">
        <v>2008</v>
      </c>
      <c r="E36" s="851">
        <v>2009</v>
      </c>
      <c r="F36" s="851">
        <v>2010</v>
      </c>
      <c r="G36" s="856">
        <v>2011</v>
      </c>
      <c r="H36" s="856"/>
      <c r="I36" s="856"/>
      <c r="J36" s="856"/>
      <c r="K36" s="856"/>
      <c r="L36" s="856"/>
      <c r="M36" s="857" t="s">
        <v>546</v>
      </c>
    </row>
    <row r="37" spans="1:13">
      <c r="A37" s="849"/>
      <c r="B37" s="850"/>
      <c r="C37" s="852"/>
      <c r="D37" s="852"/>
      <c r="E37" s="852"/>
      <c r="F37" s="852"/>
      <c r="G37" s="200" t="s">
        <v>5</v>
      </c>
      <c r="H37" s="200" t="s">
        <v>6</v>
      </c>
      <c r="I37" s="200" t="s">
        <v>14</v>
      </c>
      <c r="J37" s="200" t="s">
        <v>7</v>
      </c>
      <c r="K37" s="200" t="s">
        <v>16</v>
      </c>
      <c r="L37" s="200" t="s">
        <v>17</v>
      </c>
      <c r="M37" s="858"/>
    </row>
    <row r="38" spans="1:13" ht="12.75" customHeight="1">
      <c r="A38" s="833" t="s">
        <v>220</v>
      </c>
      <c r="B38" s="834"/>
      <c r="C38" s="839">
        <v>109.16</v>
      </c>
      <c r="D38" s="839">
        <v>111.82</v>
      </c>
      <c r="E38" s="839">
        <v>107.7</v>
      </c>
      <c r="F38" s="882">
        <v>107.9</v>
      </c>
      <c r="G38" s="481">
        <v>101.9</v>
      </c>
      <c r="H38" s="481">
        <v>100.9</v>
      </c>
      <c r="I38" s="481">
        <v>100.7</v>
      </c>
      <c r="J38" s="481">
        <v>100.7</v>
      </c>
      <c r="K38" s="481">
        <v>100.3</v>
      </c>
      <c r="L38" s="481">
        <v>100.1</v>
      </c>
      <c r="M38" s="830">
        <v>105.7</v>
      </c>
    </row>
    <row r="39" spans="1:13" ht="12.75" customHeight="1">
      <c r="A39" s="835"/>
      <c r="B39" s="836"/>
      <c r="C39" s="840"/>
      <c r="D39" s="840"/>
      <c r="E39" s="840"/>
      <c r="F39" s="883"/>
      <c r="G39" s="230" t="s">
        <v>149</v>
      </c>
      <c r="H39" s="230" t="s">
        <v>161</v>
      </c>
      <c r="I39" s="230" t="s">
        <v>162</v>
      </c>
      <c r="J39" s="230" t="s">
        <v>163</v>
      </c>
      <c r="K39" s="230" t="s">
        <v>164</v>
      </c>
      <c r="L39" s="230" t="s">
        <v>165</v>
      </c>
      <c r="M39" s="830"/>
    </row>
    <row r="40" spans="1:13" ht="12.75" customHeight="1" thickBot="1">
      <c r="A40" s="837"/>
      <c r="B40" s="838"/>
      <c r="C40" s="841"/>
      <c r="D40" s="841"/>
      <c r="E40" s="841"/>
      <c r="F40" s="884"/>
      <c r="G40" s="579">
        <v>100.3</v>
      </c>
      <c r="H40" s="579">
        <v>99.7</v>
      </c>
      <c r="I40" s="579">
        <v>100</v>
      </c>
      <c r="J40" s="579">
        <v>100.5</v>
      </c>
      <c r="K40" s="579">
        <v>100.5</v>
      </c>
      <c r="L40" s="579"/>
      <c r="M40" s="831"/>
    </row>
    <row r="41" spans="1:13" ht="12.75" customHeight="1">
      <c r="A41" s="871" t="s">
        <v>171</v>
      </c>
      <c r="B41" s="872"/>
      <c r="C41" s="877">
        <v>108.52</v>
      </c>
      <c r="D41" s="877">
        <v>110.55</v>
      </c>
      <c r="E41" s="877">
        <v>107.4</v>
      </c>
      <c r="F41" s="878">
        <v>107.5</v>
      </c>
      <c r="G41" s="230" t="s">
        <v>5</v>
      </c>
      <c r="H41" s="230" t="s">
        <v>6</v>
      </c>
      <c r="I41" s="230" t="s">
        <v>14</v>
      </c>
      <c r="J41" s="230" t="s">
        <v>7</v>
      </c>
      <c r="K41" s="230" t="s">
        <v>16</v>
      </c>
      <c r="L41" s="230" t="s">
        <v>17</v>
      </c>
      <c r="M41" s="878">
        <v>105.5</v>
      </c>
    </row>
    <row r="42" spans="1:13" ht="12.75" customHeight="1">
      <c r="A42" s="873"/>
      <c r="B42" s="874"/>
      <c r="C42" s="840"/>
      <c r="D42" s="840"/>
      <c r="E42" s="840"/>
      <c r="F42" s="879"/>
      <c r="G42" s="481">
        <v>101.5</v>
      </c>
      <c r="H42" s="481">
        <v>101</v>
      </c>
      <c r="I42" s="481">
        <v>100.9</v>
      </c>
      <c r="J42" s="481">
        <v>100.5</v>
      </c>
      <c r="K42" s="481">
        <v>100.3</v>
      </c>
      <c r="L42" s="481">
        <v>99.8</v>
      </c>
      <c r="M42" s="879"/>
    </row>
    <row r="43" spans="1:13" ht="12.75" customHeight="1">
      <c r="A43" s="873"/>
      <c r="B43" s="874"/>
      <c r="C43" s="840"/>
      <c r="D43" s="840"/>
      <c r="E43" s="840"/>
      <c r="F43" s="879"/>
      <c r="G43" s="230" t="s">
        <v>149</v>
      </c>
      <c r="H43" s="230" t="s">
        <v>161</v>
      </c>
      <c r="I43" s="230" t="s">
        <v>162</v>
      </c>
      <c r="J43" s="230" t="s">
        <v>163</v>
      </c>
      <c r="K43" s="230" t="s">
        <v>164</v>
      </c>
      <c r="L43" s="230" t="s">
        <v>165</v>
      </c>
      <c r="M43" s="879"/>
    </row>
    <row r="44" spans="1:13" ht="12.75" customHeight="1" thickBot="1">
      <c r="A44" s="875"/>
      <c r="B44" s="876"/>
      <c r="C44" s="841"/>
      <c r="D44" s="841"/>
      <c r="E44" s="841"/>
      <c r="F44" s="880"/>
      <c r="G44" s="480">
        <v>100.1</v>
      </c>
      <c r="H44" s="480">
        <v>99.8</v>
      </c>
      <c r="I44" s="480">
        <v>100.1</v>
      </c>
      <c r="J44" s="480">
        <v>100.7</v>
      </c>
      <c r="K44" s="480">
        <v>100.6</v>
      </c>
      <c r="L44" s="480"/>
      <c r="M44" s="880"/>
    </row>
    <row r="45" spans="1:13" ht="12.75" customHeight="1">
      <c r="A45" s="871" t="s">
        <v>169</v>
      </c>
      <c r="B45" s="872"/>
      <c r="C45" s="877">
        <v>111.06</v>
      </c>
      <c r="D45" s="877">
        <v>115.57</v>
      </c>
      <c r="E45" s="877">
        <v>108.6</v>
      </c>
      <c r="F45" s="878">
        <v>109.1</v>
      </c>
      <c r="G45" s="231" t="s">
        <v>5</v>
      </c>
      <c r="H45" s="231" t="s">
        <v>6</v>
      </c>
      <c r="I45" s="231" t="s">
        <v>14</v>
      </c>
      <c r="J45" s="231" t="s">
        <v>7</v>
      </c>
      <c r="K45" s="231" t="s">
        <v>16</v>
      </c>
      <c r="L45" s="231" t="s">
        <v>17</v>
      </c>
      <c r="M45" s="878">
        <v>106.3</v>
      </c>
    </row>
    <row r="46" spans="1:13" ht="12.75" customHeight="1">
      <c r="A46" s="873"/>
      <c r="B46" s="874"/>
      <c r="C46" s="840"/>
      <c r="D46" s="840"/>
      <c r="E46" s="840"/>
      <c r="F46" s="879"/>
      <c r="G46" s="481">
        <v>103.2</v>
      </c>
      <c r="H46" s="481">
        <v>100.5</v>
      </c>
      <c r="I46" s="481">
        <v>100.4</v>
      </c>
      <c r="J46" s="481">
        <v>101.5</v>
      </c>
      <c r="K46" s="481">
        <v>100.3</v>
      </c>
      <c r="L46" s="481">
        <v>100.6</v>
      </c>
      <c r="M46" s="879"/>
    </row>
    <row r="47" spans="1:13" ht="12.75" customHeight="1">
      <c r="A47" s="873"/>
      <c r="B47" s="874"/>
      <c r="C47" s="840"/>
      <c r="D47" s="840"/>
      <c r="E47" s="840"/>
      <c r="F47" s="879"/>
      <c r="G47" s="230" t="s">
        <v>149</v>
      </c>
      <c r="H47" s="230" t="s">
        <v>161</v>
      </c>
      <c r="I47" s="230" t="s">
        <v>162</v>
      </c>
      <c r="J47" s="230" t="s">
        <v>163</v>
      </c>
      <c r="K47" s="230" t="s">
        <v>164</v>
      </c>
      <c r="L47" s="230" t="s">
        <v>165</v>
      </c>
      <c r="M47" s="879"/>
    </row>
    <row r="48" spans="1:13" ht="12.75" customHeight="1" thickBot="1">
      <c r="A48" s="875"/>
      <c r="B48" s="876"/>
      <c r="C48" s="841"/>
      <c r="D48" s="841"/>
      <c r="E48" s="841"/>
      <c r="F48" s="880"/>
      <c r="G48" s="480">
        <v>100.6</v>
      </c>
      <c r="H48" s="480">
        <v>99.4</v>
      </c>
      <c r="I48" s="480">
        <v>99.5</v>
      </c>
      <c r="J48" s="480">
        <v>100.1</v>
      </c>
      <c r="K48" s="480">
        <v>100.1</v>
      </c>
      <c r="L48" s="232"/>
      <c r="M48" s="881"/>
    </row>
    <row r="49" spans="1:13" ht="3.75" customHeight="1"/>
    <row r="50" spans="1:13" ht="15" thickBot="1">
      <c r="A50" s="845" t="s">
        <v>547</v>
      </c>
      <c r="B50" s="845"/>
      <c r="C50" s="845"/>
      <c r="D50" s="845"/>
      <c r="E50" s="845"/>
      <c r="F50" s="845"/>
      <c r="G50" s="845"/>
      <c r="H50" s="845"/>
      <c r="I50" s="845"/>
      <c r="J50" s="845"/>
      <c r="K50" s="845"/>
      <c r="L50" s="845"/>
      <c r="M50" s="845"/>
    </row>
    <row r="51" spans="1:13" ht="13.5" customHeight="1" thickBot="1">
      <c r="A51" s="815" t="s">
        <v>170</v>
      </c>
      <c r="B51" s="816"/>
      <c r="C51" s="811" t="s">
        <v>225</v>
      </c>
      <c r="D51" s="812"/>
      <c r="E51" s="812"/>
      <c r="F51" s="814"/>
      <c r="G51" s="811" t="s">
        <v>233</v>
      </c>
      <c r="H51" s="812"/>
      <c r="I51" s="812"/>
      <c r="J51" s="814"/>
      <c r="K51" s="811" t="s">
        <v>478</v>
      </c>
      <c r="L51" s="812"/>
      <c r="M51" s="813"/>
    </row>
    <row r="52" spans="1:13">
      <c r="A52" s="817" t="s">
        <v>172</v>
      </c>
      <c r="B52" s="818"/>
      <c r="C52" s="819">
        <v>107.7</v>
      </c>
      <c r="D52" s="820"/>
      <c r="E52" s="820"/>
      <c r="F52" s="821"/>
      <c r="G52" s="819">
        <v>107.8</v>
      </c>
      <c r="H52" s="820"/>
      <c r="I52" s="820"/>
      <c r="J52" s="821"/>
      <c r="K52" s="865">
        <v>106.3</v>
      </c>
      <c r="L52" s="866"/>
      <c r="M52" s="867"/>
    </row>
    <row r="53" spans="1:13">
      <c r="A53" s="824" t="s">
        <v>171</v>
      </c>
      <c r="B53" s="825"/>
      <c r="C53" s="826">
        <v>107.7</v>
      </c>
      <c r="D53" s="827"/>
      <c r="E53" s="827"/>
      <c r="F53" s="828"/>
      <c r="G53" s="826">
        <v>106.8</v>
      </c>
      <c r="H53" s="827"/>
      <c r="I53" s="827"/>
      <c r="J53" s="828"/>
      <c r="K53" s="868">
        <v>106.4</v>
      </c>
      <c r="L53" s="869"/>
      <c r="M53" s="870"/>
    </row>
    <row r="54" spans="1:13" ht="13.5" thickBot="1">
      <c r="A54" s="804" t="s">
        <v>169</v>
      </c>
      <c r="B54" s="805"/>
      <c r="C54" s="806">
        <v>107.6</v>
      </c>
      <c r="D54" s="807"/>
      <c r="E54" s="807"/>
      <c r="F54" s="808"/>
      <c r="G54" s="806">
        <v>110.8</v>
      </c>
      <c r="H54" s="807"/>
      <c r="I54" s="807"/>
      <c r="J54" s="808"/>
      <c r="K54" s="859">
        <v>106.1</v>
      </c>
      <c r="L54" s="860"/>
      <c r="M54" s="861"/>
    </row>
    <row r="55" spans="1:13" ht="15" thickBot="1">
      <c r="A55" s="862" t="s">
        <v>549</v>
      </c>
      <c r="B55" s="863"/>
      <c r="C55" s="863"/>
      <c r="D55" s="863"/>
      <c r="E55" s="863"/>
      <c r="F55" s="863"/>
      <c r="G55" s="863"/>
      <c r="H55" s="863"/>
      <c r="I55" s="863"/>
      <c r="J55" s="863"/>
      <c r="K55" s="863"/>
      <c r="L55" s="863"/>
      <c r="M55" s="864"/>
    </row>
    <row r="56" spans="1:13">
      <c r="A56" s="817" t="s">
        <v>172</v>
      </c>
      <c r="B56" s="818"/>
      <c r="C56" s="819">
        <v>110.8</v>
      </c>
      <c r="D56" s="820"/>
      <c r="E56" s="820"/>
      <c r="F56" s="821"/>
      <c r="G56" s="819">
        <v>106.4</v>
      </c>
      <c r="H56" s="820"/>
      <c r="I56" s="820"/>
      <c r="J56" s="821"/>
      <c r="K56" s="865">
        <v>107.6</v>
      </c>
      <c r="L56" s="866"/>
      <c r="M56" s="867"/>
    </row>
    <row r="57" spans="1:13">
      <c r="A57" s="824" t="s">
        <v>171</v>
      </c>
      <c r="B57" s="825"/>
      <c r="C57" s="826">
        <v>110.1</v>
      </c>
      <c r="D57" s="827"/>
      <c r="E57" s="827"/>
      <c r="F57" s="828"/>
      <c r="G57" s="826">
        <v>105.4</v>
      </c>
      <c r="H57" s="827"/>
      <c r="I57" s="827"/>
      <c r="J57" s="828"/>
      <c r="K57" s="868">
        <v>107.8</v>
      </c>
      <c r="L57" s="869"/>
      <c r="M57" s="870"/>
    </row>
    <row r="58" spans="1:13" ht="13.5" thickBot="1">
      <c r="A58" s="804" t="s">
        <v>169</v>
      </c>
      <c r="B58" s="805"/>
      <c r="C58" s="806">
        <v>112.7</v>
      </c>
      <c r="D58" s="807"/>
      <c r="E58" s="807"/>
      <c r="F58" s="808"/>
      <c r="G58" s="806">
        <v>109.1</v>
      </c>
      <c r="H58" s="807"/>
      <c r="I58" s="807"/>
      <c r="J58" s="808"/>
      <c r="K58" s="859">
        <v>107</v>
      </c>
      <c r="L58" s="860"/>
      <c r="M58" s="861"/>
    </row>
    <row r="59" spans="1:13" ht="15" thickBot="1">
      <c r="A59" s="846" t="s">
        <v>479</v>
      </c>
      <c r="B59" s="846"/>
      <c r="C59" s="846"/>
      <c r="D59" s="846"/>
      <c r="E59" s="846"/>
      <c r="F59" s="846"/>
      <c r="G59" s="846"/>
      <c r="H59" s="846"/>
      <c r="I59" s="846"/>
      <c r="J59" s="846"/>
      <c r="K59" s="846"/>
      <c r="L59" s="846"/>
      <c r="M59" s="846"/>
    </row>
    <row r="60" spans="1:13">
      <c r="A60" s="847" t="s">
        <v>170</v>
      </c>
      <c r="B60" s="848"/>
      <c r="C60" s="851">
        <v>2007</v>
      </c>
      <c r="D60" s="851">
        <v>2008</v>
      </c>
      <c r="E60" s="851">
        <v>2009</v>
      </c>
      <c r="F60" s="853">
        <v>2010</v>
      </c>
      <c r="G60" s="855">
        <v>2011</v>
      </c>
      <c r="H60" s="856"/>
      <c r="I60" s="856"/>
      <c r="J60" s="856"/>
      <c r="K60" s="856"/>
      <c r="L60" s="856"/>
      <c r="M60" s="857" t="s">
        <v>546</v>
      </c>
    </row>
    <row r="61" spans="1:13">
      <c r="A61" s="849"/>
      <c r="B61" s="850"/>
      <c r="C61" s="852"/>
      <c r="D61" s="852"/>
      <c r="E61" s="852"/>
      <c r="F61" s="854"/>
      <c r="G61" s="516" t="s">
        <v>5</v>
      </c>
      <c r="H61" s="200" t="s">
        <v>6</v>
      </c>
      <c r="I61" s="200" t="s">
        <v>14</v>
      </c>
      <c r="J61" s="200" t="s">
        <v>7</v>
      </c>
      <c r="K61" s="200" t="s">
        <v>16</v>
      </c>
      <c r="L61" s="200" t="s">
        <v>17</v>
      </c>
      <c r="M61" s="858"/>
    </row>
    <row r="62" spans="1:13">
      <c r="A62" s="833" t="s">
        <v>220</v>
      </c>
      <c r="B62" s="834"/>
      <c r="C62" s="839">
        <v>111.9</v>
      </c>
      <c r="D62" s="839">
        <v>113.3</v>
      </c>
      <c r="E62" s="839">
        <v>108.8</v>
      </c>
      <c r="F62" s="842">
        <v>108.8</v>
      </c>
      <c r="G62" s="517">
        <v>102.4</v>
      </c>
      <c r="H62" s="481">
        <v>100.8</v>
      </c>
      <c r="I62" s="481">
        <v>100.6</v>
      </c>
      <c r="J62" s="481">
        <v>100.4</v>
      </c>
      <c r="K62" s="481">
        <v>100.5</v>
      </c>
      <c r="L62" s="481">
        <v>100.2</v>
      </c>
      <c r="M62" s="830">
        <v>105.64</v>
      </c>
    </row>
    <row r="63" spans="1:13">
      <c r="A63" s="835"/>
      <c r="B63" s="836"/>
      <c r="C63" s="840"/>
      <c r="D63" s="840"/>
      <c r="E63" s="840"/>
      <c r="F63" s="843"/>
      <c r="G63" s="518" t="s">
        <v>149</v>
      </c>
      <c r="H63" s="230" t="s">
        <v>161</v>
      </c>
      <c r="I63" s="230" t="s">
        <v>162</v>
      </c>
      <c r="J63" s="230" t="s">
        <v>163</v>
      </c>
      <c r="K63" s="230" t="s">
        <v>164</v>
      </c>
      <c r="L63" s="230" t="s">
        <v>165</v>
      </c>
      <c r="M63" s="830"/>
    </row>
    <row r="64" spans="1:13" ht="13.5" thickBot="1">
      <c r="A64" s="837"/>
      <c r="B64" s="838"/>
      <c r="C64" s="841"/>
      <c r="D64" s="841"/>
      <c r="E64" s="841"/>
      <c r="F64" s="844"/>
      <c r="G64" s="519">
        <v>100.4</v>
      </c>
      <c r="H64" s="520">
        <v>99.8</v>
      </c>
      <c r="I64" s="520">
        <v>100</v>
      </c>
      <c r="J64" s="520">
        <v>100.48</v>
      </c>
      <c r="K64" s="520">
        <v>100.42</v>
      </c>
      <c r="L64" s="520"/>
      <c r="M64" s="831"/>
    </row>
    <row r="65" spans="1:13" ht="2.25" customHeight="1"/>
    <row r="66" spans="1:13" ht="15" thickBot="1">
      <c r="A66" s="845" t="s">
        <v>548</v>
      </c>
      <c r="B66" s="845"/>
      <c r="C66" s="845"/>
      <c r="D66" s="845"/>
      <c r="E66" s="845"/>
      <c r="F66" s="845"/>
      <c r="G66" s="845"/>
      <c r="H66" s="845"/>
      <c r="I66" s="845"/>
      <c r="J66" s="845"/>
      <c r="K66" s="521"/>
      <c r="L66" s="521"/>
      <c r="M66" s="521"/>
    </row>
    <row r="67" spans="1:13" ht="13.5" customHeight="1" thickBot="1">
      <c r="A67" s="815" t="s">
        <v>170</v>
      </c>
      <c r="B67" s="816"/>
      <c r="C67" s="811" t="s">
        <v>233</v>
      </c>
      <c r="D67" s="812"/>
      <c r="E67" s="812"/>
      <c r="F67" s="814"/>
      <c r="G67" s="811" t="s">
        <v>478</v>
      </c>
      <c r="H67" s="812"/>
      <c r="I67" s="812"/>
      <c r="J67" s="813"/>
      <c r="K67" s="832"/>
      <c r="L67" s="832"/>
      <c r="M67" s="832"/>
    </row>
    <row r="68" spans="1:13">
      <c r="A68" s="817" t="s">
        <v>172</v>
      </c>
      <c r="B68" s="818"/>
      <c r="C68" s="819">
        <v>108.6</v>
      </c>
      <c r="D68" s="820"/>
      <c r="E68" s="820"/>
      <c r="F68" s="821"/>
      <c r="G68" s="819">
        <v>106.78</v>
      </c>
      <c r="H68" s="820"/>
      <c r="I68" s="820"/>
      <c r="J68" s="822"/>
      <c r="K68" s="823"/>
      <c r="L68" s="823"/>
      <c r="M68" s="823"/>
    </row>
    <row r="69" spans="1:13">
      <c r="A69" s="824" t="s">
        <v>171</v>
      </c>
      <c r="B69" s="825"/>
      <c r="C69" s="826">
        <v>108.04</v>
      </c>
      <c r="D69" s="827"/>
      <c r="E69" s="827"/>
      <c r="F69" s="828"/>
      <c r="G69" s="826">
        <v>106.03</v>
      </c>
      <c r="H69" s="827"/>
      <c r="I69" s="827"/>
      <c r="J69" s="829"/>
      <c r="K69" s="810"/>
      <c r="L69" s="810"/>
      <c r="M69" s="810"/>
    </row>
    <row r="70" spans="1:13" ht="13.5" thickBot="1">
      <c r="A70" s="804" t="s">
        <v>169</v>
      </c>
      <c r="B70" s="805"/>
      <c r="C70" s="806">
        <v>108.13</v>
      </c>
      <c r="D70" s="807"/>
      <c r="E70" s="807"/>
      <c r="F70" s="808"/>
      <c r="G70" s="806">
        <v>108.83</v>
      </c>
      <c r="H70" s="807"/>
      <c r="I70" s="807"/>
      <c r="J70" s="809"/>
      <c r="K70" s="810"/>
      <c r="L70" s="810"/>
      <c r="M70" s="810"/>
    </row>
  </sheetData>
  <mergeCells count="87">
    <mergeCell ref="A35:M35"/>
    <mergeCell ref="A36:B37"/>
    <mergeCell ref="C36:C37"/>
    <mergeCell ref="D36:D37"/>
    <mergeCell ref="E36:E37"/>
    <mergeCell ref="F36:F37"/>
    <mergeCell ref="G36:L36"/>
    <mergeCell ref="M36:M37"/>
    <mergeCell ref="M41:M44"/>
    <mergeCell ref="A38:B40"/>
    <mergeCell ref="C38:C40"/>
    <mergeCell ref="D38:D40"/>
    <mergeCell ref="E38:E40"/>
    <mergeCell ref="F38:F40"/>
    <mergeCell ref="M38:M40"/>
    <mergeCell ref="A41:B44"/>
    <mergeCell ref="C41:C44"/>
    <mergeCell ref="D41:D44"/>
    <mergeCell ref="E41:E44"/>
    <mergeCell ref="F41:F44"/>
    <mergeCell ref="A52:B52"/>
    <mergeCell ref="C52:F52"/>
    <mergeCell ref="G52:J52"/>
    <mergeCell ref="K52:M52"/>
    <mergeCell ref="A45:B48"/>
    <mergeCell ref="C45:C48"/>
    <mergeCell ref="D45:D48"/>
    <mergeCell ref="E45:E48"/>
    <mergeCell ref="F45:F48"/>
    <mergeCell ref="M45:M48"/>
    <mergeCell ref="A50:M50"/>
    <mergeCell ref="A51:B51"/>
    <mergeCell ref="C51:F51"/>
    <mergeCell ref="G51:J51"/>
    <mergeCell ref="K51:M51"/>
    <mergeCell ref="A53:B53"/>
    <mergeCell ref="C53:F53"/>
    <mergeCell ref="G53:J53"/>
    <mergeCell ref="K53:M53"/>
    <mergeCell ref="A54:B54"/>
    <mergeCell ref="C54:F54"/>
    <mergeCell ref="G54:J54"/>
    <mergeCell ref="K54:M54"/>
    <mergeCell ref="A58:B58"/>
    <mergeCell ref="C58:F58"/>
    <mergeCell ref="G58:J58"/>
    <mergeCell ref="K58:M58"/>
    <mergeCell ref="A55:M55"/>
    <mergeCell ref="A56:B56"/>
    <mergeCell ref="C56:F56"/>
    <mergeCell ref="G56:J56"/>
    <mergeCell ref="K56:M56"/>
    <mergeCell ref="A57:B57"/>
    <mergeCell ref="C57:F57"/>
    <mergeCell ref="G57:J57"/>
    <mergeCell ref="K57:M57"/>
    <mergeCell ref="A59:M59"/>
    <mergeCell ref="A60:B61"/>
    <mergeCell ref="C60:C61"/>
    <mergeCell ref="D60:D61"/>
    <mergeCell ref="E60:E61"/>
    <mergeCell ref="F60:F61"/>
    <mergeCell ref="G60:L60"/>
    <mergeCell ref="M60:M61"/>
    <mergeCell ref="M62:M64"/>
    <mergeCell ref="K67:M67"/>
    <mergeCell ref="A62:B64"/>
    <mergeCell ref="C62:C64"/>
    <mergeCell ref="D62:D64"/>
    <mergeCell ref="E62:E64"/>
    <mergeCell ref="F62:F64"/>
    <mergeCell ref="A66:J66"/>
    <mergeCell ref="A70:B70"/>
    <mergeCell ref="C70:F70"/>
    <mergeCell ref="G70:J70"/>
    <mergeCell ref="K70:M70"/>
    <mergeCell ref="G67:J67"/>
    <mergeCell ref="C67:F67"/>
    <mergeCell ref="A67:B67"/>
    <mergeCell ref="A68:B68"/>
    <mergeCell ref="C68:F68"/>
    <mergeCell ref="G68:J68"/>
    <mergeCell ref="K68:M68"/>
    <mergeCell ref="A69:B69"/>
    <mergeCell ref="C69:F69"/>
    <mergeCell ref="G69:J69"/>
    <mergeCell ref="K69:M69"/>
  </mergeCells>
  <pageMargins left="0.86614173228346458" right="0.47244094488188981" top="2.57" bottom="0.39370078740157483" header="0.51181102362204722" footer="0.27559055118110237"/>
  <pageSetup paperSize="9" scale="7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U53"/>
  <sheetViews>
    <sheetView zoomScale="90" zoomScaleNormal="90" workbookViewId="0">
      <selection activeCell="AA48" sqref="AA48"/>
    </sheetView>
  </sheetViews>
  <sheetFormatPr defaultColWidth="4.5703125" defaultRowHeight="15.75"/>
  <cols>
    <col min="1" max="1" width="3.7109375" style="20" customWidth="1"/>
    <col min="2" max="2" width="3.85546875" style="24" customWidth="1"/>
    <col min="3" max="3" width="5.42578125" style="24" customWidth="1"/>
    <col min="4" max="4" width="4.28515625" style="24" customWidth="1"/>
    <col min="5" max="8" width="4.7109375" style="20" customWidth="1"/>
    <col min="9" max="9" width="4.85546875" style="20" customWidth="1"/>
    <col min="10" max="11" width="4.28515625" style="20" customWidth="1"/>
    <col min="12" max="12" width="5.42578125" style="20" customWidth="1"/>
    <col min="13" max="13" width="5.5703125" style="20" customWidth="1"/>
    <col min="14" max="14" width="5.28515625" style="20" customWidth="1"/>
    <col min="15" max="15" width="6" style="20" customWidth="1"/>
    <col min="16" max="16" width="4.85546875" style="20" customWidth="1"/>
    <col min="17" max="17" width="5.140625" style="20" customWidth="1"/>
    <col min="18" max="18" width="4.42578125" style="20" customWidth="1"/>
    <col min="19" max="19" width="5.7109375" style="20" customWidth="1"/>
    <col min="20" max="20" width="5" style="20" customWidth="1"/>
    <col min="21" max="21" width="3.5703125" style="20" customWidth="1"/>
    <col min="22" max="228" width="4.28515625" style="20" customWidth="1"/>
    <col min="229" max="16384" width="4.5703125" style="20"/>
  </cols>
  <sheetData>
    <row r="1" spans="1:47" ht="15" customHeight="1">
      <c r="A1" s="922" t="s">
        <v>530</v>
      </c>
      <c r="B1" s="922"/>
      <c r="C1" s="922"/>
      <c r="D1" s="922"/>
      <c r="E1" s="922"/>
      <c r="F1" s="922"/>
      <c r="G1" s="922"/>
      <c r="H1" s="922"/>
      <c r="I1" s="922"/>
      <c r="J1" s="922"/>
      <c r="K1" s="922"/>
      <c r="L1" s="922"/>
      <c r="M1" s="922"/>
      <c r="N1" s="922"/>
      <c r="O1" s="922"/>
      <c r="P1" s="922"/>
      <c r="Q1" s="922"/>
      <c r="R1" s="922"/>
      <c r="S1" s="922"/>
      <c r="T1" s="922"/>
      <c r="U1" s="922"/>
    </row>
    <row r="2" spans="1:47" ht="12.75" customHeight="1" thickBot="1">
      <c r="A2" s="136"/>
      <c r="B2" s="136"/>
      <c r="C2" s="136"/>
      <c r="D2" s="136"/>
      <c r="E2" s="136"/>
      <c r="S2" s="969" t="s">
        <v>157</v>
      </c>
      <c r="T2" s="969"/>
      <c r="U2" s="969"/>
    </row>
    <row r="3" spans="1:47" ht="27.75" customHeight="1" thickBot="1">
      <c r="A3" s="970" t="s">
        <v>18</v>
      </c>
      <c r="B3" s="971"/>
      <c r="C3" s="971"/>
      <c r="D3" s="971"/>
      <c r="E3" s="972"/>
      <c r="F3" s="973" t="s">
        <v>132</v>
      </c>
      <c r="G3" s="974"/>
      <c r="H3" s="973" t="s">
        <v>59</v>
      </c>
      <c r="I3" s="974"/>
      <c r="J3" s="973" t="s">
        <v>60</v>
      </c>
      <c r="K3" s="974"/>
      <c r="L3" s="979" t="s">
        <v>20</v>
      </c>
      <c r="M3" s="980"/>
      <c r="N3" s="979" t="s">
        <v>70</v>
      </c>
      <c r="O3" s="980"/>
      <c r="P3" s="973" t="s">
        <v>19</v>
      </c>
      <c r="Q3" s="974"/>
      <c r="R3" s="973" t="s">
        <v>21</v>
      </c>
      <c r="S3" s="974"/>
      <c r="T3" s="973" t="s">
        <v>22</v>
      </c>
      <c r="U3" s="974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</row>
    <row r="4" spans="1:47" ht="31.5" customHeight="1">
      <c r="A4" s="771" t="s">
        <v>154</v>
      </c>
      <c r="B4" s="986"/>
      <c r="C4" s="986"/>
      <c r="D4" s="986"/>
      <c r="E4" s="987"/>
      <c r="F4" s="988" t="s">
        <v>23</v>
      </c>
      <c r="G4" s="989"/>
      <c r="H4" s="975">
        <v>22</v>
      </c>
      <c r="I4" s="976"/>
      <c r="J4" s="975">
        <v>17</v>
      </c>
      <c r="K4" s="976"/>
      <c r="L4" s="975">
        <v>13</v>
      </c>
      <c r="M4" s="976"/>
      <c r="N4" s="981">
        <v>13.28</v>
      </c>
      <c r="O4" s="982"/>
      <c r="P4" s="975">
        <v>25</v>
      </c>
      <c r="Q4" s="976"/>
      <c r="R4" s="975">
        <v>15</v>
      </c>
      <c r="S4" s="976"/>
      <c r="T4" s="975">
        <v>16.5</v>
      </c>
      <c r="U4" s="976"/>
    </row>
    <row r="5" spans="1:47" ht="32.25" customHeight="1">
      <c r="A5" s="772" t="s">
        <v>24</v>
      </c>
      <c r="B5" s="963"/>
      <c r="C5" s="963"/>
      <c r="D5" s="963"/>
      <c r="E5" s="964"/>
      <c r="F5" s="965" t="s">
        <v>25</v>
      </c>
      <c r="G5" s="966"/>
      <c r="H5" s="967">
        <v>440.63</v>
      </c>
      <c r="I5" s="968"/>
      <c r="J5" s="962">
        <v>327.35000000000002</v>
      </c>
      <c r="K5" s="912"/>
      <c r="L5" s="962">
        <v>178.41</v>
      </c>
      <c r="M5" s="912"/>
      <c r="N5" s="962">
        <v>247.71</v>
      </c>
      <c r="O5" s="912"/>
      <c r="P5" s="962">
        <v>356.1</v>
      </c>
      <c r="Q5" s="912"/>
      <c r="R5" s="962">
        <v>227.2</v>
      </c>
      <c r="S5" s="912"/>
      <c r="T5" s="962">
        <v>426.8</v>
      </c>
      <c r="U5" s="912"/>
    </row>
    <row r="6" spans="1:47" ht="30.75" customHeight="1">
      <c r="A6" s="983" t="s">
        <v>26</v>
      </c>
      <c r="B6" s="910"/>
      <c r="C6" s="910"/>
      <c r="D6" s="910"/>
      <c r="E6" s="984"/>
      <c r="F6" s="965" t="s">
        <v>158</v>
      </c>
      <c r="G6" s="966"/>
      <c r="H6" s="967">
        <v>29.37</v>
      </c>
      <c r="I6" s="968"/>
      <c r="J6" s="962">
        <v>31.1</v>
      </c>
      <c r="K6" s="912"/>
      <c r="L6" s="967">
        <v>22.64</v>
      </c>
      <c r="M6" s="968"/>
      <c r="N6" s="967">
        <v>24.91</v>
      </c>
      <c r="O6" s="968"/>
      <c r="P6" s="977">
        <v>21.2</v>
      </c>
      <c r="Q6" s="978"/>
      <c r="R6" s="977">
        <v>46.4</v>
      </c>
      <c r="S6" s="978"/>
      <c r="T6" s="962">
        <v>35.6</v>
      </c>
      <c r="U6" s="912"/>
    </row>
    <row r="7" spans="1:47" ht="30.75" customHeight="1">
      <c r="A7" s="772" t="s">
        <v>27</v>
      </c>
      <c r="B7" s="963"/>
      <c r="C7" s="963"/>
      <c r="D7" s="963"/>
      <c r="E7" s="964"/>
      <c r="F7" s="965" t="s">
        <v>25</v>
      </c>
      <c r="G7" s="966"/>
      <c r="H7" s="967">
        <v>215.66</v>
      </c>
      <c r="I7" s="968"/>
      <c r="J7" s="962">
        <v>256.98</v>
      </c>
      <c r="K7" s="912"/>
      <c r="L7" s="962">
        <v>316.13</v>
      </c>
      <c r="M7" s="912"/>
      <c r="N7" s="967">
        <v>276.61</v>
      </c>
      <c r="O7" s="968"/>
      <c r="P7" s="962">
        <v>500.4</v>
      </c>
      <c r="Q7" s="912"/>
      <c r="R7" s="962">
        <v>500.7</v>
      </c>
      <c r="S7" s="912"/>
      <c r="T7" s="962">
        <v>518.70000000000005</v>
      </c>
      <c r="U7" s="912"/>
    </row>
    <row r="8" spans="1:47" ht="30.75" customHeight="1" thickBot="1">
      <c r="A8" s="773" t="s">
        <v>153</v>
      </c>
      <c r="B8" s="956"/>
      <c r="C8" s="956"/>
      <c r="D8" s="956"/>
      <c r="E8" s="957"/>
      <c r="F8" s="958" t="s">
        <v>28</v>
      </c>
      <c r="G8" s="959"/>
      <c r="H8" s="940">
        <v>116</v>
      </c>
      <c r="I8" s="941"/>
      <c r="J8" s="940">
        <v>106</v>
      </c>
      <c r="K8" s="941"/>
      <c r="L8" s="940">
        <v>106</v>
      </c>
      <c r="M8" s="941"/>
      <c r="N8" s="960">
        <v>106.77</v>
      </c>
      <c r="O8" s="961"/>
      <c r="P8" s="954">
        <v>311.60000000000002</v>
      </c>
      <c r="Q8" s="955"/>
      <c r="R8" s="940">
        <v>159.80000000000001</v>
      </c>
      <c r="S8" s="941"/>
      <c r="T8" s="940">
        <v>155.5</v>
      </c>
      <c r="U8" s="941"/>
    </row>
    <row r="9" spans="1:47" ht="15.75" customHeight="1">
      <c r="A9" s="136"/>
      <c r="B9" s="136"/>
      <c r="C9" s="136"/>
      <c r="D9" s="136"/>
      <c r="E9" s="136"/>
    </row>
    <row r="10" spans="1:47" ht="15" customHeight="1" thickBot="1">
      <c r="A10" s="922" t="s">
        <v>3</v>
      </c>
      <c r="B10" s="942"/>
      <c r="C10" s="942"/>
      <c r="D10" s="942"/>
      <c r="E10" s="942"/>
      <c r="F10" s="942"/>
      <c r="G10" s="942"/>
      <c r="H10" s="942"/>
      <c r="I10" s="942"/>
      <c r="J10" s="942"/>
      <c r="K10" s="942"/>
      <c r="L10" s="942"/>
      <c r="M10" s="942"/>
      <c r="N10" s="942"/>
      <c r="O10" s="942"/>
      <c r="P10" s="942"/>
      <c r="Q10" s="942"/>
      <c r="R10" s="942"/>
      <c r="S10" s="942"/>
    </row>
    <row r="11" spans="1:47" ht="15" customHeight="1" thickBot="1">
      <c r="A11" s="943"/>
      <c r="B11" s="944"/>
      <c r="C11" s="945"/>
      <c r="D11" s="946" t="s">
        <v>531</v>
      </c>
      <c r="E11" s="947"/>
      <c r="F11" s="947"/>
      <c r="G11" s="948"/>
      <c r="H11" s="949" t="s">
        <v>532</v>
      </c>
      <c r="I11" s="947"/>
      <c r="J11" s="947"/>
      <c r="K11" s="950"/>
      <c r="L11" s="951" t="s">
        <v>533</v>
      </c>
      <c r="M11" s="952"/>
      <c r="N11" s="952"/>
      <c r="O11" s="953"/>
      <c r="P11" s="946" t="s">
        <v>534</v>
      </c>
      <c r="Q11" s="947"/>
      <c r="R11" s="947"/>
      <c r="S11" s="948"/>
    </row>
    <row r="12" spans="1:47" ht="15" customHeight="1">
      <c r="A12" s="990" t="s">
        <v>30</v>
      </c>
      <c r="B12" s="991"/>
      <c r="C12" s="992"/>
      <c r="D12" s="993" t="s">
        <v>535</v>
      </c>
      <c r="E12" s="994"/>
      <c r="F12" s="994"/>
      <c r="G12" s="995"/>
      <c r="H12" s="996" t="s">
        <v>475</v>
      </c>
      <c r="I12" s="997"/>
      <c r="J12" s="997"/>
      <c r="K12" s="998"/>
      <c r="L12" s="999" t="s">
        <v>332</v>
      </c>
      <c r="M12" s="1000"/>
      <c r="N12" s="1000"/>
      <c r="O12" s="1001"/>
      <c r="P12" s="993" t="s">
        <v>477</v>
      </c>
      <c r="Q12" s="994"/>
      <c r="R12" s="994"/>
      <c r="S12" s="995"/>
    </row>
    <row r="13" spans="1:47" ht="15" customHeight="1">
      <c r="A13" s="928" t="s">
        <v>155</v>
      </c>
      <c r="B13" s="929"/>
      <c r="C13" s="930"/>
      <c r="D13" s="919" t="s">
        <v>536</v>
      </c>
      <c r="E13" s="920"/>
      <c r="F13" s="920"/>
      <c r="G13" s="921"/>
      <c r="H13" s="919" t="s">
        <v>538</v>
      </c>
      <c r="I13" s="920"/>
      <c r="J13" s="920"/>
      <c r="K13" s="921"/>
      <c r="L13" s="916" t="s">
        <v>333</v>
      </c>
      <c r="M13" s="917"/>
      <c r="N13" s="917"/>
      <c r="O13" s="918"/>
      <c r="P13" s="919">
        <v>35</v>
      </c>
      <c r="Q13" s="920"/>
      <c r="R13" s="920"/>
      <c r="S13" s="921"/>
    </row>
    <row r="14" spans="1:47" ht="15" customHeight="1">
      <c r="A14" s="928" t="s">
        <v>156</v>
      </c>
      <c r="B14" s="929"/>
      <c r="C14" s="930"/>
      <c r="D14" s="919" t="s">
        <v>537</v>
      </c>
      <c r="E14" s="920"/>
      <c r="F14" s="920"/>
      <c r="G14" s="921"/>
      <c r="H14" s="919" t="s">
        <v>331</v>
      </c>
      <c r="I14" s="920"/>
      <c r="J14" s="920"/>
      <c r="K14" s="921"/>
      <c r="L14" s="916" t="s">
        <v>334</v>
      </c>
      <c r="M14" s="917"/>
      <c r="N14" s="917"/>
      <c r="O14" s="918"/>
      <c r="P14" s="919">
        <v>38</v>
      </c>
      <c r="Q14" s="920"/>
      <c r="R14" s="920"/>
      <c r="S14" s="921"/>
    </row>
    <row r="15" spans="1:47" ht="15" customHeight="1" thickBot="1">
      <c r="A15" s="931" t="s">
        <v>31</v>
      </c>
      <c r="B15" s="932"/>
      <c r="C15" s="933"/>
      <c r="D15" s="934">
        <v>30</v>
      </c>
      <c r="E15" s="935"/>
      <c r="F15" s="935"/>
      <c r="G15" s="936"/>
      <c r="H15" s="934" t="s">
        <v>538</v>
      </c>
      <c r="I15" s="935"/>
      <c r="J15" s="935"/>
      <c r="K15" s="936"/>
      <c r="L15" s="937" t="s">
        <v>476</v>
      </c>
      <c r="M15" s="938"/>
      <c r="N15" s="938"/>
      <c r="O15" s="939"/>
      <c r="P15" s="934" t="s">
        <v>539</v>
      </c>
      <c r="Q15" s="935"/>
      <c r="R15" s="935"/>
      <c r="S15" s="936"/>
    </row>
    <row r="16" spans="1:47" ht="9.75" customHeight="1">
      <c r="A16" s="39"/>
      <c r="B16" s="39"/>
      <c r="C16" s="39"/>
      <c r="D16" s="39"/>
      <c r="E16" s="39"/>
    </row>
    <row r="17" spans="1:34" ht="16.5" customHeight="1" thickBot="1">
      <c r="A17" s="922" t="s">
        <v>230</v>
      </c>
      <c r="B17" s="922"/>
      <c r="C17" s="922"/>
      <c r="D17" s="922"/>
      <c r="E17" s="922"/>
      <c r="F17" s="922"/>
      <c r="G17" s="922"/>
      <c r="H17" s="922"/>
      <c r="I17" s="922"/>
      <c r="J17" s="922"/>
      <c r="K17" s="922"/>
      <c r="L17" s="922"/>
      <c r="M17" s="922"/>
      <c r="N17" s="922"/>
      <c r="O17" s="922"/>
      <c r="P17" s="922"/>
      <c r="Q17" s="922"/>
      <c r="R17" s="922"/>
      <c r="S17" s="922"/>
    </row>
    <row r="18" spans="1:34" ht="15" customHeight="1">
      <c r="A18" s="923" t="s">
        <v>152</v>
      </c>
      <c r="B18" s="924"/>
      <c r="C18" s="924"/>
      <c r="D18" s="924" t="s">
        <v>33</v>
      </c>
      <c r="E18" s="924"/>
      <c r="F18" s="924"/>
      <c r="G18" s="924"/>
      <c r="H18" s="926" t="s">
        <v>205</v>
      </c>
      <c r="I18" s="926"/>
      <c r="J18" s="926"/>
      <c r="K18" s="926"/>
      <c r="L18" s="926"/>
      <c r="M18" s="926"/>
      <c r="N18" s="926"/>
      <c r="O18" s="926"/>
      <c r="P18" s="926"/>
      <c r="Q18" s="926"/>
      <c r="R18" s="926"/>
      <c r="S18" s="927"/>
    </row>
    <row r="19" spans="1:34">
      <c r="A19" s="925"/>
      <c r="B19" s="885"/>
      <c r="C19" s="885"/>
      <c r="D19" s="885"/>
      <c r="E19" s="885"/>
      <c r="F19" s="885"/>
      <c r="G19" s="885"/>
      <c r="H19" s="886" t="s">
        <v>32</v>
      </c>
      <c r="I19" s="886"/>
      <c r="J19" s="886"/>
      <c r="K19" s="886"/>
      <c r="L19" s="885" t="s">
        <v>150</v>
      </c>
      <c r="M19" s="885"/>
      <c r="N19" s="885"/>
      <c r="O19" s="885"/>
      <c r="P19" s="886" t="s">
        <v>151</v>
      </c>
      <c r="Q19" s="886"/>
      <c r="R19" s="886"/>
      <c r="S19" s="887"/>
    </row>
    <row r="20" spans="1:34" ht="15.75" customHeight="1">
      <c r="A20" s="894" t="s">
        <v>244</v>
      </c>
      <c r="B20" s="895"/>
      <c r="C20" s="895"/>
      <c r="D20" s="1002">
        <v>30.47</v>
      </c>
      <c r="E20" s="1002"/>
      <c r="F20" s="1002"/>
      <c r="G20" s="1002"/>
      <c r="H20" s="897" t="s">
        <v>249</v>
      </c>
      <c r="I20" s="897"/>
      <c r="J20" s="897"/>
      <c r="K20" s="897"/>
      <c r="L20" s="898" t="s">
        <v>252</v>
      </c>
      <c r="M20" s="898"/>
      <c r="N20" s="898"/>
      <c r="O20" s="898"/>
      <c r="P20" s="897" t="s">
        <v>139</v>
      </c>
      <c r="Q20" s="897"/>
      <c r="R20" s="897"/>
      <c r="S20" s="899"/>
    </row>
    <row r="21" spans="1:34" ht="15.75" customHeight="1">
      <c r="A21" s="888" t="s">
        <v>238</v>
      </c>
      <c r="B21" s="889"/>
      <c r="C21" s="889"/>
      <c r="D21" s="900">
        <v>29.66</v>
      </c>
      <c r="E21" s="900"/>
      <c r="F21" s="900"/>
      <c r="G21" s="900"/>
      <c r="H21" s="886" t="s">
        <v>255</v>
      </c>
      <c r="I21" s="886"/>
      <c r="J21" s="886"/>
      <c r="K21" s="886"/>
      <c r="L21" s="885" t="s">
        <v>256</v>
      </c>
      <c r="M21" s="885"/>
      <c r="N21" s="885"/>
      <c r="O21" s="885"/>
      <c r="P21" s="886" t="s">
        <v>257</v>
      </c>
      <c r="Q21" s="886"/>
      <c r="R21" s="886"/>
      <c r="S21" s="887"/>
    </row>
    <row r="22" spans="1:34" ht="15.75" customHeight="1">
      <c r="A22" s="888" t="s">
        <v>13</v>
      </c>
      <c r="B22" s="889"/>
      <c r="C22" s="889"/>
      <c r="D22" s="900">
        <v>28.94</v>
      </c>
      <c r="E22" s="900"/>
      <c r="F22" s="900"/>
      <c r="G22" s="900"/>
      <c r="H22" s="886" t="s">
        <v>265</v>
      </c>
      <c r="I22" s="886"/>
      <c r="J22" s="886"/>
      <c r="K22" s="886"/>
      <c r="L22" s="885" t="s">
        <v>266</v>
      </c>
      <c r="M22" s="885"/>
      <c r="N22" s="885"/>
      <c r="O22" s="885"/>
      <c r="P22" s="886" t="s">
        <v>267</v>
      </c>
      <c r="Q22" s="886"/>
      <c r="R22" s="886"/>
      <c r="S22" s="887"/>
    </row>
    <row r="23" spans="1:34" ht="15.75" customHeight="1">
      <c r="A23" s="888" t="s">
        <v>14</v>
      </c>
      <c r="B23" s="889"/>
      <c r="C23" s="889"/>
      <c r="D23" s="900">
        <v>28.42</v>
      </c>
      <c r="E23" s="900"/>
      <c r="F23" s="900"/>
      <c r="G23" s="900"/>
      <c r="H23" s="886" t="s">
        <v>272</v>
      </c>
      <c r="I23" s="886"/>
      <c r="J23" s="886"/>
      <c r="K23" s="886"/>
      <c r="L23" s="885" t="s">
        <v>273</v>
      </c>
      <c r="M23" s="885"/>
      <c r="N23" s="885"/>
      <c r="O23" s="885"/>
      <c r="P23" s="886" t="s">
        <v>274</v>
      </c>
      <c r="Q23" s="886"/>
      <c r="R23" s="886"/>
      <c r="S23" s="887"/>
    </row>
    <row r="24" spans="1:34" ht="15.75" customHeight="1">
      <c r="A24" s="888" t="s">
        <v>15</v>
      </c>
      <c r="B24" s="889"/>
      <c r="C24" s="889"/>
      <c r="D24" s="900">
        <v>27.5</v>
      </c>
      <c r="E24" s="900"/>
      <c r="F24" s="900"/>
      <c r="G24" s="900"/>
      <c r="H24" s="886" t="s">
        <v>280</v>
      </c>
      <c r="I24" s="886"/>
      <c r="J24" s="886"/>
      <c r="K24" s="886"/>
      <c r="L24" s="885" t="s">
        <v>278</v>
      </c>
      <c r="M24" s="885"/>
      <c r="N24" s="885"/>
      <c r="O24" s="885"/>
      <c r="P24" s="886" t="s">
        <v>279</v>
      </c>
      <c r="Q24" s="886"/>
      <c r="R24" s="886"/>
      <c r="S24" s="887"/>
    </row>
    <row r="25" spans="1:34" ht="15.75" customHeight="1">
      <c r="A25" s="888" t="s">
        <v>16</v>
      </c>
      <c r="B25" s="889"/>
      <c r="C25" s="889"/>
      <c r="D25" s="900">
        <v>28.07</v>
      </c>
      <c r="E25" s="900"/>
      <c r="F25" s="900"/>
      <c r="G25" s="900"/>
      <c r="H25" s="886" t="s">
        <v>296</v>
      </c>
      <c r="I25" s="886"/>
      <c r="J25" s="886"/>
      <c r="K25" s="886"/>
      <c r="L25" s="885" t="s">
        <v>297</v>
      </c>
      <c r="M25" s="885"/>
      <c r="N25" s="885"/>
      <c r="O25" s="885"/>
      <c r="P25" s="886" t="s">
        <v>298</v>
      </c>
      <c r="Q25" s="886"/>
      <c r="R25" s="886"/>
      <c r="S25" s="887"/>
    </row>
    <row r="26" spans="1:34" ht="15.75" customHeight="1">
      <c r="A26" s="888" t="s">
        <v>17</v>
      </c>
      <c r="B26" s="889"/>
      <c r="C26" s="889"/>
      <c r="D26" s="900">
        <v>28.07</v>
      </c>
      <c r="E26" s="900"/>
      <c r="F26" s="900"/>
      <c r="G26" s="900"/>
      <c r="H26" s="886" t="s">
        <v>303</v>
      </c>
      <c r="I26" s="886"/>
      <c r="J26" s="886"/>
      <c r="K26" s="886"/>
      <c r="L26" s="885" t="s">
        <v>304</v>
      </c>
      <c r="M26" s="885"/>
      <c r="N26" s="885"/>
      <c r="O26" s="885"/>
      <c r="P26" s="886" t="s">
        <v>305</v>
      </c>
      <c r="Q26" s="886"/>
      <c r="R26" s="886"/>
      <c r="S26" s="887"/>
    </row>
    <row r="27" spans="1:34" ht="15.75" customHeight="1">
      <c r="A27" s="888" t="s">
        <v>149</v>
      </c>
      <c r="B27" s="889"/>
      <c r="C27" s="889"/>
      <c r="D27" s="900">
        <v>27.67</v>
      </c>
      <c r="E27" s="900"/>
      <c r="F27" s="900"/>
      <c r="G27" s="900"/>
      <c r="H27" s="886" t="s">
        <v>312</v>
      </c>
      <c r="I27" s="886"/>
      <c r="J27" s="886"/>
      <c r="K27" s="886"/>
      <c r="L27" s="885" t="s">
        <v>313</v>
      </c>
      <c r="M27" s="885"/>
      <c r="N27" s="885"/>
      <c r="O27" s="885"/>
      <c r="P27" s="886" t="s">
        <v>312</v>
      </c>
      <c r="Q27" s="886"/>
      <c r="R27" s="886"/>
      <c r="S27" s="887"/>
    </row>
    <row r="28" spans="1:34" ht="15.75" customHeight="1">
      <c r="A28" s="888" t="s">
        <v>160</v>
      </c>
      <c r="B28" s="889"/>
      <c r="C28" s="889"/>
      <c r="D28" s="900">
        <v>28.85</v>
      </c>
      <c r="E28" s="900"/>
      <c r="F28" s="900"/>
      <c r="G28" s="900"/>
      <c r="H28" s="886" t="s">
        <v>317</v>
      </c>
      <c r="I28" s="886"/>
      <c r="J28" s="886"/>
      <c r="K28" s="886"/>
      <c r="L28" s="885" t="s">
        <v>318</v>
      </c>
      <c r="M28" s="885"/>
      <c r="N28" s="885"/>
      <c r="O28" s="885"/>
      <c r="P28" s="886" t="s">
        <v>319</v>
      </c>
      <c r="Q28" s="886"/>
      <c r="R28" s="886"/>
      <c r="S28" s="887"/>
    </row>
    <row r="29" spans="1:34" ht="15.75" customHeight="1">
      <c r="A29" s="888" t="s">
        <v>167</v>
      </c>
      <c r="B29" s="889"/>
      <c r="C29" s="889"/>
      <c r="D29" s="900">
        <v>31.87</v>
      </c>
      <c r="E29" s="900"/>
      <c r="F29" s="900"/>
      <c r="G29" s="900"/>
      <c r="H29" s="886" t="s">
        <v>325</v>
      </c>
      <c r="I29" s="886"/>
      <c r="J29" s="886"/>
      <c r="K29" s="886"/>
      <c r="L29" s="885" t="s">
        <v>326</v>
      </c>
      <c r="M29" s="885"/>
      <c r="N29" s="885"/>
      <c r="O29" s="885"/>
      <c r="P29" s="886" t="s">
        <v>327</v>
      </c>
      <c r="Q29" s="886"/>
      <c r="R29" s="886"/>
      <c r="S29" s="887"/>
    </row>
    <row r="30" spans="1:34" ht="15.75" customHeight="1">
      <c r="A30" s="888" t="s">
        <v>168</v>
      </c>
      <c r="B30" s="889"/>
      <c r="C30" s="889"/>
      <c r="D30" s="900">
        <v>29.89</v>
      </c>
      <c r="E30" s="900"/>
      <c r="F30" s="900"/>
      <c r="G30" s="900"/>
      <c r="H30" s="886" t="s">
        <v>469</v>
      </c>
      <c r="I30" s="886"/>
      <c r="J30" s="886"/>
      <c r="K30" s="886"/>
      <c r="L30" s="885" t="s">
        <v>470</v>
      </c>
      <c r="M30" s="885"/>
      <c r="N30" s="885"/>
      <c r="O30" s="885"/>
      <c r="P30" s="886" t="s">
        <v>471</v>
      </c>
      <c r="Q30" s="886"/>
      <c r="R30" s="886"/>
      <c r="S30" s="887"/>
    </row>
    <row r="31" spans="1:34" ht="15.75" customHeight="1" thickBot="1">
      <c r="A31" s="913" t="s">
        <v>173</v>
      </c>
      <c r="B31" s="914"/>
      <c r="C31" s="914"/>
      <c r="D31" s="1003">
        <v>31.32</v>
      </c>
      <c r="E31" s="1003"/>
      <c r="F31" s="1003"/>
      <c r="G31" s="1003"/>
      <c r="H31" s="892" t="s">
        <v>540</v>
      </c>
      <c r="I31" s="892"/>
      <c r="J31" s="892"/>
      <c r="K31" s="892"/>
      <c r="L31" s="891" t="s">
        <v>541</v>
      </c>
      <c r="M31" s="891"/>
      <c r="N31" s="891"/>
      <c r="O31" s="891"/>
      <c r="P31" s="892" t="s">
        <v>542</v>
      </c>
      <c r="Q31" s="892"/>
      <c r="R31" s="892"/>
      <c r="S31" s="893"/>
    </row>
    <row r="32" spans="1:34" ht="15.75" customHeight="1" thickBot="1">
      <c r="A32" s="985" t="s">
        <v>229</v>
      </c>
      <c r="B32" s="985"/>
      <c r="C32" s="985"/>
      <c r="D32" s="985"/>
      <c r="E32" s="985"/>
      <c r="F32" s="985"/>
      <c r="G32" s="985"/>
      <c r="H32" s="985"/>
      <c r="I32" s="985"/>
      <c r="J32" s="985"/>
      <c r="K32" s="985"/>
      <c r="L32" s="985"/>
      <c r="M32" s="985"/>
      <c r="N32" s="985"/>
      <c r="O32" s="985"/>
      <c r="P32" s="985"/>
      <c r="Q32" s="985"/>
      <c r="R32" s="985"/>
      <c r="S32" s="985"/>
      <c r="Y32" s="38"/>
      <c r="Z32" s="38"/>
      <c r="AA32" s="38"/>
      <c r="AB32" s="38"/>
      <c r="AC32" s="38"/>
      <c r="AD32" s="38"/>
      <c r="AE32" s="38"/>
      <c r="AF32" s="38"/>
      <c r="AG32" s="38"/>
      <c r="AH32" s="38"/>
    </row>
    <row r="33" spans="1:34" ht="16.5" customHeight="1">
      <c r="A33" s="923" t="s">
        <v>152</v>
      </c>
      <c r="B33" s="924"/>
      <c r="C33" s="924"/>
      <c r="D33" s="924" t="s">
        <v>33</v>
      </c>
      <c r="E33" s="924"/>
      <c r="F33" s="924"/>
      <c r="G33" s="924"/>
      <c r="H33" s="926" t="s">
        <v>205</v>
      </c>
      <c r="I33" s="926"/>
      <c r="J33" s="926"/>
      <c r="K33" s="926"/>
      <c r="L33" s="926"/>
      <c r="M33" s="926"/>
      <c r="N33" s="926"/>
      <c r="O33" s="926"/>
      <c r="P33" s="926"/>
      <c r="Q33" s="926"/>
      <c r="R33" s="926"/>
      <c r="S33" s="927"/>
      <c r="Y33" s="38"/>
      <c r="Z33" s="38"/>
      <c r="AA33" s="38"/>
      <c r="AB33" s="38"/>
      <c r="AC33" s="38"/>
      <c r="AD33" s="38"/>
      <c r="AE33" s="38"/>
      <c r="AF33" s="38"/>
      <c r="AG33" s="38"/>
      <c r="AH33" s="38"/>
    </row>
    <row r="34" spans="1:34">
      <c r="A34" s="925"/>
      <c r="B34" s="885"/>
      <c r="C34" s="885"/>
      <c r="D34" s="885"/>
      <c r="E34" s="885"/>
      <c r="F34" s="885"/>
      <c r="G34" s="885"/>
      <c r="H34" s="886" t="s">
        <v>32</v>
      </c>
      <c r="I34" s="886"/>
      <c r="J34" s="886"/>
      <c r="K34" s="886"/>
      <c r="L34" s="885" t="s">
        <v>150</v>
      </c>
      <c r="M34" s="885"/>
      <c r="N34" s="885"/>
      <c r="O34" s="885"/>
      <c r="P34" s="886" t="s">
        <v>151</v>
      </c>
      <c r="Q34" s="886"/>
      <c r="R34" s="886"/>
      <c r="S34" s="887"/>
      <c r="Y34" s="38"/>
      <c r="Z34" s="38"/>
      <c r="AA34" s="38"/>
      <c r="AB34" s="38"/>
      <c r="AC34" s="38"/>
      <c r="AD34" s="38"/>
      <c r="AE34" s="38"/>
      <c r="AF34" s="38"/>
      <c r="AG34" s="38"/>
      <c r="AH34" s="38"/>
    </row>
    <row r="35" spans="1:34">
      <c r="A35" s="894" t="s">
        <v>244</v>
      </c>
      <c r="B35" s="895"/>
      <c r="C35" s="895"/>
      <c r="D35" s="898">
        <v>40.33</v>
      </c>
      <c r="E35" s="898"/>
      <c r="F35" s="898"/>
      <c r="G35" s="898"/>
      <c r="H35" s="897" t="s">
        <v>250</v>
      </c>
      <c r="I35" s="897"/>
      <c r="J35" s="897"/>
      <c r="K35" s="897"/>
      <c r="L35" s="898" t="s">
        <v>251</v>
      </c>
      <c r="M35" s="898"/>
      <c r="N35" s="898"/>
      <c r="O35" s="898"/>
      <c r="P35" s="897" t="s">
        <v>139</v>
      </c>
      <c r="Q35" s="897"/>
      <c r="R35" s="897"/>
      <c r="S35" s="899"/>
      <c r="Y35" s="38"/>
      <c r="Z35" s="38"/>
      <c r="AA35" s="38"/>
      <c r="AB35" s="38"/>
      <c r="AC35" s="38"/>
      <c r="AD35" s="38"/>
      <c r="AE35" s="38"/>
      <c r="AF35" s="38"/>
      <c r="AG35" s="38"/>
      <c r="AH35" s="38"/>
    </row>
    <row r="36" spans="1:34" ht="16.5" customHeight="1">
      <c r="A36" s="888" t="s">
        <v>238</v>
      </c>
      <c r="B36" s="889"/>
      <c r="C36" s="889"/>
      <c r="D36" s="885">
        <v>40.64</v>
      </c>
      <c r="E36" s="885"/>
      <c r="F36" s="885"/>
      <c r="G36" s="885"/>
      <c r="H36" s="886" t="s">
        <v>258</v>
      </c>
      <c r="I36" s="886"/>
      <c r="J36" s="886"/>
      <c r="K36" s="886"/>
      <c r="L36" s="885" t="s">
        <v>259</v>
      </c>
      <c r="M36" s="885"/>
      <c r="N36" s="885"/>
      <c r="O36" s="885"/>
      <c r="P36" s="886" t="s">
        <v>260</v>
      </c>
      <c r="Q36" s="886"/>
      <c r="R36" s="886"/>
      <c r="S36" s="887"/>
      <c r="Y36" s="38"/>
      <c r="Z36" s="38"/>
      <c r="AA36" s="38"/>
      <c r="AB36" s="38"/>
      <c r="AC36" s="38"/>
      <c r="AD36" s="38"/>
      <c r="AE36" s="38"/>
      <c r="AF36" s="38"/>
      <c r="AG36" s="38"/>
      <c r="AH36" s="38"/>
    </row>
    <row r="37" spans="1:34" ht="16.5" customHeight="1">
      <c r="A37" s="888" t="s">
        <v>13</v>
      </c>
      <c r="B37" s="889"/>
      <c r="C37" s="889"/>
      <c r="D37" s="903">
        <v>40</v>
      </c>
      <c r="E37" s="904"/>
      <c r="F37" s="904"/>
      <c r="G37" s="905"/>
      <c r="H37" s="906" t="s">
        <v>268</v>
      </c>
      <c r="I37" s="907"/>
      <c r="J37" s="907"/>
      <c r="K37" s="908"/>
      <c r="L37" s="909" t="s">
        <v>269</v>
      </c>
      <c r="M37" s="910"/>
      <c r="N37" s="910"/>
      <c r="O37" s="911"/>
      <c r="P37" s="906" t="s">
        <v>270</v>
      </c>
      <c r="Q37" s="907"/>
      <c r="R37" s="907"/>
      <c r="S37" s="912"/>
      <c r="Y37" s="38"/>
      <c r="Z37" s="38"/>
      <c r="AA37" s="38"/>
      <c r="AB37" s="38"/>
      <c r="AC37" s="38"/>
      <c r="AD37" s="38"/>
      <c r="AE37" s="38"/>
      <c r="AF37" s="38"/>
      <c r="AG37" s="38"/>
      <c r="AH37" s="38"/>
    </row>
    <row r="38" spans="1:34" ht="16.5" customHeight="1">
      <c r="A38" s="888" t="s">
        <v>14</v>
      </c>
      <c r="B38" s="889"/>
      <c r="C38" s="889"/>
      <c r="D38" s="890">
        <v>40.020000000000003</v>
      </c>
      <c r="E38" s="890"/>
      <c r="F38" s="890"/>
      <c r="G38" s="890"/>
      <c r="H38" s="886" t="s">
        <v>275</v>
      </c>
      <c r="I38" s="886"/>
      <c r="J38" s="886"/>
      <c r="K38" s="886"/>
      <c r="L38" s="885" t="s">
        <v>276</v>
      </c>
      <c r="M38" s="885"/>
      <c r="N38" s="885"/>
      <c r="O38" s="885"/>
      <c r="P38" s="886" t="s">
        <v>277</v>
      </c>
      <c r="Q38" s="886"/>
      <c r="R38" s="886"/>
      <c r="S38" s="887"/>
      <c r="Y38" s="38"/>
      <c r="Z38" s="38"/>
      <c r="AA38" s="38"/>
      <c r="AB38" s="38"/>
      <c r="AC38" s="38"/>
      <c r="AD38" s="38"/>
      <c r="AE38" s="38"/>
      <c r="AF38" s="38"/>
      <c r="AG38" s="38"/>
      <c r="AH38" s="38"/>
    </row>
    <row r="39" spans="1:34" ht="16.5" customHeight="1">
      <c r="A39" s="888" t="s">
        <v>15</v>
      </c>
      <c r="B39" s="889"/>
      <c r="C39" s="889"/>
      <c r="D39" s="890">
        <v>40.81</v>
      </c>
      <c r="E39" s="890"/>
      <c r="F39" s="890"/>
      <c r="G39" s="890"/>
      <c r="H39" s="886" t="s">
        <v>281</v>
      </c>
      <c r="I39" s="886"/>
      <c r="J39" s="886"/>
      <c r="K39" s="886"/>
      <c r="L39" s="885" t="s">
        <v>282</v>
      </c>
      <c r="M39" s="885"/>
      <c r="N39" s="885"/>
      <c r="O39" s="885"/>
      <c r="P39" s="886" t="s">
        <v>283</v>
      </c>
      <c r="Q39" s="886"/>
      <c r="R39" s="886"/>
      <c r="S39" s="887"/>
      <c r="Y39" s="38"/>
      <c r="Z39" s="38"/>
      <c r="AA39" s="38"/>
      <c r="AB39" s="38"/>
      <c r="AC39" s="38"/>
      <c r="AD39" s="38"/>
      <c r="AE39" s="38"/>
      <c r="AF39" s="38"/>
      <c r="AG39" s="38"/>
      <c r="AH39" s="38"/>
    </row>
    <row r="40" spans="1:34" ht="16.5" customHeight="1">
      <c r="A40" s="888" t="s">
        <v>16</v>
      </c>
      <c r="B40" s="889"/>
      <c r="C40" s="889"/>
      <c r="D40" s="890">
        <v>40.06</v>
      </c>
      <c r="E40" s="890"/>
      <c r="F40" s="890"/>
      <c r="G40" s="890"/>
      <c r="H40" s="886" t="s">
        <v>299</v>
      </c>
      <c r="I40" s="886"/>
      <c r="J40" s="886"/>
      <c r="K40" s="886"/>
      <c r="L40" s="885" t="s">
        <v>300</v>
      </c>
      <c r="M40" s="885"/>
      <c r="N40" s="885"/>
      <c r="O40" s="885"/>
      <c r="P40" s="886" t="s">
        <v>301</v>
      </c>
      <c r="Q40" s="886"/>
      <c r="R40" s="886"/>
      <c r="S40" s="887"/>
      <c r="Y40" s="38"/>
      <c r="Z40" s="38"/>
      <c r="AA40" s="38"/>
      <c r="AB40" s="38"/>
      <c r="AC40" s="38"/>
      <c r="AD40" s="38"/>
      <c r="AE40" s="38"/>
      <c r="AF40" s="38"/>
      <c r="AG40" s="38"/>
      <c r="AH40" s="38"/>
    </row>
    <row r="41" spans="1:34" ht="16.5" customHeight="1">
      <c r="A41" s="888" t="s">
        <v>17</v>
      </c>
      <c r="B41" s="889"/>
      <c r="C41" s="889"/>
      <c r="D41" s="890">
        <v>40.380000000000003</v>
      </c>
      <c r="E41" s="890"/>
      <c r="F41" s="890"/>
      <c r="G41" s="890"/>
      <c r="H41" s="886" t="s">
        <v>306</v>
      </c>
      <c r="I41" s="886"/>
      <c r="J41" s="886"/>
      <c r="K41" s="886"/>
      <c r="L41" s="885" t="s">
        <v>307</v>
      </c>
      <c r="M41" s="885"/>
      <c r="N41" s="885"/>
      <c r="O41" s="885"/>
      <c r="P41" s="886" t="s">
        <v>308</v>
      </c>
      <c r="Q41" s="886"/>
      <c r="R41" s="886"/>
      <c r="S41" s="887"/>
      <c r="Y41" s="38"/>
      <c r="Z41" s="38"/>
      <c r="AA41" s="38"/>
      <c r="AB41" s="38"/>
      <c r="AC41" s="38"/>
      <c r="AD41" s="38"/>
      <c r="AE41" s="38"/>
      <c r="AF41" s="38"/>
      <c r="AG41" s="38"/>
      <c r="AH41" s="38"/>
    </row>
    <row r="42" spans="1:34" ht="16.5" customHeight="1">
      <c r="A42" s="894" t="s">
        <v>149</v>
      </c>
      <c r="B42" s="895"/>
      <c r="C42" s="895"/>
      <c r="D42" s="896">
        <v>39.51</v>
      </c>
      <c r="E42" s="896"/>
      <c r="F42" s="896"/>
      <c r="G42" s="896"/>
      <c r="H42" s="897" t="s">
        <v>314</v>
      </c>
      <c r="I42" s="897"/>
      <c r="J42" s="897"/>
      <c r="K42" s="897"/>
      <c r="L42" s="898" t="s">
        <v>315</v>
      </c>
      <c r="M42" s="898"/>
      <c r="N42" s="898"/>
      <c r="O42" s="898"/>
      <c r="P42" s="897" t="s">
        <v>316</v>
      </c>
      <c r="Q42" s="897"/>
      <c r="R42" s="897"/>
      <c r="S42" s="899"/>
      <c r="Y42" s="38"/>
      <c r="Z42" s="38"/>
      <c r="AA42" s="38"/>
      <c r="AB42" s="38"/>
      <c r="AC42" s="38"/>
      <c r="AD42" s="38"/>
      <c r="AE42" s="38"/>
      <c r="AF42" s="38"/>
      <c r="AG42" s="38"/>
      <c r="AH42" s="38"/>
    </row>
    <row r="43" spans="1:34" ht="16.5" customHeight="1">
      <c r="A43" s="888" t="s">
        <v>160</v>
      </c>
      <c r="B43" s="889"/>
      <c r="C43" s="889"/>
      <c r="D43" s="890">
        <v>41.83</v>
      </c>
      <c r="E43" s="890"/>
      <c r="F43" s="890"/>
      <c r="G43" s="890"/>
      <c r="H43" s="886" t="s">
        <v>320</v>
      </c>
      <c r="I43" s="886"/>
      <c r="J43" s="886"/>
      <c r="K43" s="886"/>
      <c r="L43" s="885" t="s">
        <v>321</v>
      </c>
      <c r="M43" s="885"/>
      <c r="N43" s="885"/>
      <c r="O43" s="885"/>
      <c r="P43" s="886" t="s">
        <v>322</v>
      </c>
      <c r="Q43" s="886"/>
      <c r="R43" s="886"/>
      <c r="S43" s="887"/>
      <c r="Y43" s="38"/>
      <c r="Z43" s="38"/>
      <c r="AA43" s="38"/>
      <c r="AB43" s="38"/>
      <c r="AC43" s="38"/>
      <c r="AD43" s="38"/>
      <c r="AE43" s="38"/>
      <c r="AF43" s="38"/>
      <c r="AG43" s="38"/>
      <c r="AH43" s="38"/>
    </row>
    <row r="44" spans="1:34" ht="16.5" customHeight="1">
      <c r="A44" s="888" t="s">
        <v>167</v>
      </c>
      <c r="B44" s="889"/>
      <c r="C44" s="889"/>
      <c r="D44" s="890">
        <v>43.83</v>
      </c>
      <c r="E44" s="890"/>
      <c r="F44" s="890"/>
      <c r="G44" s="890"/>
      <c r="H44" s="886" t="s">
        <v>328</v>
      </c>
      <c r="I44" s="886"/>
      <c r="J44" s="886"/>
      <c r="K44" s="886"/>
      <c r="L44" s="885" t="s">
        <v>329</v>
      </c>
      <c r="M44" s="885"/>
      <c r="N44" s="885"/>
      <c r="O44" s="885"/>
      <c r="P44" s="886" t="s">
        <v>330</v>
      </c>
      <c r="Q44" s="886"/>
      <c r="R44" s="886"/>
      <c r="S44" s="887"/>
      <c r="Y44" s="38"/>
      <c r="Z44" s="38"/>
      <c r="AA44" s="38"/>
      <c r="AB44" s="38"/>
      <c r="AC44" s="38"/>
      <c r="AD44" s="38"/>
      <c r="AE44" s="38"/>
      <c r="AF44" s="38"/>
      <c r="AG44" s="38"/>
      <c r="AH44" s="38"/>
    </row>
    <row r="45" spans="1:34" ht="16.5" customHeight="1">
      <c r="A45" s="888" t="s">
        <v>168</v>
      </c>
      <c r="B45" s="889"/>
      <c r="C45" s="889"/>
      <c r="D45" s="890">
        <v>42.38</v>
      </c>
      <c r="E45" s="890"/>
      <c r="F45" s="890"/>
      <c r="G45" s="890"/>
      <c r="H45" s="886" t="s">
        <v>472</v>
      </c>
      <c r="I45" s="886"/>
      <c r="J45" s="886"/>
      <c r="K45" s="886"/>
      <c r="L45" s="885" t="s">
        <v>473</v>
      </c>
      <c r="M45" s="885"/>
      <c r="N45" s="885"/>
      <c r="O45" s="885"/>
      <c r="P45" s="886" t="s">
        <v>474</v>
      </c>
      <c r="Q45" s="886"/>
      <c r="R45" s="886"/>
      <c r="S45" s="887"/>
      <c r="Y45" s="38"/>
      <c r="Z45" s="38"/>
      <c r="AA45" s="38"/>
      <c r="AB45" s="38"/>
      <c r="AC45" s="38"/>
      <c r="AD45" s="38"/>
      <c r="AE45" s="38"/>
      <c r="AF45" s="38"/>
      <c r="AG45" s="38"/>
      <c r="AH45" s="38"/>
    </row>
    <row r="46" spans="1:34" ht="16.5" customHeight="1" thickBot="1">
      <c r="A46" s="913" t="s">
        <v>173</v>
      </c>
      <c r="B46" s="914"/>
      <c r="C46" s="914"/>
      <c r="D46" s="915">
        <v>41.84</v>
      </c>
      <c r="E46" s="915"/>
      <c r="F46" s="915"/>
      <c r="G46" s="915"/>
      <c r="H46" s="892" t="s">
        <v>543</v>
      </c>
      <c r="I46" s="892"/>
      <c r="J46" s="892"/>
      <c r="K46" s="892"/>
      <c r="L46" s="891" t="s">
        <v>544</v>
      </c>
      <c r="M46" s="891"/>
      <c r="N46" s="891"/>
      <c r="O46" s="891"/>
      <c r="P46" s="892" t="s">
        <v>545</v>
      </c>
      <c r="Q46" s="892"/>
      <c r="R46" s="892"/>
      <c r="S46" s="893"/>
      <c r="Y46" s="38"/>
      <c r="Z46" s="38"/>
      <c r="AA46" s="38"/>
      <c r="AB46" s="38"/>
      <c r="AC46" s="38"/>
      <c r="AD46" s="38"/>
      <c r="AE46" s="38"/>
      <c r="AF46" s="38"/>
      <c r="AG46" s="38"/>
      <c r="AH46" s="38"/>
    </row>
    <row r="47" spans="1:34" ht="23.25" customHeight="1">
      <c r="A47" s="902" t="s">
        <v>228</v>
      </c>
      <c r="B47" s="902"/>
      <c r="C47" s="902"/>
      <c r="D47" s="902"/>
      <c r="E47" s="902"/>
      <c r="F47" s="902"/>
      <c r="G47" s="902"/>
      <c r="H47" s="902"/>
      <c r="I47" s="902"/>
      <c r="J47" s="902"/>
      <c r="K47" s="902"/>
      <c r="L47" s="902"/>
      <c r="M47" s="902"/>
      <c r="N47" s="902"/>
      <c r="O47" s="902"/>
      <c r="P47" s="902"/>
      <c r="Q47" s="902"/>
      <c r="R47" s="902"/>
      <c r="S47" s="902"/>
      <c r="Y47" s="38"/>
      <c r="Z47" s="38"/>
      <c r="AA47" s="38"/>
      <c r="AB47" s="38"/>
      <c r="AC47" s="38"/>
      <c r="AD47" s="38"/>
      <c r="AE47" s="38"/>
      <c r="AF47" s="38"/>
      <c r="AG47" s="38"/>
      <c r="AH47" s="38"/>
    </row>
    <row r="48" spans="1:34" ht="18.75" customHeight="1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Y48" s="38"/>
      <c r="Z48" s="38"/>
      <c r="AA48" s="38"/>
      <c r="AB48" s="38"/>
      <c r="AC48" s="38"/>
      <c r="AD48" s="38"/>
      <c r="AE48" s="38"/>
      <c r="AF48" s="38"/>
      <c r="AG48" s="38"/>
      <c r="AH48" s="38"/>
    </row>
    <row r="49" spans="1:34" ht="18.75">
      <c r="A49" s="119"/>
      <c r="B49" s="110"/>
      <c r="C49" s="111"/>
      <c r="D49" s="111"/>
      <c r="E49" s="111"/>
      <c r="F49" s="112"/>
      <c r="G49" s="11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Y49" s="38"/>
      <c r="Z49" s="38"/>
      <c r="AA49" s="38"/>
      <c r="AB49" s="38"/>
      <c r="AC49" s="38"/>
      <c r="AD49" s="38"/>
      <c r="AE49" s="38"/>
      <c r="AF49" s="38"/>
      <c r="AG49" s="38"/>
      <c r="AH49" s="38"/>
    </row>
    <row r="50" spans="1:34" ht="18.75">
      <c r="A50" s="119"/>
      <c r="B50" s="110"/>
      <c r="C50" s="111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901"/>
      <c r="P50" s="901"/>
      <c r="Q50" s="901"/>
      <c r="R50" s="901"/>
      <c r="S50" s="901"/>
      <c r="Y50" s="38"/>
      <c r="Z50" s="38"/>
      <c r="AA50" s="38"/>
      <c r="AB50" s="38"/>
      <c r="AC50" s="38"/>
      <c r="AD50" s="38"/>
      <c r="AE50" s="38"/>
      <c r="AF50" s="38"/>
      <c r="AG50" s="38"/>
      <c r="AH50" s="38"/>
    </row>
    <row r="51" spans="1:34" ht="33.75" customHeight="1">
      <c r="A51" s="110"/>
      <c r="B51" s="110"/>
      <c r="C51" s="111"/>
      <c r="D51" s="111"/>
      <c r="E51" s="111"/>
      <c r="F51" s="112"/>
      <c r="G51" s="11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</row>
    <row r="52" spans="1:34" ht="15.75" customHeight="1">
      <c r="A52" s="110"/>
      <c r="B52" s="110"/>
      <c r="C52" s="111"/>
      <c r="D52" s="111"/>
      <c r="E52" s="111"/>
      <c r="F52" s="112"/>
      <c r="G52" s="11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</row>
    <row r="53" spans="1:34" ht="18.75">
      <c r="A53" s="33"/>
      <c r="B53" s="34"/>
      <c r="C53" s="34"/>
      <c r="D53" s="34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Q53" s="33"/>
      <c r="R53" s="33"/>
      <c r="S53" s="33"/>
    </row>
  </sheetData>
  <mergeCells count="218">
    <mergeCell ref="D26:G26"/>
    <mergeCell ref="D35:G35"/>
    <mergeCell ref="H35:K35"/>
    <mergeCell ref="L35:O35"/>
    <mergeCell ref="P35:S35"/>
    <mergeCell ref="A31:C31"/>
    <mergeCell ref="D31:G31"/>
    <mergeCell ref="H31:K31"/>
    <mergeCell ref="A28:C28"/>
    <mergeCell ref="D28:G28"/>
    <mergeCell ref="H28:K28"/>
    <mergeCell ref="L28:O28"/>
    <mergeCell ref="P28:S28"/>
    <mergeCell ref="A27:C27"/>
    <mergeCell ref="D27:G27"/>
    <mergeCell ref="H27:K27"/>
    <mergeCell ref="L27:O27"/>
    <mergeCell ref="P27:S27"/>
    <mergeCell ref="H26:K26"/>
    <mergeCell ref="L26:O26"/>
    <mergeCell ref="P26:S26"/>
    <mergeCell ref="A30:C30"/>
    <mergeCell ref="D30:G30"/>
    <mergeCell ref="H30:K30"/>
    <mergeCell ref="A20:C20"/>
    <mergeCell ref="D20:G20"/>
    <mergeCell ref="H20:K20"/>
    <mergeCell ref="L20:O20"/>
    <mergeCell ref="P20:S20"/>
    <mergeCell ref="P38:S38"/>
    <mergeCell ref="A23:C23"/>
    <mergeCell ref="D23:G23"/>
    <mergeCell ref="H23:K23"/>
    <mergeCell ref="L23:O23"/>
    <mergeCell ref="D33:G34"/>
    <mergeCell ref="H34:K34"/>
    <mergeCell ref="L34:O34"/>
    <mergeCell ref="P34:S34"/>
    <mergeCell ref="H33:S33"/>
    <mergeCell ref="A35:C35"/>
    <mergeCell ref="P23:S23"/>
    <mergeCell ref="A21:C21"/>
    <mergeCell ref="D21:G21"/>
    <mergeCell ref="H21:K21"/>
    <mergeCell ref="H25:K25"/>
    <mergeCell ref="L25:O25"/>
    <mergeCell ref="P25:S25"/>
    <mergeCell ref="A26:C26"/>
    <mergeCell ref="P4:Q4"/>
    <mergeCell ref="H19:K19"/>
    <mergeCell ref="A32:S32"/>
    <mergeCell ref="A33:C34"/>
    <mergeCell ref="A4:E4"/>
    <mergeCell ref="F4:G4"/>
    <mergeCell ref="H4:I4"/>
    <mergeCell ref="J4:K4"/>
    <mergeCell ref="F5:G5"/>
    <mergeCell ref="H5:I5"/>
    <mergeCell ref="J5:K5"/>
    <mergeCell ref="J6:K6"/>
    <mergeCell ref="L6:M6"/>
    <mergeCell ref="N6:O6"/>
    <mergeCell ref="A5:E5"/>
    <mergeCell ref="R6:S6"/>
    <mergeCell ref="A12:C12"/>
    <mergeCell ref="D12:G12"/>
    <mergeCell ref="H12:K12"/>
    <mergeCell ref="L12:O12"/>
    <mergeCell ref="P12:S12"/>
    <mergeCell ref="A13:C13"/>
    <mergeCell ref="D13:G13"/>
    <mergeCell ref="H13:K13"/>
    <mergeCell ref="A1:U1"/>
    <mergeCell ref="S2:U2"/>
    <mergeCell ref="A3:E3"/>
    <mergeCell ref="F3:G3"/>
    <mergeCell ref="H3:I3"/>
    <mergeCell ref="J3:K3"/>
    <mergeCell ref="R4:S4"/>
    <mergeCell ref="T4:U4"/>
    <mergeCell ref="P6:Q6"/>
    <mergeCell ref="L3:M3"/>
    <mergeCell ref="N3:O3"/>
    <mergeCell ref="P3:Q3"/>
    <mergeCell ref="R3:S3"/>
    <mergeCell ref="T3:U3"/>
    <mergeCell ref="P5:Q5"/>
    <mergeCell ref="R5:S5"/>
    <mergeCell ref="L5:M5"/>
    <mergeCell ref="N5:O5"/>
    <mergeCell ref="L4:M4"/>
    <mergeCell ref="N4:O4"/>
    <mergeCell ref="T5:U5"/>
    <mergeCell ref="A6:E6"/>
    <mergeCell ref="F6:G6"/>
    <mergeCell ref="H6:I6"/>
    <mergeCell ref="T6:U6"/>
    <mergeCell ref="A7:E7"/>
    <mergeCell ref="F7:G7"/>
    <mergeCell ref="H7:I7"/>
    <mergeCell ref="J7:K7"/>
    <mergeCell ref="L7:M7"/>
    <mergeCell ref="N7:O7"/>
    <mergeCell ref="P7:Q7"/>
    <mergeCell ref="R7:S7"/>
    <mergeCell ref="T7:U7"/>
    <mergeCell ref="L19:O19"/>
    <mergeCell ref="T8:U8"/>
    <mergeCell ref="A10:S10"/>
    <mergeCell ref="A11:C11"/>
    <mergeCell ref="D11:G11"/>
    <mergeCell ref="H11:K11"/>
    <mergeCell ref="L11:O11"/>
    <mergeCell ref="P8:Q8"/>
    <mergeCell ref="R8:S8"/>
    <mergeCell ref="P11:S11"/>
    <mergeCell ref="A8:E8"/>
    <mergeCell ref="F8:G8"/>
    <mergeCell ref="H8:I8"/>
    <mergeCell ref="J8:K8"/>
    <mergeCell ref="L8:M8"/>
    <mergeCell ref="N8:O8"/>
    <mergeCell ref="D39:G39"/>
    <mergeCell ref="H39:K39"/>
    <mergeCell ref="A46:C46"/>
    <mergeCell ref="D46:G46"/>
    <mergeCell ref="H46:K46"/>
    <mergeCell ref="L46:O46"/>
    <mergeCell ref="P46:S46"/>
    <mergeCell ref="L13:O13"/>
    <mergeCell ref="P13:S13"/>
    <mergeCell ref="A17:S17"/>
    <mergeCell ref="A18:C19"/>
    <mergeCell ref="D18:G19"/>
    <mergeCell ref="H18:S18"/>
    <mergeCell ref="A14:C14"/>
    <mergeCell ref="D14:G14"/>
    <mergeCell ref="H14:K14"/>
    <mergeCell ref="L14:O14"/>
    <mergeCell ref="P14:S14"/>
    <mergeCell ref="A15:C15"/>
    <mergeCell ref="P19:S19"/>
    <mergeCell ref="D15:G15"/>
    <mergeCell ref="H15:K15"/>
    <mergeCell ref="L15:O15"/>
    <mergeCell ref="P15:S15"/>
    <mergeCell ref="P24:S24"/>
    <mergeCell ref="D25:G25"/>
    <mergeCell ref="A29:C29"/>
    <mergeCell ref="D29:G29"/>
    <mergeCell ref="H29:K29"/>
    <mergeCell ref="L29:O29"/>
    <mergeCell ref="P29:S29"/>
    <mergeCell ref="O50:S50"/>
    <mergeCell ref="A47:S47"/>
    <mergeCell ref="A38:C38"/>
    <mergeCell ref="D38:G38"/>
    <mergeCell ref="H38:K38"/>
    <mergeCell ref="L38:O38"/>
    <mergeCell ref="A37:C37"/>
    <mergeCell ref="D37:G37"/>
    <mergeCell ref="H37:K37"/>
    <mergeCell ref="L37:O37"/>
    <mergeCell ref="P37:S37"/>
    <mergeCell ref="A40:C40"/>
    <mergeCell ref="D40:G40"/>
    <mergeCell ref="H40:K40"/>
    <mergeCell ref="L40:O40"/>
    <mergeCell ref="P40:S40"/>
    <mergeCell ref="A39:C39"/>
    <mergeCell ref="L42:O42"/>
    <mergeCell ref="P42:S42"/>
    <mergeCell ref="A41:C41"/>
    <mergeCell ref="D41:G41"/>
    <mergeCell ref="H41:K41"/>
    <mergeCell ref="L41:O41"/>
    <mergeCell ref="P41:S41"/>
    <mergeCell ref="L21:O21"/>
    <mergeCell ref="P21:S21"/>
    <mergeCell ref="A36:C36"/>
    <mergeCell ref="D36:G36"/>
    <mergeCell ref="H36:K36"/>
    <mergeCell ref="L36:O36"/>
    <mergeCell ref="P36:S36"/>
    <mergeCell ref="A22:C22"/>
    <mergeCell ref="D22:G22"/>
    <mergeCell ref="H22:K22"/>
    <mergeCell ref="L22:O22"/>
    <mergeCell ref="P22:S22"/>
    <mergeCell ref="A25:C25"/>
    <mergeCell ref="A24:C24"/>
    <mergeCell ref="D24:G24"/>
    <mergeCell ref="H24:K24"/>
    <mergeCell ref="L24:O24"/>
    <mergeCell ref="L30:O30"/>
    <mergeCell ref="P30:S30"/>
    <mergeCell ref="A45:C45"/>
    <mergeCell ref="D45:G45"/>
    <mergeCell ref="H45:K45"/>
    <mergeCell ref="L45:O45"/>
    <mergeCell ref="P45:S45"/>
    <mergeCell ref="A44:C44"/>
    <mergeCell ref="D44:G44"/>
    <mergeCell ref="H44:K44"/>
    <mergeCell ref="L44:O44"/>
    <mergeCell ref="P44:S44"/>
    <mergeCell ref="L31:O31"/>
    <mergeCell ref="P31:S31"/>
    <mergeCell ref="L39:O39"/>
    <mergeCell ref="P39:S39"/>
    <mergeCell ref="A43:C43"/>
    <mergeCell ref="D43:G43"/>
    <mergeCell ref="H43:K43"/>
    <mergeCell ref="L43:O43"/>
    <mergeCell ref="P43:S43"/>
    <mergeCell ref="A42:C42"/>
    <mergeCell ref="D42:G42"/>
    <mergeCell ref="H42:K42"/>
  </mergeCells>
  <printOptions horizontalCentered="1"/>
  <pageMargins left="0.31496062992125984" right="0.59055118110236227" top="0.27559055118110237" bottom="0.39370078740157483" header="0.15748031496062992" footer="0.15748031496062992"/>
  <pageSetup paperSize="9" scale="85" fitToHeight="2" orientation="portrait" r:id="rId1"/>
  <headerFooter alignWithMargins="0">
    <oddFooter xml:space="preserve">&amp;C18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>
      <selection sqref="A1:G1"/>
    </sheetView>
  </sheetViews>
  <sheetFormatPr defaultRowHeight="12.75"/>
  <cols>
    <col min="1" max="1" width="42.140625" style="2" bestFit="1" customWidth="1"/>
    <col min="2" max="2" width="7.7109375" style="2" bestFit="1" customWidth="1"/>
    <col min="3" max="3" width="14.85546875" style="43" bestFit="1" customWidth="1"/>
    <col min="4" max="4" width="14.85546875" style="43" customWidth="1"/>
    <col min="5" max="5" width="14.85546875" style="2" bestFit="1" customWidth="1"/>
    <col min="6" max="7" width="17.85546875" style="2" customWidth="1"/>
    <col min="8" max="256" width="9.140625" style="2"/>
    <col min="257" max="257" width="42.140625" style="2" bestFit="1" customWidth="1"/>
    <col min="258" max="258" width="7.7109375" style="2" bestFit="1" customWidth="1"/>
    <col min="259" max="259" width="14.85546875" style="2" bestFit="1" customWidth="1"/>
    <col min="260" max="260" width="14.85546875" style="2" customWidth="1"/>
    <col min="261" max="261" width="14.85546875" style="2" bestFit="1" customWidth="1"/>
    <col min="262" max="263" width="17.85546875" style="2" customWidth="1"/>
    <col min="264" max="512" width="9.140625" style="2"/>
    <col min="513" max="513" width="42.140625" style="2" bestFit="1" customWidth="1"/>
    <col min="514" max="514" width="7.7109375" style="2" bestFit="1" customWidth="1"/>
    <col min="515" max="515" width="14.85546875" style="2" bestFit="1" customWidth="1"/>
    <col min="516" max="516" width="14.85546875" style="2" customWidth="1"/>
    <col min="517" max="517" width="14.85546875" style="2" bestFit="1" customWidth="1"/>
    <col min="518" max="519" width="17.85546875" style="2" customWidth="1"/>
    <col min="520" max="768" width="9.140625" style="2"/>
    <col min="769" max="769" width="42.140625" style="2" bestFit="1" customWidth="1"/>
    <col min="770" max="770" width="7.7109375" style="2" bestFit="1" customWidth="1"/>
    <col min="771" max="771" width="14.85546875" style="2" bestFit="1" customWidth="1"/>
    <col min="772" max="772" width="14.85546875" style="2" customWidth="1"/>
    <col min="773" max="773" width="14.85546875" style="2" bestFit="1" customWidth="1"/>
    <col min="774" max="775" width="17.85546875" style="2" customWidth="1"/>
    <col min="776" max="1024" width="9.140625" style="2"/>
    <col min="1025" max="1025" width="42.140625" style="2" bestFit="1" customWidth="1"/>
    <col min="1026" max="1026" width="7.7109375" style="2" bestFit="1" customWidth="1"/>
    <col min="1027" max="1027" width="14.85546875" style="2" bestFit="1" customWidth="1"/>
    <col min="1028" max="1028" width="14.85546875" style="2" customWidth="1"/>
    <col min="1029" max="1029" width="14.85546875" style="2" bestFit="1" customWidth="1"/>
    <col min="1030" max="1031" width="17.85546875" style="2" customWidth="1"/>
    <col min="1032" max="1280" width="9.140625" style="2"/>
    <col min="1281" max="1281" width="42.140625" style="2" bestFit="1" customWidth="1"/>
    <col min="1282" max="1282" width="7.7109375" style="2" bestFit="1" customWidth="1"/>
    <col min="1283" max="1283" width="14.85546875" style="2" bestFit="1" customWidth="1"/>
    <col min="1284" max="1284" width="14.85546875" style="2" customWidth="1"/>
    <col min="1285" max="1285" width="14.85546875" style="2" bestFit="1" customWidth="1"/>
    <col min="1286" max="1287" width="17.85546875" style="2" customWidth="1"/>
    <col min="1288" max="1536" width="9.140625" style="2"/>
    <col min="1537" max="1537" width="42.140625" style="2" bestFit="1" customWidth="1"/>
    <col min="1538" max="1538" width="7.7109375" style="2" bestFit="1" customWidth="1"/>
    <col min="1539" max="1539" width="14.85546875" style="2" bestFit="1" customWidth="1"/>
    <col min="1540" max="1540" width="14.85546875" style="2" customWidth="1"/>
    <col min="1541" max="1541" width="14.85546875" style="2" bestFit="1" customWidth="1"/>
    <col min="1542" max="1543" width="17.85546875" style="2" customWidth="1"/>
    <col min="1544" max="1792" width="9.140625" style="2"/>
    <col min="1793" max="1793" width="42.140625" style="2" bestFit="1" customWidth="1"/>
    <col min="1794" max="1794" width="7.7109375" style="2" bestFit="1" customWidth="1"/>
    <col min="1795" max="1795" width="14.85546875" style="2" bestFit="1" customWidth="1"/>
    <col min="1796" max="1796" width="14.85546875" style="2" customWidth="1"/>
    <col min="1797" max="1797" width="14.85546875" style="2" bestFit="1" customWidth="1"/>
    <col min="1798" max="1799" width="17.85546875" style="2" customWidth="1"/>
    <col min="1800" max="2048" width="9.140625" style="2"/>
    <col min="2049" max="2049" width="42.140625" style="2" bestFit="1" customWidth="1"/>
    <col min="2050" max="2050" width="7.7109375" style="2" bestFit="1" customWidth="1"/>
    <col min="2051" max="2051" width="14.85546875" style="2" bestFit="1" customWidth="1"/>
    <col min="2052" max="2052" width="14.85546875" style="2" customWidth="1"/>
    <col min="2053" max="2053" width="14.85546875" style="2" bestFit="1" customWidth="1"/>
    <col min="2054" max="2055" width="17.85546875" style="2" customWidth="1"/>
    <col min="2056" max="2304" width="9.140625" style="2"/>
    <col min="2305" max="2305" width="42.140625" style="2" bestFit="1" customWidth="1"/>
    <col min="2306" max="2306" width="7.7109375" style="2" bestFit="1" customWidth="1"/>
    <col min="2307" max="2307" width="14.85546875" style="2" bestFit="1" customWidth="1"/>
    <col min="2308" max="2308" width="14.85546875" style="2" customWidth="1"/>
    <col min="2309" max="2309" width="14.85546875" style="2" bestFit="1" customWidth="1"/>
    <col min="2310" max="2311" width="17.85546875" style="2" customWidth="1"/>
    <col min="2312" max="2560" width="9.140625" style="2"/>
    <col min="2561" max="2561" width="42.140625" style="2" bestFit="1" customWidth="1"/>
    <col min="2562" max="2562" width="7.7109375" style="2" bestFit="1" customWidth="1"/>
    <col min="2563" max="2563" width="14.85546875" style="2" bestFit="1" customWidth="1"/>
    <col min="2564" max="2564" width="14.85546875" style="2" customWidth="1"/>
    <col min="2565" max="2565" width="14.85546875" style="2" bestFit="1" customWidth="1"/>
    <col min="2566" max="2567" width="17.85546875" style="2" customWidth="1"/>
    <col min="2568" max="2816" width="9.140625" style="2"/>
    <col min="2817" max="2817" width="42.140625" style="2" bestFit="1" customWidth="1"/>
    <col min="2818" max="2818" width="7.7109375" style="2" bestFit="1" customWidth="1"/>
    <col min="2819" max="2819" width="14.85546875" style="2" bestFit="1" customWidth="1"/>
    <col min="2820" max="2820" width="14.85546875" style="2" customWidth="1"/>
    <col min="2821" max="2821" width="14.85546875" style="2" bestFit="1" customWidth="1"/>
    <col min="2822" max="2823" width="17.85546875" style="2" customWidth="1"/>
    <col min="2824" max="3072" width="9.140625" style="2"/>
    <col min="3073" max="3073" width="42.140625" style="2" bestFit="1" customWidth="1"/>
    <col min="3074" max="3074" width="7.7109375" style="2" bestFit="1" customWidth="1"/>
    <col min="3075" max="3075" width="14.85546875" style="2" bestFit="1" customWidth="1"/>
    <col min="3076" max="3076" width="14.85546875" style="2" customWidth="1"/>
    <col min="3077" max="3077" width="14.85546875" style="2" bestFit="1" customWidth="1"/>
    <col min="3078" max="3079" width="17.85546875" style="2" customWidth="1"/>
    <col min="3080" max="3328" width="9.140625" style="2"/>
    <col min="3329" max="3329" width="42.140625" style="2" bestFit="1" customWidth="1"/>
    <col min="3330" max="3330" width="7.7109375" style="2" bestFit="1" customWidth="1"/>
    <col min="3331" max="3331" width="14.85546875" style="2" bestFit="1" customWidth="1"/>
    <col min="3332" max="3332" width="14.85546875" style="2" customWidth="1"/>
    <col min="3333" max="3333" width="14.85546875" style="2" bestFit="1" customWidth="1"/>
    <col min="3334" max="3335" width="17.85546875" style="2" customWidth="1"/>
    <col min="3336" max="3584" width="9.140625" style="2"/>
    <col min="3585" max="3585" width="42.140625" style="2" bestFit="1" customWidth="1"/>
    <col min="3586" max="3586" width="7.7109375" style="2" bestFit="1" customWidth="1"/>
    <col min="3587" max="3587" width="14.85546875" style="2" bestFit="1" customWidth="1"/>
    <col min="3588" max="3588" width="14.85546875" style="2" customWidth="1"/>
    <col min="3589" max="3589" width="14.85546875" style="2" bestFit="1" customWidth="1"/>
    <col min="3590" max="3591" width="17.85546875" style="2" customWidth="1"/>
    <col min="3592" max="3840" width="9.140625" style="2"/>
    <col min="3841" max="3841" width="42.140625" style="2" bestFit="1" customWidth="1"/>
    <col min="3842" max="3842" width="7.7109375" style="2" bestFit="1" customWidth="1"/>
    <col min="3843" max="3843" width="14.85546875" style="2" bestFit="1" customWidth="1"/>
    <col min="3844" max="3844" width="14.85546875" style="2" customWidth="1"/>
    <col min="3845" max="3845" width="14.85546875" style="2" bestFit="1" customWidth="1"/>
    <col min="3846" max="3847" width="17.85546875" style="2" customWidth="1"/>
    <col min="3848" max="4096" width="9.140625" style="2"/>
    <col min="4097" max="4097" width="42.140625" style="2" bestFit="1" customWidth="1"/>
    <col min="4098" max="4098" width="7.7109375" style="2" bestFit="1" customWidth="1"/>
    <col min="4099" max="4099" width="14.85546875" style="2" bestFit="1" customWidth="1"/>
    <col min="4100" max="4100" width="14.85546875" style="2" customWidth="1"/>
    <col min="4101" max="4101" width="14.85546875" style="2" bestFit="1" customWidth="1"/>
    <col min="4102" max="4103" width="17.85546875" style="2" customWidth="1"/>
    <col min="4104" max="4352" width="9.140625" style="2"/>
    <col min="4353" max="4353" width="42.140625" style="2" bestFit="1" customWidth="1"/>
    <col min="4354" max="4354" width="7.7109375" style="2" bestFit="1" customWidth="1"/>
    <col min="4355" max="4355" width="14.85546875" style="2" bestFit="1" customWidth="1"/>
    <col min="4356" max="4356" width="14.85546875" style="2" customWidth="1"/>
    <col min="4357" max="4357" width="14.85546875" style="2" bestFit="1" customWidth="1"/>
    <col min="4358" max="4359" width="17.85546875" style="2" customWidth="1"/>
    <col min="4360" max="4608" width="9.140625" style="2"/>
    <col min="4609" max="4609" width="42.140625" style="2" bestFit="1" customWidth="1"/>
    <col min="4610" max="4610" width="7.7109375" style="2" bestFit="1" customWidth="1"/>
    <col min="4611" max="4611" width="14.85546875" style="2" bestFit="1" customWidth="1"/>
    <col min="4612" max="4612" width="14.85546875" style="2" customWidth="1"/>
    <col min="4613" max="4613" width="14.85546875" style="2" bestFit="1" customWidth="1"/>
    <col min="4614" max="4615" width="17.85546875" style="2" customWidth="1"/>
    <col min="4616" max="4864" width="9.140625" style="2"/>
    <col min="4865" max="4865" width="42.140625" style="2" bestFit="1" customWidth="1"/>
    <col min="4866" max="4866" width="7.7109375" style="2" bestFit="1" customWidth="1"/>
    <col min="4867" max="4867" width="14.85546875" style="2" bestFit="1" customWidth="1"/>
    <col min="4868" max="4868" width="14.85546875" style="2" customWidth="1"/>
    <col min="4869" max="4869" width="14.85546875" style="2" bestFit="1" customWidth="1"/>
    <col min="4870" max="4871" width="17.85546875" style="2" customWidth="1"/>
    <col min="4872" max="5120" width="9.140625" style="2"/>
    <col min="5121" max="5121" width="42.140625" style="2" bestFit="1" customWidth="1"/>
    <col min="5122" max="5122" width="7.7109375" style="2" bestFit="1" customWidth="1"/>
    <col min="5123" max="5123" width="14.85546875" style="2" bestFit="1" customWidth="1"/>
    <col min="5124" max="5124" width="14.85546875" style="2" customWidth="1"/>
    <col min="5125" max="5125" width="14.85546875" style="2" bestFit="1" customWidth="1"/>
    <col min="5126" max="5127" width="17.85546875" style="2" customWidth="1"/>
    <col min="5128" max="5376" width="9.140625" style="2"/>
    <col min="5377" max="5377" width="42.140625" style="2" bestFit="1" customWidth="1"/>
    <col min="5378" max="5378" width="7.7109375" style="2" bestFit="1" customWidth="1"/>
    <col min="5379" max="5379" width="14.85546875" style="2" bestFit="1" customWidth="1"/>
    <col min="5380" max="5380" width="14.85546875" style="2" customWidth="1"/>
    <col min="5381" max="5381" width="14.85546875" style="2" bestFit="1" customWidth="1"/>
    <col min="5382" max="5383" width="17.85546875" style="2" customWidth="1"/>
    <col min="5384" max="5632" width="9.140625" style="2"/>
    <col min="5633" max="5633" width="42.140625" style="2" bestFit="1" customWidth="1"/>
    <col min="5634" max="5634" width="7.7109375" style="2" bestFit="1" customWidth="1"/>
    <col min="5635" max="5635" width="14.85546875" style="2" bestFit="1" customWidth="1"/>
    <col min="5636" max="5636" width="14.85546875" style="2" customWidth="1"/>
    <col min="5637" max="5637" width="14.85546875" style="2" bestFit="1" customWidth="1"/>
    <col min="5638" max="5639" width="17.85546875" style="2" customWidth="1"/>
    <col min="5640" max="5888" width="9.140625" style="2"/>
    <col min="5889" max="5889" width="42.140625" style="2" bestFit="1" customWidth="1"/>
    <col min="5890" max="5890" width="7.7109375" style="2" bestFit="1" customWidth="1"/>
    <col min="5891" max="5891" width="14.85546875" style="2" bestFit="1" customWidth="1"/>
    <col min="5892" max="5892" width="14.85546875" style="2" customWidth="1"/>
    <col min="5893" max="5893" width="14.85546875" style="2" bestFit="1" customWidth="1"/>
    <col min="5894" max="5895" width="17.85546875" style="2" customWidth="1"/>
    <col min="5896" max="6144" width="9.140625" style="2"/>
    <col min="6145" max="6145" width="42.140625" style="2" bestFit="1" customWidth="1"/>
    <col min="6146" max="6146" width="7.7109375" style="2" bestFit="1" customWidth="1"/>
    <col min="6147" max="6147" width="14.85546875" style="2" bestFit="1" customWidth="1"/>
    <col min="6148" max="6148" width="14.85546875" style="2" customWidth="1"/>
    <col min="6149" max="6149" width="14.85546875" style="2" bestFit="1" customWidth="1"/>
    <col min="6150" max="6151" width="17.85546875" style="2" customWidth="1"/>
    <col min="6152" max="6400" width="9.140625" style="2"/>
    <col min="6401" max="6401" width="42.140625" style="2" bestFit="1" customWidth="1"/>
    <col min="6402" max="6402" width="7.7109375" style="2" bestFit="1" customWidth="1"/>
    <col min="6403" max="6403" width="14.85546875" style="2" bestFit="1" customWidth="1"/>
    <col min="6404" max="6404" width="14.85546875" style="2" customWidth="1"/>
    <col min="6405" max="6405" width="14.85546875" style="2" bestFit="1" customWidth="1"/>
    <col min="6406" max="6407" width="17.85546875" style="2" customWidth="1"/>
    <col min="6408" max="6656" width="9.140625" style="2"/>
    <col min="6657" max="6657" width="42.140625" style="2" bestFit="1" customWidth="1"/>
    <col min="6658" max="6658" width="7.7109375" style="2" bestFit="1" customWidth="1"/>
    <col min="6659" max="6659" width="14.85546875" style="2" bestFit="1" customWidth="1"/>
    <col min="6660" max="6660" width="14.85546875" style="2" customWidth="1"/>
    <col min="6661" max="6661" width="14.85546875" style="2" bestFit="1" customWidth="1"/>
    <col min="6662" max="6663" width="17.85546875" style="2" customWidth="1"/>
    <col min="6664" max="6912" width="9.140625" style="2"/>
    <col min="6913" max="6913" width="42.140625" style="2" bestFit="1" customWidth="1"/>
    <col min="6914" max="6914" width="7.7109375" style="2" bestFit="1" customWidth="1"/>
    <col min="6915" max="6915" width="14.85546875" style="2" bestFit="1" customWidth="1"/>
    <col min="6916" max="6916" width="14.85546875" style="2" customWidth="1"/>
    <col min="6917" max="6917" width="14.85546875" style="2" bestFit="1" customWidth="1"/>
    <col min="6918" max="6919" width="17.85546875" style="2" customWidth="1"/>
    <col min="6920" max="7168" width="9.140625" style="2"/>
    <col min="7169" max="7169" width="42.140625" style="2" bestFit="1" customWidth="1"/>
    <col min="7170" max="7170" width="7.7109375" style="2" bestFit="1" customWidth="1"/>
    <col min="7171" max="7171" width="14.85546875" style="2" bestFit="1" customWidth="1"/>
    <col min="7172" max="7172" width="14.85546875" style="2" customWidth="1"/>
    <col min="7173" max="7173" width="14.85546875" style="2" bestFit="1" customWidth="1"/>
    <col min="7174" max="7175" width="17.85546875" style="2" customWidth="1"/>
    <col min="7176" max="7424" width="9.140625" style="2"/>
    <col min="7425" max="7425" width="42.140625" style="2" bestFit="1" customWidth="1"/>
    <col min="7426" max="7426" width="7.7109375" style="2" bestFit="1" customWidth="1"/>
    <col min="7427" max="7427" width="14.85546875" style="2" bestFit="1" customWidth="1"/>
    <col min="7428" max="7428" width="14.85546875" style="2" customWidth="1"/>
    <col min="7429" max="7429" width="14.85546875" style="2" bestFit="1" customWidth="1"/>
    <col min="7430" max="7431" width="17.85546875" style="2" customWidth="1"/>
    <col min="7432" max="7680" width="9.140625" style="2"/>
    <col min="7681" max="7681" width="42.140625" style="2" bestFit="1" customWidth="1"/>
    <col min="7682" max="7682" width="7.7109375" style="2" bestFit="1" customWidth="1"/>
    <col min="7683" max="7683" width="14.85546875" style="2" bestFit="1" customWidth="1"/>
    <col min="7684" max="7684" width="14.85546875" style="2" customWidth="1"/>
    <col min="7685" max="7685" width="14.85546875" style="2" bestFit="1" customWidth="1"/>
    <col min="7686" max="7687" width="17.85546875" style="2" customWidth="1"/>
    <col min="7688" max="7936" width="9.140625" style="2"/>
    <col min="7937" max="7937" width="42.140625" style="2" bestFit="1" customWidth="1"/>
    <col min="7938" max="7938" width="7.7109375" style="2" bestFit="1" customWidth="1"/>
    <col min="7939" max="7939" width="14.85546875" style="2" bestFit="1" customWidth="1"/>
    <col min="7940" max="7940" width="14.85546875" style="2" customWidth="1"/>
    <col min="7941" max="7941" width="14.85546875" style="2" bestFit="1" customWidth="1"/>
    <col min="7942" max="7943" width="17.85546875" style="2" customWidth="1"/>
    <col min="7944" max="8192" width="9.140625" style="2"/>
    <col min="8193" max="8193" width="42.140625" style="2" bestFit="1" customWidth="1"/>
    <col min="8194" max="8194" width="7.7109375" style="2" bestFit="1" customWidth="1"/>
    <col min="8195" max="8195" width="14.85546875" style="2" bestFit="1" customWidth="1"/>
    <col min="8196" max="8196" width="14.85546875" style="2" customWidth="1"/>
    <col min="8197" max="8197" width="14.85546875" style="2" bestFit="1" customWidth="1"/>
    <col min="8198" max="8199" width="17.85546875" style="2" customWidth="1"/>
    <col min="8200" max="8448" width="9.140625" style="2"/>
    <col min="8449" max="8449" width="42.140625" style="2" bestFit="1" customWidth="1"/>
    <col min="8450" max="8450" width="7.7109375" style="2" bestFit="1" customWidth="1"/>
    <col min="8451" max="8451" width="14.85546875" style="2" bestFit="1" customWidth="1"/>
    <col min="8452" max="8452" width="14.85546875" style="2" customWidth="1"/>
    <col min="8453" max="8453" width="14.85546875" style="2" bestFit="1" customWidth="1"/>
    <col min="8454" max="8455" width="17.85546875" style="2" customWidth="1"/>
    <col min="8456" max="8704" width="9.140625" style="2"/>
    <col min="8705" max="8705" width="42.140625" style="2" bestFit="1" customWidth="1"/>
    <col min="8706" max="8706" width="7.7109375" style="2" bestFit="1" customWidth="1"/>
    <col min="8707" max="8707" width="14.85546875" style="2" bestFit="1" customWidth="1"/>
    <col min="8708" max="8708" width="14.85546875" style="2" customWidth="1"/>
    <col min="8709" max="8709" width="14.85546875" style="2" bestFit="1" customWidth="1"/>
    <col min="8710" max="8711" width="17.85546875" style="2" customWidth="1"/>
    <col min="8712" max="8960" width="9.140625" style="2"/>
    <col min="8961" max="8961" width="42.140625" style="2" bestFit="1" customWidth="1"/>
    <col min="8962" max="8962" width="7.7109375" style="2" bestFit="1" customWidth="1"/>
    <col min="8963" max="8963" width="14.85546875" style="2" bestFit="1" customWidth="1"/>
    <col min="8964" max="8964" width="14.85546875" style="2" customWidth="1"/>
    <col min="8965" max="8965" width="14.85546875" style="2" bestFit="1" customWidth="1"/>
    <col min="8966" max="8967" width="17.85546875" style="2" customWidth="1"/>
    <col min="8968" max="9216" width="9.140625" style="2"/>
    <col min="9217" max="9217" width="42.140625" style="2" bestFit="1" customWidth="1"/>
    <col min="9218" max="9218" width="7.7109375" style="2" bestFit="1" customWidth="1"/>
    <col min="9219" max="9219" width="14.85546875" style="2" bestFit="1" customWidth="1"/>
    <col min="9220" max="9220" width="14.85546875" style="2" customWidth="1"/>
    <col min="9221" max="9221" width="14.85546875" style="2" bestFit="1" customWidth="1"/>
    <col min="9222" max="9223" width="17.85546875" style="2" customWidth="1"/>
    <col min="9224" max="9472" width="9.140625" style="2"/>
    <col min="9473" max="9473" width="42.140625" style="2" bestFit="1" customWidth="1"/>
    <col min="9474" max="9474" width="7.7109375" style="2" bestFit="1" customWidth="1"/>
    <col min="9475" max="9475" width="14.85546875" style="2" bestFit="1" customWidth="1"/>
    <col min="9476" max="9476" width="14.85546875" style="2" customWidth="1"/>
    <col min="9477" max="9477" width="14.85546875" style="2" bestFit="1" customWidth="1"/>
    <col min="9478" max="9479" width="17.85546875" style="2" customWidth="1"/>
    <col min="9480" max="9728" width="9.140625" style="2"/>
    <col min="9729" max="9729" width="42.140625" style="2" bestFit="1" customWidth="1"/>
    <col min="9730" max="9730" width="7.7109375" style="2" bestFit="1" customWidth="1"/>
    <col min="9731" max="9731" width="14.85546875" style="2" bestFit="1" customWidth="1"/>
    <col min="9732" max="9732" width="14.85546875" style="2" customWidth="1"/>
    <col min="9733" max="9733" width="14.85546875" style="2" bestFit="1" customWidth="1"/>
    <col min="9734" max="9735" width="17.85546875" style="2" customWidth="1"/>
    <col min="9736" max="9984" width="9.140625" style="2"/>
    <col min="9985" max="9985" width="42.140625" style="2" bestFit="1" customWidth="1"/>
    <col min="9986" max="9986" width="7.7109375" style="2" bestFit="1" customWidth="1"/>
    <col min="9987" max="9987" width="14.85546875" style="2" bestFit="1" customWidth="1"/>
    <col min="9988" max="9988" width="14.85546875" style="2" customWidth="1"/>
    <col min="9989" max="9989" width="14.85546875" style="2" bestFit="1" customWidth="1"/>
    <col min="9990" max="9991" width="17.85546875" style="2" customWidth="1"/>
    <col min="9992" max="10240" width="9.140625" style="2"/>
    <col min="10241" max="10241" width="42.140625" style="2" bestFit="1" customWidth="1"/>
    <col min="10242" max="10242" width="7.7109375" style="2" bestFit="1" customWidth="1"/>
    <col min="10243" max="10243" width="14.85546875" style="2" bestFit="1" customWidth="1"/>
    <col min="10244" max="10244" width="14.85546875" style="2" customWidth="1"/>
    <col min="10245" max="10245" width="14.85546875" style="2" bestFit="1" customWidth="1"/>
    <col min="10246" max="10247" width="17.85546875" style="2" customWidth="1"/>
    <col min="10248" max="10496" width="9.140625" style="2"/>
    <col min="10497" max="10497" width="42.140625" style="2" bestFit="1" customWidth="1"/>
    <col min="10498" max="10498" width="7.7109375" style="2" bestFit="1" customWidth="1"/>
    <col min="10499" max="10499" width="14.85546875" style="2" bestFit="1" customWidth="1"/>
    <col min="10500" max="10500" width="14.85546875" style="2" customWidth="1"/>
    <col min="10501" max="10501" width="14.85546875" style="2" bestFit="1" customWidth="1"/>
    <col min="10502" max="10503" width="17.85546875" style="2" customWidth="1"/>
    <col min="10504" max="10752" width="9.140625" style="2"/>
    <col min="10753" max="10753" width="42.140625" style="2" bestFit="1" customWidth="1"/>
    <col min="10754" max="10754" width="7.7109375" style="2" bestFit="1" customWidth="1"/>
    <col min="10755" max="10755" width="14.85546875" style="2" bestFit="1" customWidth="1"/>
    <col min="10756" max="10756" width="14.85546875" style="2" customWidth="1"/>
    <col min="10757" max="10757" width="14.85546875" style="2" bestFit="1" customWidth="1"/>
    <col min="10758" max="10759" width="17.85546875" style="2" customWidth="1"/>
    <col min="10760" max="11008" width="9.140625" style="2"/>
    <col min="11009" max="11009" width="42.140625" style="2" bestFit="1" customWidth="1"/>
    <col min="11010" max="11010" width="7.7109375" style="2" bestFit="1" customWidth="1"/>
    <col min="11011" max="11011" width="14.85546875" style="2" bestFit="1" customWidth="1"/>
    <col min="11012" max="11012" width="14.85546875" style="2" customWidth="1"/>
    <col min="11013" max="11013" width="14.85546875" style="2" bestFit="1" customWidth="1"/>
    <col min="11014" max="11015" width="17.85546875" style="2" customWidth="1"/>
    <col min="11016" max="11264" width="9.140625" style="2"/>
    <col min="11265" max="11265" width="42.140625" style="2" bestFit="1" customWidth="1"/>
    <col min="11266" max="11266" width="7.7109375" style="2" bestFit="1" customWidth="1"/>
    <col min="11267" max="11267" width="14.85546875" style="2" bestFit="1" customWidth="1"/>
    <col min="11268" max="11268" width="14.85546875" style="2" customWidth="1"/>
    <col min="11269" max="11269" width="14.85546875" style="2" bestFit="1" customWidth="1"/>
    <col min="11270" max="11271" width="17.85546875" style="2" customWidth="1"/>
    <col min="11272" max="11520" width="9.140625" style="2"/>
    <col min="11521" max="11521" width="42.140625" style="2" bestFit="1" customWidth="1"/>
    <col min="11522" max="11522" width="7.7109375" style="2" bestFit="1" customWidth="1"/>
    <col min="11523" max="11523" width="14.85546875" style="2" bestFit="1" customWidth="1"/>
    <col min="11524" max="11524" width="14.85546875" style="2" customWidth="1"/>
    <col min="11525" max="11525" width="14.85546875" style="2" bestFit="1" customWidth="1"/>
    <col min="11526" max="11527" width="17.85546875" style="2" customWidth="1"/>
    <col min="11528" max="11776" width="9.140625" style="2"/>
    <col min="11777" max="11777" width="42.140625" style="2" bestFit="1" customWidth="1"/>
    <col min="11778" max="11778" width="7.7109375" style="2" bestFit="1" customWidth="1"/>
    <col min="11779" max="11779" width="14.85546875" style="2" bestFit="1" customWidth="1"/>
    <col min="11780" max="11780" width="14.85546875" style="2" customWidth="1"/>
    <col min="11781" max="11781" width="14.85546875" style="2" bestFit="1" customWidth="1"/>
    <col min="11782" max="11783" width="17.85546875" style="2" customWidth="1"/>
    <col min="11784" max="12032" width="9.140625" style="2"/>
    <col min="12033" max="12033" width="42.140625" style="2" bestFit="1" customWidth="1"/>
    <col min="12034" max="12034" width="7.7109375" style="2" bestFit="1" customWidth="1"/>
    <col min="12035" max="12035" width="14.85546875" style="2" bestFit="1" customWidth="1"/>
    <col min="12036" max="12036" width="14.85546875" style="2" customWidth="1"/>
    <col min="12037" max="12037" width="14.85546875" style="2" bestFit="1" customWidth="1"/>
    <col min="12038" max="12039" width="17.85546875" style="2" customWidth="1"/>
    <col min="12040" max="12288" width="9.140625" style="2"/>
    <col min="12289" max="12289" width="42.140625" style="2" bestFit="1" customWidth="1"/>
    <col min="12290" max="12290" width="7.7109375" style="2" bestFit="1" customWidth="1"/>
    <col min="12291" max="12291" width="14.85546875" style="2" bestFit="1" customWidth="1"/>
    <col min="12292" max="12292" width="14.85546875" style="2" customWidth="1"/>
    <col min="12293" max="12293" width="14.85546875" style="2" bestFit="1" customWidth="1"/>
    <col min="12294" max="12295" width="17.85546875" style="2" customWidth="1"/>
    <col min="12296" max="12544" width="9.140625" style="2"/>
    <col min="12545" max="12545" width="42.140625" style="2" bestFit="1" customWidth="1"/>
    <col min="12546" max="12546" width="7.7109375" style="2" bestFit="1" customWidth="1"/>
    <col min="12547" max="12547" width="14.85546875" style="2" bestFit="1" customWidth="1"/>
    <col min="12548" max="12548" width="14.85546875" style="2" customWidth="1"/>
    <col min="12549" max="12549" width="14.85546875" style="2" bestFit="1" customWidth="1"/>
    <col min="12550" max="12551" width="17.85546875" style="2" customWidth="1"/>
    <col min="12552" max="12800" width="9.140625" style="2"/>
    <col min="12801" max="12801" width="42.140625" style="2" bestFit="1" customWidth="1"/>
    <col min="12802" max="12802" width="7.7109375" style="2" bestFit="1" customWidth="1"/>
    <col min="12803" max="12803" width="14.85546875" style="2" bestFit="1" customWidth="1"/>
    <col min="12804" max="12804" width="14.85546875" style="2" customWidth="1"/>
    <col min="12805" max="12805" width="14.85546875" style="2" bestFit="1" customWidth="1"/>
    <col min="12806" max="12807" width="17.85546875" style="2" customWidth="1"/>
    <col min="12808" max="13056" width="9.140625" style="2"/>
    <col min="13057" max="13057" width="42.140625" style="2" bestFit="1" customWidth="1"/>
    <col min="13058" max="13058" width="7.7109375" style="2" bestFit="1" customWidth="1"/>
    <col min="13059" max="13059" width="14.85546875" style="2" bestFit="1" customWidth="1"/>
    <col min="13060" max="13060" width="14.85546875" style="2" customWidth="1"/>
    <col min="13061" max="13061" width="14.85546875" style="2" bestFit="1" customWidth="1"/>
    <col min="13062" max="13063" width="17.85546875" style="2" customWidth="1"/>
    <col min="13064" max="13312" width="9.140625" style="2"/>
    <col min="13313" max="13313" width="42.140625" style="2" bestFit="1" customWidth="1"/>
    <col min="13314" max="13314" width="7.7109375" style="2" bestFit="1" customWidth="1"/>
    <col min="13315" max="13315" width="14.85546875" style="2" bestFit="1" customWidth="1"/>
    <col min="13316" max="13316" width="14.85546875" style="2" customWidth="1"/>
    <col min="13317" max="13317" width="14.85546875" style="2" bestFit="1" customWidth="1"/>
    <col min="13318" max="13319" width="17.85546875" style="2" customWidth="1"/>
    <col min="13320" max="13568" width="9.140625" style="2"/>
    <col min="13569" max="13569" width="42.140625" style="2" bestFit="1" customWidth="1"/>
    <col min="13570" max="13570" width="7.7109375" style="2" bestFit="1" customWidth="1"/>
    <col min="13571" max="13571" width="14.85546875" style="2" bestFit="1" customWidth="1"/>
    <col min="13572" max="13572" width="14.85546875" style="2" customWidth="1"/>
    <col min="13573" max="13573" width="14.85546875" style="2" bestFit="1" customWidth="1"/>
    <col min="13574" max="13575" width="17.85546875" style="2" customWidth="1"/>
    <col min="13576" max="13824" width="9.140625" style="2"/>
    <col min="13825" max="13825" width="42.140625" style="2" bestFit="1" customWidth="1"/>
    <col min="13826" max="13826" width="7.7109375" style="2" bestFit="1" customWidth="1"/>
    <col min="13827" max="13827" width="14.85546875" style="2" bestFit="1" customWidth="1"/>
    <col min="13828" max="13828" width="14.85546875" style="2" customWidth="1"/>
    <col min="13829" max="13829" width="14.85546875" style="2" bestFit="1" customWidth="1"/>
    <col min="13830" max="13831" width="17.85546875" style="2" customWidth="1"/>
    <col min="13832" max="14080" width="9.140625" style="2"/>
    <col min="14081" max="14081" width="42.140625" style="2" bestFit="1" customWidth="1"/>
    <col min="14082" max="14082" width="7.7109375" style="2" bestFit="1" customWidth="1"/>
    <col min="14083" max="14083" width="14.85546875" style="2" bestFit="1" customWidth="1"/>
    <col min="14084" max="14084" width="14.85546875" style="2" customWidth="1"/>
    <col min="14085" max="14085" width="14.85546875" style="2" bestFit="1" customWidth="1"/>
    <col min="14086" max="14087" width="17.85546875" style="2" customWidth="1"/>
    <col min="14088" max="14336" width="9.140625" style="2"/>
    <col min="14337" max="14337" width="42.140625" style="2" bestFit="1" customWidth="1"/>
    <col min="14338" max="14338" width="7.7109375" style="2" bestFit="1" customWidth="1"/>
    <col min="14339" max="14339" width="14.85546875" style="2" bestFit="1" customWidth="1"/>
    <col min="14340" max="14340" width="14.85546875" style="2" customWidth="1"/>
    <col min="14341" max="14341" width="14.85546875" style="2" bestFit="1" customWidth="1"/>
    <col min="14342" max="14343" width="17.85546875" style="2" customWidth="1"/>
    <col min="14344" max="14592" width="9.140625" style="2"/>
    <col min="14593" max="14593" width="42.140625" style="2" bestFit="1" customWidth="1"/>
    <col min="14594" max="14594" width="7.7109375" style="2" bestFit="1" customWidth="1"/>
    <col min="14595" max="14595" width="14.85546875" style="2" bestFit="1" customWidth="1"/>
    <col min="14596" max="14596" width="14.85546875" style="2" customWidth="1"/>
    <col min="14597" max="14597" width="14.85546875" style="2" bestFit="1" customWidth="1"/>
    <col min="14598" max="14599" width="17.85546875" style="2" customWidth="1"/>
    <col min="14600" max="14848" width="9.140625" style="2"/>
    <col min="14849" max="14849" width="42.140625" style="2" bestFit="1" customWidth="1"/>
    <col min="14850" max="14850" width="7.7109375" style="2" bestFit="1" customWidth="1"/>
    <col min="14851" max="14851" width="14.85546875" style="2" bestFit="1" customWidth="1"/>
    <col min="14852" max="14852" width="14.85546875" style="2" customWidth="1"/>
    <col min="14853" max="14853" width="14.85546875" style="2" bestFit="1" customWidth="1"/>
    <col min="14854" max="14855" width="17.85546875" style="2" customWidth="1"/>
    <col min="14856" max="15104" width="9.140625" style="2"/>
    <col min="15105" max="15105" width="42.140625" style="2" bestFit="1" customWidth="1"/>
    <col min="15106" max="15106" width="7.7109375" style="2" bestFit="1" customWidth="1"/>
    <col min="15107" max="15107" width="14.85546875" style="2" bestFit="1" customWidth="1"/>
    <col min="15108" max="15108" width="14.85546875" style="2" customWidth="1"/>
    <col min="15109" max="15109" width="14.85546875" style="2" bestFit="1" customWidth="1"/>
    <col min="15110" max="15111" width="17.85546875" style="2" customWidth="1"/>
    <col min="15112" max="15360" width="9.140625" style="2"/>
    <col min="15361" max="15361" width="42.140625" style="2" bestFit="1" customWidth="1"/>
    <col min="15362" max="15362" width="7.7109375" style="2" bestFit="1" customWidth="1"/>
    <col min="15363" max="15363" width="14.85546875" style="2" bestFit="1" customWidth="1"/>
    <col min="15364" max="15364" width="14.85546875" style="2" customWidth="1"/>
    <col min="15365" max="15365" width="14.85546875" style="2" bestFit="1" customWidth="1"/>
    <col min="15366" max="15367" width="17.85546875" style="2" customWidth="1"/>
    <col min="15368" max="15616" width="9.140625" style="2"/>
    <col min="15617" max="15617" width="42.140625" style="2" bestFit="1" customWidth="1"/>
    <col min="15618" max="15618" width="7.7109375" style="2" bestFit="1" customWidth="1"/>
    <col min="15619" max="15619" width="14.85546875" style="2" bestFit="1" customWidth="1"/>
    <col min="15620" max="15620" width="14.85546875" style="2" customWidth="1"/>
    <col min="15621" max="15621" width="14.85546875" style="2" bestFit="1" customWidth="1"/>
    <col min="15622" max="15623" width="17.85546875" style="2" customWidth="1"/>
    <col min="15624" max="15872" width="9.140625" style="2"/>
    <col min="15873" max="15873" width="42.140625" style="2" bestFit="1" customWidth="1"/>
    <col min="15874" max="15874" width="7.7109375" style="2" bestFit="1" customWidth="1"/>
    <col min="15875" max="15875" width="14.85546875" style="2" bestFit="1" customWidth="1"/>
    <col min="15876" max="15876" width="14.85546875" style="2" customWidth="1"/>
    <col min="15877" max="15877" width="14.85546875" style="2" bestFit="1" customWidth="1"/>
    <col min="15878" max="15879" width="17.85546875" style="2" customWidth="1"/>
    <col min="15880" max="16128" width="9.140625" style="2"/>
    <col min="16129" max="16129" width="42.140625" style="2" bestFit="1" customWidth="1"/>
    <col min="16130" max="16130" width="7.7109375" style="2" bestFit="1" customWidth="1"/>
    <col min="16131" max="16131" width="14.85546875" style="2" bestFit="1" customWidth="1"/>
    <col min="16132" max="16132" width="14.85546875" style="2" customWidth="1"/>
    <col min="16133" max="16133" width="14.85546875" style="2" bestFit="1" customWidth="1"/>
    <col min="16134" max="16135" width="17.85546875" style="2" customWidth="1"/>
    <col min="16136" max="16384" width="9.140625" style="2"/>
  </cols>
  <sheetData>
    <row r="1" spans="1:9" ht="22.5">
      <c r="A1" s="698" t="s">
        <v>199</v>
      </c>
      <c r="B1" s="698"/>
      <c r="C1" s="698"/>
      <c r="D1" s="698"/>
      <c r="E1" s="698"/>
      <c r="F1" s="698"/>
      <c r="G1" s="698"/>
    </row>
    <row r="2" spans="1:9" ht="32.25" customHeight="1" thickBot="1">
      <c r="A2" s="201"/>
      <c r="B2" s="201"/>
      <c r="C2" s="201"/>
      <c r="D2" s="202"/>
      <c r="E2" s="699" t="s">
        <v>346</v>
      </c>
      <c r="F2" s="699"/>
      <c r="G2" s="699"/>
    </row>
    <row r="3" spans="1:9" ht="39" thickBot="1">
      <c r="A3" s="700" t="s">
        <v>78</v>
      </c>
      <c r="B3" s="702" t="s">
        <v>48</v>
      </c>
      <c r="C3" s="704" t="s">
        <v>73</v>
      </c>
      <c r="D3" s="705"/>
      <c r="E3" s="705"/>
      <c r="F3" s="706"/>
      <c r="G3" s="203" t="s">
        <v>179</v>
      </c>
    </row>
    <row r="4" spans="1:9" ht="39" thickBot="1">
      <c r="A4" s="701"/>
      <c r="B4" s="703"/>
      <c r="C4" s="204" t="s">
        <v>336</v>
      </c>
      <c r="D4" s="205" t="s">
        <v>246</v>
      </c>
      <c r="E4" s="206" t="s">
        <v>337</v>
      </c>
      <c r="F4" s="207" t="s">
        <v>338</v>
      </c>
      <c r="G4" s="208" t="s">
        <v>246</v>
      </c>
    </row>
    <row r="5" spans="1:9" ht="20.25" thickBot="1">
      <c r="A5" s="214" t="s">
        <v>285</v>
      </c>
      <c r="B5" s="551" t="s">
        <v>37</v>
      </c>
      <c r="C5" s="209">
        <v>201837</v>
      </c>
      <c r="D5" s="548">
        <v>176024</v>
      </c>
      <c r="E5" s="209">
        <f>D5+E9-E11+1960-1003</f>
        <v>177498</v>
      </c>
      <c r="F5" s="548">
        <f>E5-C5</f>
        <v>-24339</v>
      </c>
      <c r="G5" s="695">
        <v>34352</v>
      </c>
      <c r="I5" s="66"/>
    </row>
    <row r="6" spans="1:9" ht="19.5" hidden="1" customHeight="1">
      <c r="A6" s="215" t="s">
        <v>180</v>
      </c>
      <c r="B6" s="211" t="s">
        <v>37</v>
      </c>
      <c r="C6" s="339"/>
      <c r="D6" s="549"/>
      <c r="E6" s="339"/>
      <c r="F6" s="549">
        <f>E6-C6</f>
        <v>0</v>
      </c>
      <c r="G6" s="696"/>
    </row>
    <row r="7" spans="1:9" ht="17.25" hidden="1" customHeight="1" thickBot="1">
      <c r="A7" s="132" t="s">
        <v>159</v>
      </c>
      <c r="B7" s="212" t="s">
        <v>37</v>
      </c>
      <c r="C7" s="340">
        <v>1083</v>
      </c>
      <c r="D7" s="550">
        <v>1083</v>
      </c>
      <c r="E7" s="340">
        <v>1083</v>
      </c>
      <c r="F7" s="550">
        <f>E7-C7</f>
        <v>0</v>
      </c>
      <c r="G7" s="697"/>
    </row>
    <row r="8" spans="1:9" ht="19.5" customHeight="1">
      <c r="A8" s="216" t="s">
        <v>79</v>
      </c>
      <c r="B8" s="551"/>
      <c r="C8" s="548"/>
      <c r="D8" s="219"/>
      <c r="E8" s="222"/>
      <c r="F8" s="139"/>
      <c r="G8" s="210"/>
      <c r="H8" s="66"/>
    </row>
    <row r="9" spans="1:9" ht="20.25" customHeight="1" thickBot="1">
      <c r="A9" s="140" t="s">
        <v>75</v>
      </c>
      <c r="B9" s="211" t="s">
        <v>37</v>
      </c>
      <c r="C9" s="549">
        <v>3223</v>
      </c>
      <c r="D9" s="220">
        <v>4348</v>
      </c>
      <c r="E9" s="549">
        <v>6709</v>
      </c>
      <c r="F9" s="141">
        <f>E9-C9</f>
        <v>3486</v>
      </c>
      <c r="G9" s="142">
        <v>768</v>
      </c>
      <c r="H9" s="66"/>
    </row>
    <row r="10" spans="1:9" ht="18.75" customHeight="1">
      <c r="A10" s="143" t="s">
        <v>80</v>
      </c>
      <c r="B10" s="551"/>
      <c r="C10" s="554"/>
      <c r="D10" s="134"/>
      <c r="E10" s="223"/>
      <c r="F10" s="213"/>
      <c r="G10" s="144"/>
    </row>
    <row r="11" spans="1:9" ht="20.25" customHeight="1" thickBot="1">
      <c r="A11" s="140" t="s">
        <v>75</v>
      </c>
      <c r="B11" s="211" t="s">
        <v>37</v>
      </c>
      <c r="C11" s="549">
        <v>5315</v>
      </c>
      <c r="D11" s="220">
        <v>6996</v>
      </c>
      <c r="E11" s="549">
        <v>6192</v>
      </c>
      <c r="F11" s="145">
        <f>E11-C11</f>
        <v>877</v>
      </c>
      <c r="G11" s="146">
        <v>1350</v>
      </c>
    </row>
    <row r="12" spans="1:9" ht="18.75" customHeight="1">
      <c r="A12" s="217" t="s">
        <v>72</v>
      </c>
      <c r="B12" s="551"/>
      <c r="C12" s="554"/>
      <c r="D12" s="134"/>
      <c r="E12" s="554"/>
      <c r="F12" s="139"/>
      <c r="G12" s="210"/>
    </row>
    <row r="13" spans="1:9" ht="19.5" customHeight="1" thickBot="1">
      <c r="A13" s="218" t="s">
        <v>75</v>
      </c>
      <c r="B13" s="552" t="s">
        <v>37</v>
      </c>
      <c r="C13" s="550">
        <v>-2092</v>
      </c>
      <c r="D13" s="221">
        <v>-2648</v>
      </c>
      <c r="E13" s="550">
        <f>E9-E11</f>
        <v>517</v>
      </c>
      <c r="F13" s="135">
        <f>E13-C13</f>
        <v>2609</v>
      </c>
      <c r="G13" s="550">
        <f>G9-G11</f>
        <v>-582</v>
      </c>
    </row>
    <row r="14" spans="1:9" ht="49.5" customHeight="1">
      <c r="A14" s="709" t="s">
        <v>290</v>
      </c>
      <c r="B14" s="709"/>
      <c r="C14" s="709"/>
      <c r="D14" s="709"/>
      <c r="E14" s="709"/>
      <c r="F14" s="709"/>
      <c r="G14" s="709"/>
    </row>
    <row r="15" spans="1:9" ht="18" customHeight="1" thickBot="1">
      <c r="A15" s="709"/>
      <c r="B15" s="710"/>
      <c r="C15" s="710"/>
      <c r="D15" s="710"/>
      <c r="E15" s="710"/>
      <c r="F15" s="710"/>
      <c r="G15" s="710"/>
    </row>
    <row r="16" spans="1:9" ht="25.5" hidden="1" customHeight="1" thickBot="1">
      <c r="A16" s="147"/>
      <c r="B16" s="553"/>
      <c r="C16" s="553"/>
      <c r="D16" s="553"/>
      <c r="E16" s="553"/>
      <c r="F16" s="553"/>
      <c r="G16" s="553"/>
    </row>
    <row r="17" spans="1:7" ht="39" thickBot="1">
      <c r="A17" s="711" t="s">
        <v>78</v>
      </c>
      <c r="B17" s="713"/>
      <c r="C17" s="715" t="s">
        <v>73</v>
      </c>
      <c r="D17" s="716"/>
      <c r="E17" s="716"/>
      <c r="F17" s="717"/>
      <c r="G17" s="344" t="s">
        <v>179</v>
      </c>
    </row>
    <row r="18" spans="1:7" ht="39" thickBot="1">
      <c r="A18" s="712"/>
      <c r="B18" s="714"/>
      <c r="C18" s="345" t="s">
        <v>525</v>
      </c>
      <c r="D18" s="346" t="s">
        <v>246</v>
      </c>
      <c r="E18" s="347" t="s">
        <v>526</v>
      </c>
      <c r="F18" s="344" t="s">
        <v>527</v>
      </c>
      <c r="G18" s="346" t="s">
        <v>526</v>
      </c>
    </row>
    <row r="19" spans="1:7" ht="19.5" customHeight="1" thickBot="1">
      <c r="A19" s="351" t="s">
        <v>43</v>
      </c>
      <c r="B19" s="565" t="s">
        <v>37</v>
      </c>
      <c r="C19" s="349">
        <v>2277</v>
      </c>
      <c r="D19" s="348">
        <v>2472</v>
      </c>
      <c r="E19" s="348" t="s">
        <v>528</v>
      </c>
      <c r="F19" s="348">
        <f>2358-C19</f>
        <v>81</v>
      </c>
      <c r="G19" s="146">
        <v>503</v>
      </c>
    </row>
    <row r="20" spans="1:7" ht="20.25" customHeight="1" thickBot="1">
      <c r="A20" s="352" t="s">
        <v>44</v>
      </c>
      <c r="B20" s="353" t="s">
        <v>37</v>
      </c>
      <c r="C20" s="350">
        <v>1178</v>
      </c>
      <c r="D20" s="348">
        <v>1278</v>
      </c>
      <c r="E20" s="348" t="s">
        <v>529</v>
      </c>
      <c r="F20" s="348">
        <f>1203-C20</f>
        <v>25</v>
      </c>
      <c r="G20" s="605">
        <v>358</v>
      </c>
    </row>
    <row r="21" spans="1:7" ht="18.75" customHeight="1">
      <c r="A21" s="143" t="s">
        <v>213</v>
      </c>
      <c r="B21" s="713" t="s">
        <v>37</v>
      </c>
      <c r="C21" s="707">
        <f>C19-C20</f>
        <v>1099</v>
      </c>
      <c r="D21" s="707">
        <f>D19-D20</f>
        <v>1194</v>
      </c>
      <c r="E21" s="707">
        <v>1155</v>
      </c>
      <c r="F21" s="695">
        <f>E21-C21</f>
        <v>56</v>
      </c>
      <c r="G21" s="707">
        <f>G19-G20</f>
        <v>145</v>
      </c>
    </row>
    <row r="22" spans="1:7" ht="17.25" thickBot="1">
      <c r="A22" s="354" t="s">
        <v>75</v>
      </c>
      <c r="B22" s="714"/>
      <c r="C22" s="708"/>
      <c r="D22" s="708"/>
      <c r="E22" s="708"/>
      <c r="F22" s="697"/>
      <c r="G22" s="708"/>
    </row>
    <row r="23" spans="1:7" ht="19.5" customHeight="1" thickBot="1">
      <c r="A23" s="355" t="s">
        <v>76</v>
      </c>
      <c r="B23" s="565"/>
      <c r="C23" s="348">
        <v>1807</v>
      </c>
      <c r="D23" s="348">
        <v>1982</v>
      </c>
      <c r="E23" s="348">
        <v>1861</v>
      </c>
      <c r="F23" s="348">
        <f>E23-C23</f>
        <v>54</v>
      </c>
      <c r="G23" s="605">
        <v>274</v>
      </c>
    </row>
    <row r="24" spans="1:7" ht="20.25" customHeight="1" thickBot="1">
      <c r="A24" s="148" t="s">
        <v>77</v>
      </c>
      <c r="B24" s="353"/>
      <c r="C24" s="348">
        <v>1186</v>
      </c>
      <c r="D24" s="348">
        <v>1314</v>
      </c>
      <c r="E24" s="348">
        <v>1274</v>
      </c>
      <c r="F24" s="348">
        <f>E24-C24</f>
        <v>88</v>
      </c>
      <c r="G24" s="605">
        <v>183</v>
      </c>
    </row>
    <row r="25" spans="1:7" ht="15.75" customHeight="1">
      <c r="A25" s="45" t="s">
        <v>284</v>
      </c>
    </row>
    <row r="35" ht="12" customHeight="1"/>
  </sheetData>
  <mergeCells count="17">
    <mergeCell ref="G21:G22"/>
    <mergeCell ref="A14:G14"/>
    <mergeCell ref="A15:G15"/>
    <mergeCell ref="A17:A18"/>
    <mergeCell ref="B17:B18"/>
    <mergeCell ref="C17:F17"/>
    <mergeCell ref="B21:B22"/>
    <mergeCell ref="C21:C22"/>
    <mergeCell ref="D21:D22"/>
    <mergeCell ref="E21:E22"/>
    <mergeCell ref="F21:F22"/>
    <mergeCell ref="G5:G7"/>
    <mergeCell ref="A1:G1"/>
    <mergeCell ref="E2:G2"/>
    <mergeCell ref="A3:A4"/>
    <mergeCell ref="B3:B4"/>
    <mergeCell ref="C3:F3"/>
  </mergeCells>
  <printOptions horizontalCentered="1"/>
  <pageMargins left="0.54" right="0.35433070866141736" top="0.35433070866141736" bottom="0.43307086614173229" header="0.18" footer="0.15748031496062992"/>
  <pageSetup paperSize="9" scale="72" orientation="portrait" r:id="rId1"/>
  <headerFooter alignWithMargins="0">
    <oddFooter>&amp;C1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 enableFormatConditionsCalculation="0">
    <pageSetUpPr fitToPage="1"/>
  </sheetPr>
  <dimension ref="A1:K65"/>
  <sheetViews>
    <sheetView topLeftCell="A28" zoomScale="90" zoomScaleNormal="90" workbookViewId="0">
      <selection activeCell="K51" sqref="K51"/>
    </sheetView>
  </sheetViews>
  <sheetFormatPr defaultRowHeight="12.75"/>
  <cols>
    <col min="1" max="1" width="79.28515625" style="2" customWidth="1"/>
    <col min="2" max="2" width="9.28515625" style="2" customWidth="1"/>
    <col min="3" max="5" width="10.85546875" style="2" customWidth="1"/>
    <col min="6" max="6" width="12.28515625" style="2" customWidth="1"/>
    <col min="7" max="7" width="13.85546875" style="2" customWidth="1"/>
    <col min="8" max="8" width="12" style="2" hidden="1" customWidth="1"/>
    <col min="9" max="16384" width="9.140625" style="2"/>
  </cols>
  <sheetData>
    <row r="1" spans="1:11" ht="29.25" customHeight="1">
      <c r="A1" s="726" t="s">
        <v>197</v>
      </c>
      <c r="B1" s="726"/>
      <c r="C1" s="726"/>
      <c r="D1" s="726"/>
      <c r="E1" s="726"/>
      <c r="F1" s="726"/>
      <c r="G1" s="726"/>
      <c r="H1" s="726"/>
    </row>
    <row r="2" spans="1:11" ht="23.25" thickBot="1">
      <c r="A2" s="576"/>
      <c r="B2" s="576"/>
      <c r="C2" s="727"/>
      <c r="D2" s="727"/>
      <c r="E2" s="727"/>
      <c r="F2" s="727"/>
      <c r="G2" s="727"/>
      <c r="H2" s="576"/>
    </row>
    <row r="3" spans="1:11" ht="17.25" customHeight="1" thickBot="1">
      <c r="A3" s="740" t="s">
        <v>78</v>
      </c>
      <c r="B3" s="731" t="s">
        <v>48</v>
      </c>
      <c r="C3" s="728" t="s">
        <v>553</v>
      </c>
      <c r="D3" s="728" t="s">
        <v>247</v>
      </c>
      <c r="E3" s="728" t="s">
        <v>554</v>
      </c>
      <c r="F3" s="736" t="s">
        <v>555</v>
      </c>
      <c r="G3" s="737"/>
      <c r="H3" s="610" t="s">
        <v>64</v>
      </c>
    </row>
    <row r="4" spans="1:11" ht="13.5" customHeight="1" thickBot="1">
      <c r="A4" s="741"/>
      <c r="B4" s="732"/>
      <c r="C4" s="729"/>
      <c r="D4" s="729"/>
      <c r="E4" s="729"/>
      <c r="F4" s="738"/>
      <c r="G4" s="739"/>
      <c r="H4" s="610"/>
    </row>
    <row r="5" spans="1:11" ht="15.75" customHeight="1" thickBot="1">
      <c r="A5" s="742"/>
      <c r="B5" s="733"/>
      <c r="C5" s="730"/>
      <c r="D5" s="730"/>
      <c r="E5" s="730"/>
      <c r="F5" s="611" t="s">
        <v>144</v>
      </c>
      <c r="G5" s="612" t="s">
        <v>38</v>
      </c>
      <c r="H5" s="613" t="s">
        <v>140</v>
      </c>
    </row>
    <row r="6" spans="1:11" ht="79.5" customHeight="1">
      <c r="A6" s="614" t="s">
        <v>295</v>
      </c>
      <c r="B6" s="615" t="s">
        <v>37</v>
      </c>
      <c r="C6" s="607">
        <f>SUM(C8:C22)+7131</f>
        <v>90983</v>
      </c>
      <c r="D6" s="607">
        <f>83395+7131</f>
        <v>90526</v>
      </c>
      <c r="E6" s="607">
        <f>SUM(E8:E22)+7131</f>
        <v>91458</v>
      </c>
      <c r="F6" s="616">
        <f>E6-C6</f>
        <v>475</v>
      </c>
      <c r="G6" s="617">
        <f>E6/C6*100</f>
        <v>100.52207555257576</v>
      </c>
      <c r="H6" s="114"/>
      <c r="I6" s="44"/>
      <c r="J6" s="44"/>
    </row>
    <row r="7" spans="1:11" ht="16.5">
      <c r="A7" s="618" t="s">
        <v>40</v>
      </c>
      <c r="B7" s="619"/>
      <c r="C7" s="608"/>
      <c r="D7" s="608"/>
      <c r="E7" s="608"/>
      <c r="F7" s="620"/>
      <c r="G7" s="621"/>
      <c r="H7" s="115"/>
    </row>
    <row r="8" spans="1:11" ht="16.5">
      <c r="A8" s="622" t="s">
        <v>184</v>
      </c>
      <c r="B8" s="619"/>
      <c r="C8" s="608">
        <v>4</v>
      </c>
      <c r="D8" s="608">
        <v>5</v>
      </c>
      <c r="E8" s="608">
        <v>4</v>
      </c>
      <c r="F8" s="620">
        <f t="shared" ref="F8:F22" si="0">E8-C8</f>
        <v>0</v>
      </c>
      <c r="G8" s="621">
        <f t="shared" ref="G8:G22" si="1">E8/C8*100</f>
        <v>100</v>
      </c>
      <c r="H8" s="115"/>
    </row>
    <row r="9" spans="1:11" ht="16.5">
      <c r="A9" s="622" t="s">
        <v>185</v>
      </c>
      <c r="B9" s="358" t="s">
        <v>37</v>
      </c>
      <c r="C9" s="608">
        <v>9798</v>
      </c>
      <c r="D9" s="608">
        <v>9817</v>
      </c>
      <c r="E9" s="608">
        <v>9979</v>
      </c>
      <c r="F9" s="620">
        <f t="shared" si="0"/>
        <v>181</v>
      </c>
      <c r="G9" s="621">
        <f t="shared" si="1"/>
        <v>101.84731577873036</v>
      </c>
      <c r="H9" s="115"/>
      <c r="I9" s="11"/>
      <c r="J9" s="44"/>
      <c r="K9" s="11"/>
    </row>
    <row r="10" spans="1:11" ht="16.5">
      <c r="A10" s="623" t="s">
        <v>186</v>
      </c>
      <c r="B10" s="358" t="s">
        <v>37</v>
      </c>
      <c r="C10" s="608">
        <v>24067</v>
      </c>
      <c r="D10" s="608">
        <v>23843</v>
      </c>
      <c r="E10" s="608">
        <v>25044</v>
      </c>
      <c r="F10" s="620">
        <f t="shared" si="0"/>
        <v>977</v>
      </c>
      <c r="G10" s="621">
        <f t="shared" si="1"/>
        <v>104.05950056093405</v>
      </c>
      <c r="H10" s="115"/>
      <c r="I10" s="11"/>
      <c r="J10" s="44"/>
      <c r="K10" s="11"/>
    </row>
    <row r="11" spans="1:11" ht="16.5">
      <c r="A11" s="624" t="s">
        <v>187</v>
      </c>
      <c r="B11" s="358" t="s">
        <v>37</v>
      </c>
      <c r="C11" s="608">
        <v>3653</v>
      </c>
      <c r="D11" s="608">
        <v>3658</v>
      </c>
      <c r="E11" s="608">
        <v>3657</v>
      </c>
      <c r="F11" s="620">
        <f t="shared" si="0"/>
        <v>4</v>
      </c>
      <c r="G11" s="621">
        <f t="shared" si="1"/>
        <v>100.10949904188338</v>
      </c>
      <c r="H11" s="115"/>
      <c r="I11" s="11"/>
      <c r="J11" s="44"/>
      <c r="K11" s="11"/>
    </row>
    <row r="12" spans="1:11" ht="16.5">
      <c r="A12" s="623" t="s">
        <v>188</v>
      </c>
      <c r="B12" s="358" t="s">
        <v>37</v>
      </c>
      <c r="C12" s="608">
        <v>5691</v>
      </c>
      <c r="D12" s="608">
        <v>5471</v>
      </c>
      <c r="E12" s="608">
        <v>6012</v>
      </c>
      <c r="F12" s="620">
        <f t="shared" si="0"/>
        <v>321</v>
      </c>
      <c r="G12" s="621">
        <f t="shared" si="1"/>
        <v>105.64048497627834</v>
      </c>
      <c r="H12" s="115"/>
      <c r="I12" s="11"/>
      <c r="J12" s="44"/>
      <c r="K12" s="11"/>
    </row>
    <row r="13" spans="1:11" ht="33">
      <c r="A13" s="623" t="s">
        <v>212</v>
      </c>
      <c r="B13" s="625" t="s">
        <v>37</v>
      </c>
      <c r="C13" s="608">
        <v>845</v>
      </c>
      <c r="D13" s="608">
        <v>844</v>
      </c>
      <c r="E13" s="608">
        <v>760</v>
      </c>
      <c r="F13" s="620">
        <f t="shared" si="0"/>
        <v>-85</v>
      </c>
      <c r="G13" s="621">
        <f t="shared" si="1"/>
        <v>89.940828402366861</v>
      </c>
      <c r="H13" s="115"/>
      <c r="I13" s="11"/>
      <c r="J13" s="44"/>
      <c r="K13" s="11"/>
    </row>
    <row r="14" spans="1:11" s="45" customFormat="1" ht="16.5">
      <c r="A14" s="623" t="s">
        <v>210</v>
      </c>
      <c r="B14" s="625" t="s">
        <v>37</v>
      </c>
      <c r="C14" s="608">
        <v>1212</v>
      </c>
      <c r="D14" s="608">
        <v>1221</v>
      </c>
      <c r="E14" s="608">
        <v>1274</v>
      </c>
      <c r="F14" s="620">
        <f t="shared" si="0"/>
        <v>62</v>
      </c>
      <c r="G14" s="621">
        <f t="shared" si="1"/>
        <v>105.11551155115511</v>
      </c>
      <c r="H14" s="153"/>
      <c r="I14" s="55"/>
      <c r="J14" s="56"/>
      <c r="K14" s="55"/>
    </row>
    <row r="15" spans="1:11" ht="16.5">
      <c r="A15" s="626" t="s">
        <v>189</v>
      </c>
      <c r="B15" s="358" t="s">
        <v>37</v>
      </c>
      <c r="C15" s="608">
        <v>10966</v>
      </c>
      <c r="D15" s="608">
        <v>11068</v>
      </c>
      <c r="E15" s="608">
        <v>10918</v>
      </c>
      <c r="F15" s="620">
        <f t="shared" si="0"/>
        <v>-48</v>
      </c>
      <c r="G15" s="621">
        <f t="shared" si="1"/>
        <v>99.562283421484594</v>
      </c>
      <c r="H15" s="115"/>
      <c r="I15" s="11"/>
      <c r="J15" s="44"/>
      <c r="K15" s="11"/>
    </row>
    <row r="16" spans="1:11" ht="16.5">
      <c r="A16" s="626" t="s">
        <v>190</v>
      </c>
      <c r="B16" s="358" t="s">
        <v>37</v>
      </c>
      <c r="C16" s="608">
        <v>775</v>
      </c>
      <c r="D16" s="608">
        <v>792</v>
      </c>
      <c r="E16" s="608">
        <v>740</v>
      </c>
      <c r="F16" s="620">
        <f t="shared" si="0"/>
        <v>-35</v>
      </c>
      <c r="G16" s="621">
        <f t="shared" si="1"/>
        <v>95.483870967741936</v>
      </c>
      <c r="H16" s="115"/>
      <c r="I16" s="11"/>
      <c r="J16" s="44"/>
      <c r="K16" s="11"/>
    </row>
    <row r="17" spans="1:11" ht="16.5" customHeight="1">
      <c r="A17" s="623" t="s">
        <v>191</v>
      </c>
      <c r="B17" s="358" t="s">
        <v>37</v>
      </c>
      <c r="C17" s="608">
        <v>5430</v>
      </c>
      <c r="D17" s="608">
        <v>5126</v>
      </c>
      <c r="E17" s="608">
        <v>4827</v>
      </c>
      <c r="F17" s="620">
        <f t="shared" si="0"/>
        <v>-603</v>
      </c>
      <c r="G17" s="621">
        <f t="shared" si="1"/>
        <v>88.895027624309392</v>
      </c>
      <c r="H17" s="115"/>
      <c r="I17" s="11"/>
      <c r="J17" s="44"/>
      <c r="K17" s="11"/>
    </row>
    <row r="18" spans="1:11" ht="33">
      <c r="A18" s="623" t="s">
        <v>211</v>
      </c>
      <c r="B18" s="358" t="s">
        <v>37</v>
      </c>
      <c r="C18" s="608">
        <v>5266</v>
      </c>
      <c r="D18" s="608">
        <v>5312</v>
      </c>
      <c r="E18" s="608">
        <v>4998</v>
      </c>
      <c r="F18" s="620">
        <f t="shared" si="0"/>
        <v>-268</v>
      </c>
      <c r="G18" s="621">
        <f t="shared" si="1"/>
        <v>94.910748195974165</v>
      </c>
      <c r="H18" s="115"/>
      <c r="I18" s="11"/>
      <c r="J18" s="44"/>
      <c r="K18" s="11"/>
    </row>
    <row r="19" spans="1:11" ht="16.5">
      <c r="A19" s="623" t="s">
        <v>192</v>
      </c>
      <c r="B19" s="358" t="s">
        <v>37</v>
      </c>
      <c r="C19" s="608">
        <v>7236</v>
      </c>
      <c r="D19" s="608">
        <v>7248</v>
      </c>
      <c r="E19" s="608">
        <v>7307</v>
      </c>
      <c r="F19" s="620">
        <f t="shared" si="0"/>
        <v>71</v>
      </c>
      <c r="G19" s="621">
        <f t="shared" si="1"/>
        <v>100.98120508568269</v>
      </c>
      <c r="H19" s="115"/>
      <c r="I19" s="11"/>
      <c r="J19" s="44"/>
      <c r="K19" s="11"/>
    </row>
    <row r="20" spans="1:11" ht="16.5">
      <c r="A20" s="623" t="s">
        <v>193</v>
      </c>
      <c r="B20" s="358" t="s">
        <v>37</v>
      </c>
      <c r="C20" s="608">
        <v>6383</v>
      </c>
      <c r="D20" s="608">
        <v>6419</v>
      </c>
      <c r="E20" s="608">
        <v>6351</v>
      </c>
      <c r="F20" s="620">
        <f t="shared" si="0"/>
        <v>-32</v>
      </c>
      <c r="G20" s="621">
        <f t="shared" si="1"/>
        <v>99.498668337772216</v>
      </c>
      <c r="H20" s="115"/>
      <c r="I20" s="11"/>
      <c r="J20" s="44"/>
      <c r="K20" s="11"/>
    </row>
    <row r="21" spans="1:11" ht="33">
      <c r="A21" s="623" t="s">
        <v>194</v>
      </c>
      <c r="B21" s="358" t="s">
        <v>37</v>
      </c>
      <c r="C21" s="608">
        <v>2509</v>
      </c>
      <c r="D21" s="608">
        <v>2554</v>
      </c>
      <c r="E21" s="608">
        <v>2439</v>
      </c>
      <c r="F21" s="620">
        <f t="shared" si="0"/>
        <v>-70</v>
      </c>
      <c r="G21" s="621">
        <f t="shared" si="1"/>
        <v>97.21004384216819</v>
      </c>
      <c r="H21" s="115"/>
      <c r="I21" s="11"/>
      <c r="J21" s="44"/>
      <c r="K21" s="11"/>
    </row>
    <row r="22" spans="1:11" s="15" customFormat="1" ht="16.5">
      <c r="A22" s="626" t="s">
        <v>195</v>
      </c>
      <c r="B22" s="358" t="s">
        <v>37</v>
      </c>
      <c r="C22" s="608">
        <v>17</v>
      </c>
      <c r="D22" s="608">
        <v>17</v>
      </c>
      <c r="E22" s="608">
        <v>17</v>
      </c>
      <c r="F22" s="620">
        <f t="shared" si="0"/>
        <v>0</v>
      </c>
      <c r="G22" s="621">
        <f t="shared" si="1"/>
        <v>100</v>
      </c>
      <c r="H22" s="116"/>
      <c r="I22" s="11"/>
      <c r="J22" s="44"/>
      <c r="K22" s="11"/>
    </row>
    <row r="23" spans="1:11" s="15" customFormat="1" ht="42.75" thickBot="1">
      <c r="A23" s="627" t="s">
        <v>196</v>
      </c>
      <c r="B23" s="628" t="s">
        <v>37</v>
      </c>
      <c r="C23" s="609" t="s">
        <v>341</v>
      </c>
      <c r="D23" s="609" t="s">
        <v>341</v>
      </c>
      <c r="E23" s="609" t="s">
        <v>341</v>
      </c>
      <c r="F23" s="629">
        <v>0</v>
      </c>
      <c r="G23" s="630">
        <v>100</v>
      </c>
      <c r="H23" s="116"/>
      <c r="I23" s="11"/>
      <c r="J23" s="44"/>
      <c r="K23" s="11"/>
    </row>
    <row r="24" spans="1:11" s="15" customFormat="1" ht="17.25" thickBot="1">
      <c r="A24" s="735"/>
      <c r="B24" s="735"/>
      <c r="C24" s="735"/>
      <c r="D24" s="735"/>
      <c r="E24" s="735"/>
      <c r="F24" s="735"/>
      <c r="G24" s="631"/>
      <c r="H24" s="116"/>
      <c r="I24" s="11"/>
      <c r="J24" s="44"/>
      <c r="K24" s="11"/>
    </row>
    <row r="25" spans="1:11" s="15" customFormat="1" ht="33.75" customHeight="1" thickBot="1">
      <c r="A25" s="711" t="s">
        <v>78</v>
      </c>
      <c r="B25" s="748"/>
      <c r="C25" s="743" t="s">
        <v>556</v>
      </c>
      <c r="D25" s="743" t="s">
        <v>248</v>
      </c>
      <c r="E25" s="743" t="s">
        <v>522</v>
      </c>
      <c r="F25" s="746" t="s">
        <v>557</v>
      </c>
      <c r="G25" s="747"/>
      <c r="H25" s="125"/>
      <c r="I25" s="11"/>
      <c r="J25" s="120"/>
      <c r="K25" s="11"/>
    </row>
    <row r="26" spans="1:11" s="15" customFormat="1" ht="17.25" thickBot="1">
      <c r="A26" s="712"/>
      <c r="B26" s="749"/>
      <c r="C26" s="744"/>
      <c r="D26" s="744"/>
      <c r="E26" s="744"/>
      <c r="F26" s="611" t="s">
        <v>144</v>
      </c>
      <c r="G26" s="632" t="s">
        <v>38</v>
      </c>
      <c r="H26" s="125"/>
      <c r="I26" s="11"/>
      <c r="J26" s="120"/>
      <c r="K26" s="11"/>
    </row>
    <row r="27" spans="1:11" ht="33">
      <c r="A27" s="633" t="s">
        <v>219</v>
      </c>
      <c r="B27" s="634" t="s">
        <v>37</v>
      </c>
      <c r="C27" s="220">
        <v>38597</v>
      </c>
      <c r="D27" s="359">
        <v>38700</v>
      </c>
      <c r="E27" s="359">
        <v>39126</v>
      </c>
      <c r="F27" s="363">
        <f>E27-C27</f>
        <v>529</v>
      </c>
      <c r="G27" s="364">
        <f>E27/C27*100</f>
        <v>101.37057284244891</v>
      </c>
      <c r="H27" s="126"/>
      <c r="J27" s="4"/>
    </row>
    <row r="28" spans="1:11" ht="16.5">
      <c r="A28" s="635" t="s">
        <v>226</v>
      </c>
      <c r="B28" s="358" t="s">
        <v>37</v>
      </c>
      <c r="C28" s="362">
        <v>21256</v>
      </c>
      <c r="D28" s="360">
        <v>21178</v>
      </c>
      <c r="E28" s="360">
        <v>21700</v>
      </c>
      <c r="F28" s="363">
        <f t="shared" ref="F28:F37" si="2">E28-C28</f>
        <v>444</v>
      </c>
      <c r="G28" s="364">
        <f t="shared" ref="G28:G37" si="3">E28/C28*100</f>
        <v>102.08882197967633</v>
      </c>
      <c r="H28" s="126"/>
      <c r="J28" s="4"/>
    </row>
    <row r="29" spans="1:11" ht="16.5">
      <c r="A29" s="635" t="s">
        <v>227</v>
      </c>
      <c r="B29" s="358" t="s">
        <v>37</v>
      </c>
      <c r="C29" s="362">
        <v>17341</v>
      </c>
      <c r="D29" s="360">
        <v>17522</v>
      </c>
      <c r="E29" s="360">
        <v>17426</v>
      </c>
      <c r="F29" s="363">
        <f t="shared" si="2"/>
        <v>85</v>
      </c>
      <c r="G29" s="364">
        <f t="shared" si="3"/>
        <v>100.49016781039155</v>
      </c>
      <c r="H29" s="126"/>
      <c r="J29" s="4"/>
    </row>
    <row r="30" spans="1:11" ht="16.5">
      <c r="A30" s="365" t="s">
        <v>206</v>
      </c>
      <c r="B30" s="358"/>
      <c r="C30" s="362"/>
      <c r="D30" s="360"/>
      <c r="E30" s="360"/>
      <c r="F30" s="363"/>
      <c r="G30" s="364"/>
      <c r="H30" s="126"/>
      <c r="J30" s="4"/>
    </row>
    <row r="31" spans="1:11" ht="16.5">
      <c r="A31" s="365" t="s">
        <v>208</v>
      </c>
      <c r="B31" s="358" t="s">
        <v>37</v>
      </c>
      <c r="C31" s="362">
        <v>33851</v>
      </c>
      <c r="D31" s="360">
        <v>33825</v>
      </c>
      <c r="E31" s="360">
        <v>34436</v>
      </c>
      <c r="F31" s="363">
        <f t="shared" si="2"/>
        <v>585</v>
      </c>
      <c r="G31" s="364">
        <f t="shared" si="3"/>
        <v>101.72816164958198</v>
      </c>
      <c r="H31" s="126"/>
      <c r="J31" s="4"/>
    </row>
    <row r="32" spans="1:11" ht="16.5">
      <c r="A32" s="635" t="s">
        <v>226</v>
      </c>
      <c r="B32" s="358" t="s">
        <v>37</v>
      </c>
      <c r="C32" s="362">
        <v>20961</v>
      </c>
      <c r="D32" s="360">
        <v>20875</v>
      </c>
      <c r="E32" s="360">
        <v>21404</v>
      </c>
      <c r="F32" s="363">
        <f t="shared" si="2"/>
        <v>443</v>
      </c>
      <c r="G32" s="364">
        <f t="shared" si="3"/>
        <v>102.11344878584036</v>
      </c>
      <c r="H32" s="126"/>
      <c r="J32" s="4"/>
    </row>
    <row r="33" spans="1:10" ht="16.5">
      <c r="A33" s="635" t="s">
        <v>227</v>
      </c>
      <c r="B33" s="358" t="s">
        <v>37</v>
      </c>
      <c r="C33" s="362">
        <v>12890</v>
      </c>
      <c r="D33" s="360">
        <v>12950</v>
      </c>
      <c r="E33" s="360">
        <v>13032</v>
      </c>
      <c r="F33" s="363">
        <f t="shared" si="2"/>
        <v>142</v>
      </c>
      <c r="G33" s="364">
        <f t="shared" si="3"/>
        <v>101.10162916989916</v>
      </c>
      <c r="H33" s="126"/>
      <c r="J33" s="4"/>
    </row>
    <row r="34" spans="1:10" ht="16.5">
      <c r="A34" s="636" t="s">
        <v>207</v>
      </c>
      <c r="B34" s="358" t="s">
        <v>37</v>
      </c>
      <c r="C34" s="362">
        <v>1780</v>
      </c>
      <c r="D34" s="360">
        <v>1841</v>
      </c>
      <c r="E34" s="360">
        <v>1767</v>
      </c>
      <c r="F34" s="363">
        <f t="shared" si="2"/>
        <v>-13</v>
      </c>
      <c r="G34" s="364">
        <f t="shared" si="3"/>
        <v>99.269662921348313</v>
      </c>
      <c r="H34" s="126"/>
      <c r="J34" s="4"/>
    </row>
    <row r="35" spans="1:10" ht="16.5">
      <c r="A35" s="635" t="s">
        <v>226</v>
      </c>
      <c r="B35" s="358" t="s">
        <v>37</v>
      </c>
      <c r="C35" s="362">
        <v>290</v>
      </c>
      <c r="D35" s="360">
        <v>298</v>
      </c>
      <c r="E35" s="360">
        <v>290</v>
      </c>
      <c r="F35" s="363">
        <f t="shared" si="2"/>
        <v>0</v>
      </c>
      <c r="G35" s="364">
        <f t="shared" si="3"/>
        <v>100</v>
      </c>
      <c r="H35" s="126"/>
      <c r="J35" s="4"/>
    </row>
    <row r="36" spans="1:10" ht="16.5">
      <c r="A36" s="635" t="s">
        <v>227</v>
      </c>
      <c r="B36" s="358" t="s">
        <v>37</v>
      </c>
      <c r="C36" s="362">
        <v>1490</v>
      </c>
      <c r="D36" s="360">
        <v>1543</v>
      </c>
      <c r="E36" s="360">
        <v>1477</v>
      </c>
      <c r="F36" s="363">
        <f t="shared" si="2"/>
        <v>-13</v>
      </c>
      <c r="G36" s="364">
        <f t="shared" si="3"/>
        <v>99.1275167785235</v>
      </c>
      <c r="H36" s="126"/>
      <c r="J36" s="4"/>
    </row>
    <row r="37" spans="1:10" ht="33.75" customHeight="1" thickBot="1">
      <c r="A37" s="637" t="s">
        <v>209</v>
      </c>
      <c r="B37" s="628" t="s">
        <v>37</v>
      </c>
      <c r="C37" s="361">
        <v>2966</v>
      </c>
      <c r="D37" s="361">
        <f>D27-D31-D34</f>
        <v>3034</v>
      </c>
      <c r="E37" s="361">
        <f>E27-E31-E34</f>
        <v>2923</v>
      </c>
      <c r="F37" s="572">
        <f t="shared" si="2"/>
        <v>-43</v>
      </c>
      <c r="G37" s="638">
        <f t="shared" si="3"/>
        <v>98.550236008091701</v>
      </c>
      <c r="H37" s="341"/>
      <c r="J37" s="4"/>
    </row>
    <row r="39" spans="1:10" ht="23.25" customHeight="1">
      <c r="A39" s="745" t="s">
        <v>231</v>
      </c>
      <c r="B39" s="745"/>
      <c r="C39" s="745"/>
      <c r="D39" s="745"/>
      <c r="E39" s="745"/>
      <c r="F39" s="745"/>
      <c r="G39" s="745"/>
      <c r="H39" s="745"/>
    </row>
    <row r="40" spans="1:10" ht="19.5" thickBot="1">
      <c r="A40" s="639"/>
      <c r="B40" s="639"/>
      <c r="C40" s="639"/>
      <c r="D40" s="639"/>
      <c r="E40" s="639"/>
      <c r="F40" s="639"/>
      <c r="G40" s="639"/>
      <c r="H40" s="639"/>
    </row>
    <row r="41" spans="1:10" ht="27.75" customHeight="1" thickBot="1">
      <c r="A41" s="724" t="s">
        <v>78</v>
      </c>
      <c r="B41" s="724" t="s">
        <v>132</v>
      </c>
      <c r="C41" s="722" t="s">
        <v>553</v>
      </c>
      <c r="D41" s="722" t="s">
        <v>244</v>
      </c>
      <c r="E41" s="722" t="s">
        <v>554</v>
      </c>
      <c r="F41" s="720" t="s">
        <v>558</v>
      </c>
      <c r="G41" s="721"/>
      <c r="H41" s="342"/>
      <c r="J41" s="734"/>
    </row>
    <row r="42" spans="1:10" ht="17.25" thickBot="1">
      <c r="A42" s="725"/>
      <c r="B42" s="725"/>
      <c r="C42" s="723"/>
      <c r="D42" s="723"/>
      <c r="E42" s="723"/>
      <c r="F42" s="611" t="s">
        <v>144</v>
      </c>
      <c r="G42" s="632" t="s">
        <v>38</v>
      </c>
      <c r="H42" s="343"/>
      <c r="J42" s="734"/>
    </row>
    <row r="43" spans="1:10" s="45" customFormat="1" ht="33">
      <c r="A43" s="648" t="s">
        <v>143</v>
      </c>
      <c r="B43" s="615" t="s">
        <v>37</v>
      </c>
      <c r="C43" s="640">
        <v>15084</v>
      </c>
      <c r="D43" s="640">
        <v>15063</v>
      </c>
      <c r="E43" s="640">
        <v>14869</v>
      </c>
      <c r="F43" s="571">
        <f>E43-C43</f>
        <v>-215</v>
      </c>
      <c r="G43" s="646">
        <f>E43/C43*100</f>
        <v>98.574648634314514</v>
      </c>
      <c r="H43" s="127"/>
      <c r="I43" s="7"/>
      <c r="J43" s="7"/>
    </row>
    <row r="44" spans="1:10" s="9" customFormat="1" ht="16.5">
      <c r="A44" s="649" t="s">
        <v>133</v>
      </c>
      <c r="B44" s="650"/>
      <c r="C44" s="642"/>
      <c r="D44" s="641"/>
      <c r="E44" s="641"/>
      <c r="F44" s="647"/>
      <c r="G44" s="366"/>
      <c r="H44" s="128"/>
      <c r="I44" s="46"/>
      <c r="J44" s="46"/>
    </row>
    <row r="45" spans="1:10" ht="16.5">
      <c r="A45" s="651" t="s">
        <v>67</v>
      </c>
      <c r="B45" s="650" t="s">
        <v>37</v>
      </c>
      <c r="C45" s="642">
        <v>485</v>
      </c>
      <c r="D45" s="642">
        <f>18+28+1+8+430</f>
        <v>485</v>
      </c>
      <c r="E45" s="642">
        <f>18+10+10+166+249+18</f>
        <v>471</v>
      </c>
      <c r="F45" s="647">
        <f t="shared" ref="F45:F52" si="4">E45-C45</f>
        <v>-14</v>
      </c>
      <c r="G45" s="366">
        <f t="shared" ref="G45:G52" si="5">E45/C45*100</f>
        <v>97.113402061855666</v>
      </c>
      <c r="H45" s="129"/>
      <c r="I45" s="47"/>
      <c r="J45" s="47"/>
    </row>
    <row r="46" spans="1:10" ht="18.75">
      <c r="A46" s="652" t="s">
        <v>71</v>
      </c>
      <c r="B46" s="650" t="s">
        <v>37</v>
      </c>
      <c r="C46" s="642">
        <v>488</v>
      </c>
      <c r="D46" s="642">
        <f>25+24+440</f>
        <v>489</v>
      </c>
      <c r="E46" s="642">
        <f>26+12+410+15</f>
        <v>463</v>
      </c>
      <c r="F46" s="647">
        <f t="shared" si="4"/>
        <v>-25</v>
      </c>
      <c r="G46" s="366">
        <f t="shared" si="5"/>
        <v>94.877049180327873</v>
      </c>
      <c r="H46" s="129"/>
      <c r="I46" s="47"/>
      <c r="J46" s="47"/>
    </row>
    <row r="47" spans="1:10" ht="16.5">
      <c r="A47" s="653" t="s">
        <v>1</v>
      </c>
      <c r="B47" s="654" t="s">
        <v>37</v>
      </c>
      <c r="C47" s="643">
        <v>6856</v>
      </c>
      <c r="D47" s="643">
        <f>57+200+54+10+316+271+5880+40+13+11</f>
        <v>6852</v>
      </c>
      <c r="E47" s="643">
        <f>59+98+61+11+321+277+5907+40+14+11</f>
        <v>6799</v>
      </c>
      <c r="F47" s="647">
        <f t="shared" si="4"/>
        <v>-57</v>
      </c>
      <c r="G47" s="366">
        <f t="shared" si="5"/>
        <v>99.1686114352392</v>
      </c>
      <c r="H47" s="129"/>
      <c r="I47" s="47"/>
      <c r="J47" s="47"/>
    </row>
    <row r="48" spans="1:10" ht="31.5">
      <c r="A48" s="655" t="s">
        <v>214</v>
      </c>
      <c r="B48" s="654" t="s">
        <v>37</v>
      </c>
      <c r="C48" s="643">
        <v>5326</v>
      </c>
      <c r="D48" s="643">
        <f>D49+D50</f>
        <v>5300</v>
      </c>
      <c r="E48" s="643">
        <f>E49+E50</f>
        <v>5234</v>
      </c>
      <c r="F48" s="647">
        <f t="shared" si="4"/>
        <v>-92</v>
      </c>
      <c r="G48" s="366">
        <f t="shared" si="5"/>
        <v>98.272624859181377</v>
      </c>
      <c r="H48" s="129"/>
      <c r="I48" s="47"/>
      <c r="J48" s="47"/>
    </row>
    <row r="49" spans="1:10" ht="17.25">
      <c r="A49" s="656" t="s">
        <v>288</v>
      </c>
      <c r="B49" s="650" t="s">
        <v>37</v>
      </c>
      <c r="C49" s="642">
        <v>1279</v>
      </c>
      <c r="D49" s="642">
        <f>43+7+785+193+252</f>
        <v>1280</v>
      </c>
      <c r="E49" s="642">
        <f>42+7+71+195+246</f>
        <v>561</v>
      </c>
      <c r="F49" s="647">
        <f t="shared" si="4"/>
        <v>-718</v>
      </c>
      <c r="G49" s="366">
        <f t="shared" si="5"/>
        <v>43.862392494136046</v>
      </c>
      <c r="H49" s="129"/>
      <c r="I49" s="47"/>
      <c r="J49" s="47"/>
    </row>
    <row r="50" spans="1:10" ht="17.25">
      <c r="A50" s="656" t="s">
        <v>289</v>
      </c>
      <c r="B50" s="650" t="s">
        <v>37</v>
      </c>
      <c r="C50" s="642">
        <v>4047</v>
      </c>
      <c r="D50" s="642">
        <f>32+4+3229+755</f>
        <v>4020</v>
      </c>
      <c r="E50" s="642">
        <f>34+4+3899+736</f>
        <v>4673</v>
      </c>
      <c r="F50" s="647">
        <f t="shared" si="4"/>
        <v>626</v>
      </c>
      <c r="G50" s="366">
        <f t="shared" si="5"/>
        <v>115.46824808500125</v>
      </c>
      <c r="H50" s="129"/>
      <c r="I50" s="48"/>
      <c r="J50" s="47"/>
    </row>
    <row r="51" spans="1:10" ht="36">
      <c r="A51" s="657" t="s">
        <v>286</v>
      </c>
      <c r="B51" s="658" t="s">
        <v>37</v>
      </c>
      <c r="C51" s="644">
        <v>2098</v>
      </c>
      <c r="D51" s="644">
        <v>2190</v>
      </c>
      <c r="E51" s="644">
        <v>2105</v>
      </c>
      <c r="F51" s="647">
        <f t="shared" si="4"/>
        <v>7</v>
      </c>
      <c r="G51" s="366">
        <f t="shared" si="5"/>
        <v>100.33365109628218</v>
      </c>
      <c r="H51" s="130"/>
      <c r="I51" s="48"/>
      <c r="J51" s="48"/>
    </row>
    <row r="52" spans="1:10" ht="36.75" thickBot="1">
      <c r="A52" s="659" t="s">
        <v>287</v>
      </c>
      <c r="B52" s="660" t="s">
        <v>37</v>
      </c>
      <c r="C52" s="645">
        <v>4001</v>
      </c>
      <c r="D52" s="645">
        <v>4000</v>
      </c>
      <c r="E52" s="645">
        <v>3489</v>
      </c>
      <c r="F52" s="572">
        <f t="shared" si="4"/>
        <v>-512</v>
      </c>
      <c r="G52" s="638">
        <f t="shared" si="5"/>
        <v>87.203199200199961</v>
      </c>
      <c r="H52" s="130"/>
      <c r="J52" s="48"/>
    </row>
    <row r="53" spans="1:10">
      <c r="H53" s="108"/>
    </row>
    <row r="54" spans="1:10" ht="34.5" customHeight="1">
      <c r="A54" s="718" t="s">
        <v>324</v>
      </c>
      <c r="B54" s="719"/>
      <c r="C54" s="719"/>
      <c r="D54" s="719"/>
      <c r="E54" s="719"/>
      <c r="F54" s="719"/>
      <c r="G54" s="719"/>
      <c r="H54" s="117"/>
      <c r="I54" s="49"/>
    </row>
    <row r="55" spans="1:10" ht="34.5" customHeight="1">
      <c r="A55" s="718" t="s">
        <v>344</v>
      </c>
      <c r="B55" s="719"/>
      <c r="C55" s="719"/>
      <c r="D55" s="719"/>
      <c r="E55" s="719"/>
      <c r="F55" s="719"/>
      <c r="G55" s="719"/>
      <c r="H55" s="108"/>
    </row>
    <row r="65" spans="1:8">
      <c r="A65" s="15"/>
      <c r="B65" s="15"/>
      <c r="C65" s="15"/>
      <c r="D65" s="15"/>
      <c r="E65" s="15"/>
      <c r="F65" s="15"/>
      <c r="G65" s="15"/>
      <c r="H65" s="15"/>
    </row>
  </sheetData>
  <mergeCells count="25">
    <mergeCell ref="J41:J42"/>
    <mergeCell ref="C3:C5"/>
    <mergeCell ref="A24:F24"/>
    <mergeCell ref="F3:G4"/>
    <mergeCell ref="B41:B42"/>
    <mergeCell ref="D41:D42"/>
    <mergeCell ref="A3:A5"/>
    <mergeCell ref="E25:E26"/>
    <mergeCell ref="A39:H39"/>
    <mergeCell ref="C41:C42"/>
    <mergeCell ref="F25:G25"/>
    <mergeCell ref="D25:D26"/>
    <mergeCell ref="A25:A26"/>
    <mergeCell ref="B25:B26"/>
    <mergeCell ref="C25:C26"/>
    <mergeCell ref="A1:H1"/>
    <mergeCell ref="C2:G2"/>
    <mergeCell ref="D3:D5"/>
    <mergeCell ref="B3:B5"/>
    <mergeCell ref="E3:E5"/>
    <mergeCell ref="A54:G54"/>
    <mergeCell ref="A55:G55"/>
    <mergeCell ref="F41:G41"/>
    <mergeCell ref="E41:E42"/>
    <mergeCell ref="A41:A42"/>
  </mergeCells>
  <phoneticPr fontId="0" type="noConversion"/>
  <printOptions horizontalCentered="1"/>
  <pageMargins left="0.31496062992125984" right="0.43307086614173229" top="0.23622047244094491" bottom="0.27559055118110237" header="0.15748031496062992" footer="0.15748031496062992"/>
  <pageSetup paperSize="9" scale="65" orientation="portrait" r:id="rId1"/>
  <headerFooter alignWithMargins="0"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R27"/>
  <sheetViews>
    <sheetView workbookViewId="0">
      <selection activeCell="G8" sqref="G8"/>
    </sheetView>
  </sheetViews>
  <sheetFormatPr defaultRowHeight="12.75"/>
  <cols>
    <col min="1" max="1" width="47.85546875" style="2" customWidth="1"/>
    <col min="2" max="2" width="8" style="2" customWidth="1"/>
    <col min="3" max="4" width="12.5703125" style="2" customWidth="1"/>
    <col min="5" max="5" width="11.85546875" style="2" customWidth="1"/>
    <col min="6" max="6" width="11.5703125" style="2" customWidth="1"/>
    <col min="7" max="7" width="16.28515625" style="2" customWidth="1"/>
    <col min="8" max="8" width="14.5703125" style="2" customWidth="1"/>
    <col min="9" max="16384" width="9.140625" style="2"/>
  </cols>
  <sheetData>
    <row r="1" spans="1:13" ht="24.75" customHeight="1">
      <c r="A1" s="750" t="s">
        <v>50</v>
      </c>
      <c r="B1" s="750"/>
      <c r="C1" s="750"/>
      <c r="D1" s="750"/>
      <c r="E1" s="750"/>
      <c r="F1" s="750"/>
      <c r="G1" s="750"/>
      <c r="H1" s="750"/>
    </row>
    <row r="2" spans="1:13" ht="19.5" thickBot="1">
      <c r="A2" s="228"/>
      <c r="B2" s="228"/>
      <c r="C2" s="228"/>
      <c r="D2" s="228"/>
      <c r="E2" s="228"/>
      <c r="F2" s="228"/>
      <c r="H2" s="13"/>
    </row>
    <row r="3" spans="1:13" ht="51.75" thickBot="1">
      <c r="A3" s="700" t="s">
        <v>78</v>
      </c>
      <c r="B3" s="702" t="s">
        <v>48</v>
      </c>
      <c r="C3" s="752" t="s">
        <v>74</v>
      </c>
      <c r="D3" s="753"/>
      <c r="E3" s="753"/>
      <c r="F3" s="754"/>
      <c r="G3" s="203" t="s">
        <v>179</v>
      </c>
      <c r="H3" s="367" t="s">
        <v>70</v>
      </c>
      <c r="M3" s="50"/>
    </row>
    <row r="4" spans="1:13" ht="54.75" customHeight="1" thickBot="1">
      <c r="A4" s="701"/>
      <c r="B4" s="751"/>
      <c r="C4" s="368" t="s">
        <v>550</v>
      </c>
      <c r="D4" s="368" t="s">
        <v>245</v>
      </c>
      <c r="E4" s="368" t="s">
        <v>551</v>
      </c>
      <c r="F4" s="369" t="s">
        <v>552</v>
      </c>
      <c r="G4" s="370" t="s">
        <v>551</v>
      </c>
      <c r="H4" s="368" t="s">
        <v>551</v>
      </c>
      <c r="M4" s="51"/>
    </row>
    <row r="5" spans="1:13" ht="36.75" customHeight="1">
      <c r="A5" s="400" t="s">
        <v>216</v>
      </c>
      <c r="B5" s="401" t="s">
        <v>37</v>
      </c>
      <c r="C5" s="359">
        <v>2225</v>
      </c>
      <c r="D5" s="359">
        <v>2200</v>
      </c>
      <c r="E5" s="359">
        <v>1894</v>
      </c>
      <c r="F5" s="573">
        <f>E5-C5</f>
        <v>-331</v>
      </c>
      <c r="G5" s="573">
        <v>546</v>
      </c>
      <c r="H5" s="573">
        <v>32200</v>
      </c>
      <c r="M5" s="51"/>
    </row>
    <row r="6" spans="1:13" ht="20.25" customHeight="1" thickBot="1">
      <c r="A6" s="402" t="s">
        <v>41</v>
      </c>
      <c r="B6" s="403" t="s">
        <v>37</v>
      </c>
      <c r="C6" s="374">
        <v>1790</v>
      </c>
      <c r="D6" s="371">
        <v>2011</v>
      </c>
      <c r="E6" s="399">
        <v>1495</v>
      </c>
      <c r="F6" s="575">
        <f>E6-C6</f>
        <v>-295</v>
      </c>
      <c r="G6" s="575">
        <v>477</v>
      </c>
      <c r="H6" s="574">
        <v>27800</v>
      </c>
      <c r="M6" s="51"/>
    </row>
    <row r="7" spans="1:13" ht="35.25" customHeight="1" thickBot="1">
      <c r="A7" s="404" t="s">
        <v>49</v>
      </c>
      <c r="B7" s="405" t="s">
        <v>38</v>
      </c>
      <c r="C7" s="372">
        <v>1.2</v>
      </c>
      <c r="D7" s="372">
        <v>1.4</v>
      </c>
      <c r="E7" s="372">
        <v>1</v>
      </c>
      <c r="F7" s="154">
        <f>E7-C7</f>
        <v>-0.19999999999999996</v>
      </c>
      <c r="G7" s="482">
        <v>2.4</v>
      </c>
      <c r="H7" s="408">
        <v>2.2000000000000002</v>
      </c>
      <c r="M7" s="51"/>
    </row>
    <row r="8" spans="1:13" ht="54.75" customHeight="1" thickBot="1">
      <c r="A8" s="406" t="s">
        <v>61</v>
      </c>
      <c r="B8" s="405" t="s">
        <v>42</v>
      </c>
      <c r="C8" s="373">
        <v>1408</v>
      </c>
      <c r="D8" s="373">
        <v>1299</v>
      </c>
      <c r="E8" s="373">
        <v>1718</v>
      </c>
      <c r="F8" s="575">
        <f>E8-C8</f>
        <v>310</v>
      </c>
      <c r="G8" s="121">
        <v>256</v>
      </c>
      <c r="H8" s="348">
        <v>24800</v>
      </c>
      <c r="M8" s="51"/>
    </row>
    <row r="9" spans="1:13" ht="43.5" customHeight="1" thickBot="1">
      <c r="A9" s="407" t="s">
        <v>57</v>
      </c>
      <c r="B9" s="405" t="s">
        <v>37</v>
      </c>
      <c r="C9" s="372">
        <v>1.6</v>
      </c>
      <c r="D9" s="372">
        <v>1.7</v>
      </c>
      <c r="E9" s="372">
        <v>1.1000000000000001</v>
      </c>
      <c r="F9" s="154">
        <f>E9-C9</f>
        <v>-0.5</v>
      </c>
      <c r="G9" s="482">
        <v>2.2000000000000002</v>
      </c>
      <c r="H9" s="578">
        <v>1.3</v>
      </c>
    </row>
    <row r="10" spans="1:13" ht="33" hidden="1">
      <c r="A10" s="71" t="s">
        <v>221</v>
      </c>
      <c r="B10" s="72"/>
      <c r="C10" s="73"/>
      <c r="D10" s="73"/>
      <c r="E10" s="74"/>
      <c r="F10" s="237"/>
      <c r="G10" s="144"/>
      <c r="H10" s="75"/>
    </row>
    <row r="11" spans="1:13" ht="21" hidden="1" customHeight="1">
      <c r="A11" s="76" t="s">
        <v>222</v>
      </c>
      <c r="B11" s="77" t="s">
        <v>38</v>
      </c>
      <c r="C11" s="78">
        <v>21.5</v>
      </c>
      <c r="D11" s="78">
        <v>23.8</v>
      </c>
      <c r="E11" s="69">
        <v>29.4</v>
      </c>
      <c r="F11" s="194">
        <f>E11-C11</f>
        <v>7.8999999999999986</v>
      </c>
      <c r="G11" s="238"/>
      <c r="H11" s="79"/>
    </row>
    <row r="12" spans="1:13" ht="21" hidden="1" customHeight="1">
      <c r="A12" s="76" t="s">
        <v>223</v>
      </c>
      <c r="B12" s="77" t="s">
        <v>38</v>
      </c>
      <c r="C12" s="78">
        <v>69.2</v>
      </c>
      <c r="D12" s="78">
        <v>68.8</v>
      </c>
      <c r="E12" s="69">
        <v>64.7</v>
      </c>
      <c r="F12" s="194">
        <f>E12-C12</f>
        <v>-4.5</v>
      </c>
      <c r="G12" s="238"/>
      <c r="H12" s="79"/>
    </row>
    <row r="13" spans="1:13" ht="21" hidden="1" customHeight="1" thickBot="1">
      <c r="A13" s="80" t="s">
        <v>224</v>
      </c>
      <c r="B13" s="81" t="s">
        <v>38</v>
      </c>
      <c r="C13" s="70">
        <v>9.3000000000000007</v>
      </c>
      <c r="D13" s="70">
        <v>7.4</v>
      </c>
      <c r="E13" s="82">
        <v>5.9</v>
      </c>
      <c r="F13" s="195">
        <f>E13-C13</f>
        <v>-3.4000000000000004</v>
      </c>
      <c r="G13" s="239"/>
      <c r="H13" s="83"/>
    </row>
    <row r="14" spans="1:13" s="4" customFormat="1" ht="40.5" customHeight="1">
      <c r="A14" s="229"/>
      <c r="B14" s="54"/>
      <c r="C14" s="54"/>
      <c r="D14" s="54"/>
      <c r="E14" s="54"/>
      <c r="F14" s="54"/>
      <c r="G14" s="54"/>
      <c r="H14" s="54"/>
      <c r="I14" s="54"/>
    </row>
    <row r="15" spans="1:13" s="4" customFormat="1" ht="19.5" customHeight="1">
      <c r="A15" s="6"/>
      <c r="B15" s="396"/>
      <c r="C15" s="397"/>
      <c r="D15" s="397"/>
      <c r="E15" s="398"/>
    </row>
    <row r="16" spans="1:13" s="4" customFormat="1" ht="19.5" customHeight="1">
      <c r="A16" s="6"/>
      <c r="B16" s="396"/>
      <c r="C16" s="397"/>
      <c r="D16" s="397"/>
      <c r="E16" s="398"/>
    </row>
    <row r="17" spans="1:18" s="4" customFormat="1" ht="21.75" customHeight="1">
      <c r="A17" s="6"/>
      <c r="B17" s="396"/>
      <c r="C17" s="397"/>
      <c r="D17" s="397"/>
      <c r="E17" s="398"/>
    </row>
    <row r="18" spans="1:18" s="4" customFormat="1" ht="19.5" customHeight="1">
      <c r="A18" s="6"/>
      <c r="B18" s="396"/>
      <c r="C18" s="397"/>
      <c r="D18" s="397"/>
      <c r="E18" s="398"/>
    </row>
    <row r="19" spans="1:18" s="4" customFormat="1" ht="19.5" customHeight="1">
      <c r="A19" s="6"/>
      <c r="B19" s="396"/>
      <c r="C19" s="397"/>
      <c r="D19" s="397"/>
      <c r="E19" s="398"/>
    </row>
    <row r="20" spans="1:18" s="4" customFormat="1" ht="19.5" customHeight="1">
      <c r="A20" s="6"/>
      <c r="B20" s="396"/>
      <c r="C20" s="397"/>
      <c r="D20" s="397"/>
      <c r="E20" s="398"/>
    </row>
    <row r="21" spans="1:18" s="4" customFormat="1" ht="19.5" customHeight="1">
      <c r="A21" s="6"/>
      <c r="B21" s="396"/>
      <c r="C21" s="397"/>
      <c r="D21" s="397"/>
      <c r="E21" s="398"/>
      <c r="P21" s="31"/>
      <c r="Q21" s="118"/>
      <c r="R21" s="118"/>
    </row>
    <row r="22" spans="1:18" s="4" customFormat="1" ht="19.5" customHeight="1">
      <c r="A22" s="6"/>
      <c r="B22" s="396"/>
      <c r="C22" s="397"/>
      <c r="D22" s="397"/>
      <c r="E22" s="398"/>
      <c r="P22" s="31"/>
      <c r="Q22" s="118"/>
      <c r="R22" s="118"/>
    </row>
    <row r="23" spans="1:18" ht="15.75">
      <c r="P23" s="31"/>
      <c r="Q23" s="118"/>
      <c r="R23" s="118"/>
    </row>
    <row r="24" spans="1:18" ht="15.75">
      <c r="P24" s="31"/>
      <c r="Q24" s="118"/>
      <c r="R24" s="118"/>
    </row>
    <row r="25" spans="1:18" ht="15.75">
      <c r="P25" s="31"/>
      <c r="Q25" s="118"/>
      <c r="R25" s="118"/>
    </row>
    <row r="27" spans="1:18" ht="25.5" customHeight="1"/>
  </sheetData>
  <mergeCells count="4">
    <mergeCell ref="A1:H1"/>
    <mergeCell ref="A3:A4"/>
    <mergeCell ref="B3:B4"/>
    <mergeCell ref="C3:F3"/>
  </mergeCells>
  <phoneticPr fontId="0" type="noConversion"/>
  <printOptions horizontalCentered="1"/>
  <pageMargins left="0.9055118110236221" right="0.39370078740157483" top="0.59055118110236227" bottom="0.51181102362204722" header="0.15748031496062992" footer="0.27559055118110237"/>
  <pageSetup paperSize="9" scale="66" orientation="portrait" r:id="rId1"/>
  <headerFooter alignWithMargins="0">
    <oddFooter>&amp;C3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9"/>
  <dimension ref="A1:N89"/>
  <sheetViews>
    <sheetView view="pageBreakPreview" zoomScale="60" zoomScalePageLayoutView="80" workbookViewId="0">
      <selection activeCell="A2" sqref="A2:J2"/>
    </sheetView>
  </sheetViews>
  <sheetFormatPr defaultRowHeight="15.75"/>
  <cols>
    <col min="1" max="1" width="18.28515625" style="4" customWidth="1"/>
    <col min="2" max="2" width="10" style="4" customWidth="1"/>
    <col min="3" max="3" width="14.7109375" style="4" customWidth="1"/>
    <col min="4" max="4" width="14" style="4" customWidth="1"/>
    <col min="5" max="5" width="11.7109375" style="4" customWidth="1"/>
    <col min="6" max="6" width="15.140625" style="4" customWidth="1"/>
    <col min="7" max="7" width="11.7109375" style="4" customWidth="1"/>
    <col min="8" max="8" width="11.140625" style="19" customWidth="1"/>
    <col min="9" max="9" width="14.5703125" style="19" bestFit="1" customWidth="1"/>
    <col min="10" max="10" width="13.7109375" style="19" customWidth="1"/>
    <col min="11" max="11" width="10.28515625" style="4" customWidth="1"/>
    <col min="12" max="12" width="9.140625" style="4"/>
    <col min="13" max="14" width="10" style="4" bestFit="1" customWidth="1"/>
    <col min="15" max="16384" width="9.140625" style="4"/>
  </cols>
  <sheetData>
    <row r="1" spans="1:13" s="137" customFormat="1" ht="15">
      <c r="A1" s="4"/>
      <c r="B1" s="60"/>
      <c r="C1" s="18"/>
      <c r="D1" s="18"/>
      <c r="E1" s="18"/>
      <c r="F1" s="18"/>
      <c r="G1" s="18"/>
      <c r="H1" s="18"/>
      <c r="I1" s="18"/>
      <c r="J1" s="18"/>
      <c r="K1" s="138"/>
      <c r="L1" s="138"/>
      <c r="M1" s="138"/>
    </row>
    <row r="2" spans="1:13" ht="34.5" customHeight="1" thickBot="1">
      <c r="A2" s="760" t="s">
        <v>145</v>
      </c>
      <c r="B2" s="760"/>
      <c r="C2" s="760"/>
      <c r="D2" s="760"/>
      <c r="E2" s="760"/>
      <c r="F2" s="760"/>
      <c r="G2" s="760"/>
      <c r="H2" s="760"/>
      <c r="I2" s="760"/>
      <c r="J2" s="760"/>
      <c r="K2" s="23"/>
      <c r="L2" s="27"/>
      <c r="M2" s="27"/>
    </row>
    <row r="3" spans="1:13" ht="22.5" customHeight="1" thickBot="1">
      <c r="A3" s="771"/>
      <c r="B3" s="763" t="s">
        <v>166</v>
      </c>
      <c r="C3" s="764"/>
      <c r="D3" s="765"/>
      <c r="E3" s="763" t="s">
        <v>70</v>
      </c>
      <c r="F3" s="764"/>
      <c r="G3" s="765"/>
      <c r="H3" s="774" t="s">
        <v>34</v>
      </c>
      <c r="I3" s="764"/>
      <c r="J3" s="765"/>
      <c r="K3" s="25"/>
      <c r="L3" s="27"/>
      <c r="M3" s="27"/>
    </row>
    <row r="4" spans="1:13" ht="14.25">
      <c r="A4" s="772"/>
      <c r="B4" s="775" t="s">
        <v>29</v>
      </c>
      <c r="C4" s="776" t="s">
        <v>35</v>
      </c>
      <c r="D4" s="761" t="s">
        <v>254</v>
      </c>
      <c r="E4" s="766" t="s">
        <v>29</v>
      </c>
      <c r="F4" s="768" t="s">
        <v>35</v>
      </c>
      <c r="G4" s="770" t="s">
        <v>254</v>
      </c>
      <c r="H4" s="777" t="s">
        <v>29</v>
      </c>
      <c r="I4" s="776" t="s">
        <v>35</v>
      </c>
      <c r="J4" s="761" t="s">
        <v>254</v>
      </c>
      <c r="K4" s="26"/>
      <c r="L4" s="26"/>
      <c r="M4" s="26"/>
    </row>
    <row r="5" spans="1:13" ht="57.75" customHeight="1" thickBot="1">
      <c r="A5" s="773"/>
      <c r="B5" s="767"/>
      <c r="C5" s="769"/>
      <c r="D5" s="762"/>
      <c r="E5" s="767"/>
      <c r="F5" s="769"/>
      <c r="G5" s="762"/>
      <c r="H5" s="778"/>
      <c r="I5" s="769"/>
      <c r="J5" s="762"/>
      <c r="K5" s="26"/>
      <c r="L5" s="26"/>
      <c r="M5" s="26"/>
    </row>
    <row r="6" spans="1:13" ht="18" hidden="1" customHeight="1">
      <c r="A6" s="357" t="s">
        <v>12</v>
      </c>
      <c r="B6" s="409">
        <v>2679.4</v>
      </c>
      <c r="C6" s="410">
        <v>101.1</v>
      </c>
      <c r="D6" s="411">
        <v>101.1</v>
      </c>
      <c r="E6" s="409">
        <v>1662.34</v>
      </c>
      <c r="F6" s="412">
        <f>E6/1645.8*100</f>
        <v>101.00498237938996</v>
      </c>
      <c r="G6" s="413">
        <f t="shared" ref="G6:G11" si="0">E6/1645.8*100</f>
        <v>101.00498237938996</v>
      </c>
      <c r="H6" s="409">
        <v>1506.8</v>
      </c>
      <c r="I6" s="410">
        <v>102.2</v>
      </c>
      <c r="J6" s="411">
        <v>102.2</v>
      </c>
      <c r="K6" s="26"/>
      <c r="L6" s="26"/>
      <c r="M6" s="26"/>
    </row>
    <row r="7" spans="1:13" ht="18" hidden="1" customHeight="1">
      <c r="A7" s="356" t="s">
        <v>13</v>
      </c>
      <c r="B7" s="414">
        <v>2703.1</v>
      </c>
      <c r="C7" s="415">
        <v>100.9</v>
      </c>
      <c r="D7" s="416">
        <v>102</v>
      </c>
      <c r="E7" s="414">
        <v>1671.55</v>
      </c>
      <c r="F7" s="417">
        <f t="shared" ref="F7:F12" si="1">E7/E6*100</f>
        <v>100.55403828338368</v>
      </c>
      <c r="G7" s="418">
        <f t="shared" si="0"/>
        <v>101.56458864989671</v>
      </c>
      <c r="H7" s="414">
        <v>1524.3</v>
      </c>
      <c r="I7" s="415">
        <v>101.2</v>
      </c>
      <c r="J7" s="416">
        <v>103.4</v>
      </c>
      <c r="K7" s="26"/>
      <c r="L7" s="26"/>
      <c r="M7" s="26"/>
    </row>
    <row r="8" spans="1:13" ht="18" hidden="1" customHeight="1">
      <c r="A8" s="356" t="s">
        <v>14</v>
      </c>
      <c r="B8" s="414">
        <v>2800.3</v>
      </c>
      <c r="C8" s="415">
        <v>103.6</v>
      </c>
      <c r="D8" s="416">
        <v>105.6</v>
      </c>
      <c r="E8" s="414">
        <v>1684.83</v>
      </c>
      <c r="F8" s="417">
        <f t="shared" si="1"/>
        <v>100.79447219646435</v>
      </c>
      <c r="G8" s="418">
        <f t="shared" si="0"/>
        <v>102.37149106817354</v>
      </c>
      <c r="H8" s="414">
        <v>1542.5</v>
      </c>
      <c r="I8" s="415">
        <v>101.2</v>
      </c>
      <c r="J8" s="416">
        <v>104.7</v>
      </c>
      <c r="K8" s="26"/>
      <c r="L8" s="26"/>
      <c r="M8" s="26"/>
    </row>
    <row r="9" spans="1:13" ht="18" hidden="1" customHeight="1">
      <c r="A9" s="356" t="s">
        <v>15</v>
      </c>
      <c r="B9" s="414">
        <v>2903.6</v>
      </c>
      <c r="C9" s="415">
        <v>103.7</v>
      </c>
      <c r="D9" s="416">
        <v>109.5</v>
      </c>
      <c r="E9" s="414">
        <v>1703.7</v>
      </c>
      <c r="F9" s="417">
        <f t="shared" si="1"/>
        <v>101.11999430209578</v>
      </c>
      <c r="G9" s="418">
        <f t="shared" si="0"/>
        <v>103.51804593510757</v>
      </c>
      <c r="H9" s="414">
        <v>1555.4</v>
      </c>
      <c r="I9" s="415">
        <v>100.8</v>
      </c>
      <c r="J9" s="416">
        <v>105.5</v>
      </c>
      <c r="K9" s="26"/>
      <c r="L9" s="25"/>
      <c r="M9" s="25"/>
    </row>
    <row r="10" spans="1:13" ht="18" hidden="1" customHeight="1">
      <c r="A10" s="356" t="s">
        <v>16</v>
      </c>
      <c r="B10" s="414">
        <v>2944.1</v>
      </c>
      <c r="C10" s="415">
        <v>101.4</v>
      </c>
      <c r="D10" s="416">
        <v>111.1</v>
      </c>
      <c r="E10" s="414">
        <v>1752.4</v>
      </c>
      <c r="F10" s="417">
        <f t="shared" si="1"/>
        <v>102.85848447496626</v>
      </c>
      <c r="G10" s="418">
        <f t="shared" si="0"/>
        <v>106.47709320695104</v>
      </c>
      <c r="H10" s="414">
        <v>1589.8</v>
      </c>
      <c r="I10" s="415">
        <v>102.2</v>
      </c>
      <c r="J10" s="416">
        <v>107.9</v>
      </c>
      <c r="K10" s="18"/>
      <c r="L10" s="18"/>
      <c r="M10" s="18"/>
    </row>
    <row r="11" spans="1:13" ht="18" hidden="1" customHeight="1">
      <c r="A11" s="356" t="s">
        <v>17</v>
      </c>
      <c r="B11" s="414">
        <v>2989.1</v>
      </c>
      <c r="C11" s="415">
        <v>101.5</v>
      </c>
      <c r="D11" s="416">
        <v>112.8</v>
      </c>
      <c r="E11" s="414">
        <v>1769.4</v>
      </c>
      <c r="F11" s="417">
        <f t="shared" si="1"/>
        <v>100.97009815110705</v>
      </c>
      <c r="G11" s="418">
        <f t="shared" si="0"/>
        <v>107.5100255195042</v>
      </c>
      <c r="H11" s="414">
        <v>1666.3</v>
      </c>
      <c r="I11" s="415">
        <v>102.2</v>
      </c>
      <c r="J11" s="416">
        <v>113.1</v>
      </c>
      <c r="K11" s="18"/>
      <c r="L11" s="18"/>
      <c r="M11" s="18"/>
    </row>
    <row r="12" spans="1:13" ht="18" hidden="1" customHeight="1">
      <c r="A12" s="356" t="s">
        <v>149</v>
      </c>
      <c r="B12" s="414">
        <v>2970.1</v>
      </c>
      <c r="C12" s="415">
        <v>99.4</v>
      </c>
      <c r="D12" s="416">
        <v>112</v>
      </c>
      <c r="E12" s="414">
        <v>1775.6</v>
      </c>
      <c r="F12" s="417">
        <f t="shared" si="1"/>
        <v>100.35040126596586</v>
      </c>
      <c r="G12" s="418">
        <f>E12/1645.8*100</f>
        <v>107.88674200996475</v>
      </c>
      <c r="H12" s="414">
        <v>1726.5</v>
      </c>
      <c r="I12" s="417">
        <f t="shared" ref="I12:I18" si="2">H12/H11*100</f>
        <v>103.61279481485927</v>
      </c>
      <c r="J12" s="418">
        <f>H12/1473.8*100</f>
        <v>117.14615280227983</v>
      </c>
      <c r="K12" s="18"/>
      <c r="L12" s="18"/>
      <c r="M12" s="18"/>
    </row>
    <row r="13" spans="1:13" ht="18" hidden="1" customHeight="1">
      <c r="A13" s="356" t="s">
        <v>160</v>
      </c>
      <c r="B13" s="414">
        <v>2889.4</v>
      </c>
      <c r="C13" s="417">
        <f t="shared" ref="C13:C18" si="3">B13/B12*100</f>
        <v>97.282919767011222</v>
      </c>
      <c r="D13" s="419">
        <f>B13/2650.25*100</f>
        <v>109.0236770116027</v>
      </c>
      <c r="E13" s="414">
        <v>1783.1</v>
      </c>
      <c r="F13" s="417">
        <f t="shared" ref="F13:F18" si="4">E13/E12*100</f>
        <v>100.42239243072764</v>
      </c>
      <c r="G13" s="418">
        <f>E13/1645.8*100</f>
        <v>108.3424474419735</v>
      </c>
      <c r="H13" s="414">
        <v>1656.9</v>
      </c>
      <c r="I13" s="417">
        <f t="shared" si="2"/>
        <v>95.968722849695922</v>
      </c>
      <c r="J13" s="418">
        <f>H13/1473.8*100</f>
        <v>112.42366671190123</v>
      </c>
      <c r="K13" s="18"/>
      <c r="L13" s="18"/>
      <c r="M13" s="18"/>
    </row>
    <row r="14" spans="1:13" ht="18" hidden="1" customHeight="1">
      <c r="A14" s="420" t="s">
        <v>167</v>
      </c>
      <c r="B14" s="421">
        <v>2726.8</v>
      </c>
      <c r="C14" s="422">
        <f t="shared" si="3"/>
        <v>94.372534090122514</v>
      </c>
      <c r="D14" s="423">
        <f>B14/2650.25*100</f>
        <v>102.88840675407982</v>
      </c>
      <c r="E14" s="421">
        <v>1718.9</v>
      </c>
      <c r="F14" s="422">
        <f t="shared" si="4"/>
        <v>96.399528910324733</v>
      </c>
      <c r="G14" s="424">
        <f>E14/1645.8*100</f>
        <v>104.44160894397862</v>
      </c>
      <c r="H14" s="421">
        <v>1640.4</v>
      </c>
      <c r="I14" s="422">
        <f t="shared" si="2"/>
        <v>99.004164403403948</v>
      </c>
      <c r="J14" s="424">
        <f>H14/1473.8*100</f>
        <v>111.30411181978559</v>
      </c>
      <c r="K14" s="18"/>
      <c r="L14" s="18"/>
      <c r="M14" s="18"/>
    </row>
    <row r="15" spans="1:13" ht="18" hidden="1" customHeight="1">
      <c r="A15" s="420" t="s">
        <v>168</v>
      </c>
      <c r="B15" s="421">
        <v>2842.3</v>
      </c>
      <c r="C15" s="422">
        <f t="shared" si="3"/>
        <v>104.23573419392696</v>
      </c>
      <c r="D15" s="423">
        <f>B15/2650.25*100</f>
        <v>107.24648618054901</v>
      </c>
      <c r="E15" s="421">
        <v>1788.9</v>
      </c>
      <c r="F15" s="422">
        <f t="shared" si="4"/>
        <v>104.07237186572809</v>
      </c>
      <c r="G15" s="424">
        <f>E15/1645.8*100</f>
        <v>108.69485964272695</v>
      </c>
      <c r="H15" s="421">
        <v>1706.3</v>
      </c>
      <c r="I15" s="422">
        <f t="shared" si="2"/>
        <v>104.01731285052425</v>
      </c>
      <c r="J15" s="424">
        <f>H15/1473.8*100</f>
        <v>115.77554620708372</v>
      </c>
      <c r="K15" s="18"/>
      <c r="L15" s="18"/>
      <c r="M15" s="18"/>
    </row>
    <row r="16" spans="1:13" ht="18" hidden="1" customHeight="1" thickBot="1">
      <c r="A16" s="420" t="s">
        <v>173</v>
      </c>
      <c r="B16" s="421">
        <v>2955.4</v>
      </c>
      <c r="C16" s="422">
        <f t="shared" si="3"/>
        <v>103.97917179748795</v>
      </c>
      <c r="D16" s="423">
        <f>B16/2650.25*100</f>
        <v>111.51400811244223</v>
      </c>
      <c r="E16" s="421">
        <v>1847.5</v>
      </c>
      <c r="F16" s="422">
        <f t="shared" si="4"/>
        <v>103.27575605120465</v>
      </c>
      <c r="G16" s="424">
        <f>E16/1645.8*100</f>
        <v>112.25543808482198</v>
      </c>
      <c r="H16" s="421">
        <v>1754.5</v>
      </c>
      <c r="I16" s="422">
        <f t="shared" si="2"/>
        <v>102.82482564613491</v>
      </c>
      <c r="J16" s="424">
        <f>H16/1473.8*100</f>
        <v>119.04600352829422</v>
      </c>
      <c r="K16" s="18"/>
      <c r="L16" s="18"/>
      <c r="M16" s="18"/>
    </row>
    <row r="17" spans="1:13" ht="18" hidden="1" customHeight="1">
      <c r="A17" s="425" t="s">
        <v>176</v>
      </c>
      <c r="B17" s="409">
        <v>3026.4</v>
      </c>
      <c r="C17" s="412">
        <f t="shared" si="3"/>
        <v>102.40238208025987</v>
      </c>
      <c r="D17" s="426">
        <f>B17/B17*100</f>
        <v>100</v>
      </c>
      <c r="E17" s="427">
        <v>1922.04</v>
      </c>
      <c r="F17" s="412">
        <f t="shared" si="4"/>
        <v>104.03464140730716</v>
      </c>
      <c r="G17" s="413">
        <f>E17/E17*100</f>
        <v>100</v>
      </c>
      <c r="H17" s="427">
        <v>1802</v>
      </c>
      <c r="I17" s="412">
        <f t="shared" si="2"/>
        <v>102.70732402393845</v>
      </c>
      <c r="J17" s="413">
        <f>H17/H17*100</f>
        <v>100</v>
      </c>
      <c r="K17" s="18"/>
      <c r="L17" s="18"/>
      <c r="M17" s="18"/>
    </row>
    <row r="18" spans="1:13" ht="18" hidden="1" customHeight="1">
      <c r="A18" s="428" t="s">
        <v>12</v>
      </c>
      <c r="B18" s="429">
        <v>3049.23</v>
      </c>
      <c r="C18" s="422">
        <f t="shared" si="3"/>
        <v>100.75436161776368</v>
      </c>
      <c r="D18" s="423">
        <f>B18/B17*100</f>
        <v>100.75436161776368</v>
      </c>
      <c r="E18" s="429">
        <v>2038.6</v>
      </c>
      <c r="F18" s="422">
        <f t="shared" si="4"/>
        <v>106.06438991904434</v>
      </c>
      <c r="G18" s="424">
        <f>E18/1922*100</f>
        <v>106.06659729448491</v>
      </c>
      <c r="H18" s="429">
        <v>1880</v>
      </c>
      <c r="I18" s="422">
        <f t="shared" si="2"/>
        <v>104.32852386237515</v>
      </c>
      <c r="J18" s="424">
        <f>H18/1802*100</f>
        <v>104.32852386237515</v>
      </c>
      <c r="K18" s="18"/>
      <c r="L18" s="18"/>
      <c r="M18" s="18"/>
    </row>
    <row r="19" spans="1:13" ht="18" hidden="1" customHeight="1">
      <c r="A19" s="428" t="s">
        <v>13</v>
      </c>
      <c r="B19" s="429">
        <v>3222.24</v>
      </c>
      <c r="C19" s="422">
        <f t="shared" ref="C19:C24" si="5">B19/B18*100</f>
        <v>105.67389144144586</v>
      </c>
      <c r="D19" s="423">
        <f>B19/B17*100</f>
        <v>106.4710547184774</v>
      </c>
      <c r="E19" s="429">
        <v>2109.6</v>
      </c>
      <c r="F19" s="422">
        <f t="shared" ref="F19:F24" si="6">E19/E18*100</f>
        <v>103.48278230157952</v>
      </c>
      <c r="G19" s="424">
        <f>E19/E17*100</f>
        <v>109.75838171942311</v>
      </c>
      <c r="H19" s="429">
        <v>1941</v>
      </c>
      <c r="I19" s="422">
        <f t="shared" ref="I19:I24" si="7">H19/H18*100</f>
        <v>103.24468085106382</v>
      </c>
      <c r="J19" s="424">
        <f>H19/H17*100</f>
        <v>107.71365149833518</v>
      </c>
      <c r="K19" s="18"/>
      <c r="L19" s="18"/>
      <c r="M19" s="18"/>
    </row>
    <row r="20" spans="1:13" ht="18" hidden="1" customHeight="1">
      <c r="A20" s="428" t="s">
        <v>14</v>
      </c>
      <c r="B20" s="429">
        <v>3317.51</v>
      </c>
      <c r="C20" s="422">
        <f t="shared" si="5"/>
        <v>102.95663885992354</v>
      </c>
      <c r="D20" s="423">
        <f>B20/B17*100</f>
        <v>109.61901929685436</v>
      </c>
      <c r="E20" s="429">
        <v>2179.4</v>
      </c>
      <c r="F20" s="422">
        <f t="shared" si="6"/>
        <v>103.3086841107319</v>
      </c>
      <c r="G20" s="424">
        <f>E20/E17*100</f>
        <v>113.38993985557013</v>
      </c>
      <c r="H20" s="429">
        <v>1993.5</v>
      </c>
      <c r="I20" s="422">
        <f t="shared" si="7"/>
        <v>102.7047913446677</v>
      </c>
      <c r="J20" s="424">
        <f>H20/H17*100</f>
        <v>110.62708102108768</v>
      </c>
      <c r="K20" s="18"/>
      <c r="L20" s="18"/>
      <c r="M20" s="18"/>
    </row>
    <row r="21" spans="1:13" ht="16.5" hidden="1" customHeight="1">
      <c r="A21" s="430" t="s">
        <v>15</v>
      </c>
      <c r="B21" s="429">
        <v>3437.04</v>
      </c>
      <c r="C21" s="422">
        <f t="shared" si="5"/>
        <v>103.60300345741234</v>
      </c>
      <c r="D21" s="423">
        <f>B21/B17*100</f>
        <v>113.56859635210151</v>
      </c>
      <c r="E21" s="429">
        <v>2274.83</v>
      </c>
      <c r="F21" s="422">
        <f t="shared" si="6"/>
        <v>104.37872809030007</v>
      </c>
      <c r="G21" s="424">
        <f>E21/E17*100</f>
        <v>118.35497700360034</v>
      </c>
      <c r="H21" s="421">
        <v>2070.3000000000002</v>
      </c>
      <c r="I21" s="422">
        <f t="shared" si="7"/>
        <v>103.85252069224981</v>
      </c>
      <c r="J21" s="424">
        <f>H21/H17*100</f>
        <v>114.88901220865706</v>
      </c>
      <c r="K21" s="18"/>
      <c r="L21" s="18"/>
      <c r="M21" s="18"/>
    </row>
    <row r="22" spans="1:13" ht="16.5" hidden="1" customHeight="1">
      <c r="A22" s="431" t="s">
        <v>16</v>
      </c>
      <c r="B22" s="432">
        <v>3674.67</v>
      </c>
      <c r="C22" s="417">
        <f t="shared" si="5"/>
        <v>106.91379791913972</v>
      </c>
      <c r="D22" s="419">
        <f>B22/B17*100</f>
        <v>121.42049960348929</v>
      </c>
      <c r="E22" s="432">
        <v>2357.1</v>
      </c>
      <c r="F22" s="417">
        <f t="shared" si="6"/>
        <v>103.61653398275914</v>
      </c>
      <c r="G22" s="418">
        <f>E22/E17*100</f>
        <v>122.63532496722232</v>
      </c>
      <c r="H22" s="414">
        <v>2155.1999999999998</v>
      </c>
      <c r="I22" s="417">
        <f t="shared" si="7"/>
        <v>104.10085494855817</v>
      </c>
      <c r="J22" s="418">
        <f>H22/H17*100</f>
        <v>119.60044395116536</v>
      </c>
      <c r="K22" s="18"/>
      <c r="L22" s="18"/>
      <c r="M22" s="18"/>
    </row>
    <row r="23" spans="1:13" ht="16.5" hidden="1" customHeight="1">
      <c r="A23" s="430" t="s">
        <v>17</v>
      </c>
      <c r="B23" s="429">
        <v>3705.87</v>
      </c>
      <c r="C23" s="422">
        <f t="shared" si="5"/>
        <v>100.84905583358506</v>
      </c>
      <c r="D23" s="423">
        <f>B23/B17*100</f>
        <v>122.45142743854083</v>
      </c>
      <c r="E23" s="429">
        <v>2355.83</v>
      </c>
      <c r="F23" s="422">
        <f t="shared" si="6"/>
        <v>99.946120232489079</v>
      </c>
      <c r="G23" s="424">
        <f>E23/E17*100</f>
        <v>122.56924933924371</v>
      </c>
      <c r="H23" s="421">
        <v>2173.9</v>
      </c>
      <c r="I23" s="422">
        <f t="shared" si="7"/>
        <v>100.86766889383819</v>
      </c>
      <c r="J23" s="424">
        <f>H23/H17*100</f>
        <v>120.63817980022198</v>
      </c>
      <c r="K23" s="18"/>
      <c r="L23" s="18"/>
      <c r="M23" s="18"/>
    </row>
    <row r="24" spans="1:13" ht="16.5" hidden="1" customHeight="1">
      <c r="A24" s="430" t="s">
        <v>149</v>
      </c>
      <c r="B24" s="429">
        <v>3734.85</v>
      </c>
      <c r="C24" s="422">
        <f t="shared" si="5"/>
        <v>100.78200260667536</v>
      </c>
      <c r="D24" s="423">
        <f>B24/B17*100</f>
        <v>123.40900079302139</v>
      </c>
      <c r="E24" s="429">
        <v>2382.3000000000002</v>
      </c>
      <c r="F24" s="422">
        <f t="shared" si="6"/>
        <v>101.12359550561798</v>
      </c>
      <c r="G24" s="424">
        <f>E24/E17*100</f>
        <v>123.94643191608917</v>
      </c>
      <c r="H24" s="421">
        <v>2147.4</v>
      </c>
      <c r="I24" s="422">
        <f t="shared" si="7"/>
        <v>98.780992685956122</v>
      </c>
      <c r="J24" s="424">
        <f>H24/H17*100</f>
        <v>119.16759156492786</v>
      </c>
      <c r="K24" s="18"/>
      <c r="L24" s="18"/>
      <c r="M24" s="18"/>
    </row>
    <row r="25" spans="1:13" ht="16.5" hidden="1" customHeight="1">
      <c r="A25" s="430" t="s">
        <v>160</v>
      </c>
      <c r="B25" s="432">
        <v>3311.01</v>
      </c>
      <c r="C25" s="417">
        <f t="shared" ref="C25:C32" si="8">B25/B24*100</f>
        <v>88.651753082453126</v>
      </c>
      <c r="D25" s="419">
        <f>B25/B17*100</f>
        <v>109.40424266455196</v>
      </c>
      <c r="E25" s="432">
        <v>2262.54</v>
      </c>
      <c r="F25" s="417">
        <f t="shared" ref="F25:F35" si="9">E25/E24*100</f>
        <v>94.972925324266456</v>
      </c>
      <c r="G25" s="418">
        <f>E25/E17*100</f>
        <v>117.71555222576013</v>
      </c>
      <c r="H25" s="414">
        <v>2068.1</v>
      </c>
      <c r="I25" s="417">
        <f t="shared" ref="I25:I32" si="10">H25/H24*100</f>
        <v>96.307162149576214</v>
      </c>
      <c r="J25" s="418">
        <f>H25/H17*100</f>
        <v>114.76692563817979</v>
      </c>
      <c r="K25" s="18"/>
      <c r="L25" s="18"/>
      <c r="M25" s="18"/>
    </row>
    <row r="26" spans="1:13" ht="16.5" hidden="1" customHeight="1">
      <c r="A26" s="430" t="s">
        <v>167</v>
      </c>
      <c r="B26" s="429">
        <v>3270.26</v>
      </c>
      <c r="C26" s="422">
        <f t="shared" si="8"/>
        <v>98.769257718943777</v>
      </c>
      <c r="D26" s="423">
        <f>B26/B17*100</f>
        <v>108.05775839280993</v>
      </c>
      <c r="E26" s="429">
        <v>2196.8000000000002</v>
      </c>
      <c r="F26" s="422">
        <f t="shared" si="9"/>
        <v>97.094416010324693</v>
      </c>
      <c r="G26" s="424">
        <f>E26/E17*100</f>
        <v>114.29522798693057</v>
      </c>
      <c r="H26" s="421">
        <v>2037.8</v>
      </c>
      <c r="I26" s="422">
        <f t="shared" si="10"/>
        <v>98.534887094434509</v>
      </c>
      <c r="J26" s="424">
        <f>H26/H17*100</f>
        <v>113.08546059933407</v>
      </c>
      <c r="K26" s="18"/>
      <c r="L26" s="18"/>
      <c r="M26" s="18"/>
    </row>
    <row r="27" spans="1:13" ht="16.5" hidden="1" customHeight="1">
      <c r="A27" s="430" t="s">
        <v>168</v>
      </c>
      <c r="B27" s="429">
        <v>3404.45</v>
      </c>
      <c r="C27" s="422">
        <f t="shared" si="8"/>
        <v>104.10334346504557</v>
      </c>
      <c r="D27" s="423">
        <f>B27/B17*100</f>
        <v>112.49173936029607</v>
      </c>
      <c r="E27" s="429">
        <v>2201.81</v>
      </c>
      <c r="F27" s="422">
        <f t="shared" si="9"/>
        <v>100.22805899490166</v>
      </c>
      <c r="G27" s="424">
        <f>E27/E17*100</f>
        <v>114.55588853509812</v>
      </c>
      <c r="H27" s="421">
        <v>2066.8000000000002</v>
      </c>
      <c r="I27" s="422">
        <f t="shared" si="10"/>
        <v>101.42310334674652</v>
      </c>
      <c r="J27" s="424">
        <f>H27/H17*100</f>
        <v>114.69478357380689</v>
      </c>
      <c r="K27" s="18"/>
      <c r="L27" s="18"/>
      <c r="M27" s="18"/>
    </row>
    <row r="28" spans="1:13" ht="16.5" hidden="1" customHeight="1" thickBot="1">
      <c r="A28" s="430" t="s">
        <v>173</v>
      </c>
      <c r="B28" s="429">
        <v>3476.63</v>
      </c>
      <c r="C28" s="422">
        <f>B28/B27*100</f>
        <v>102.12016625299241</v>
      </c>
      <c r="D28" s="423">
        <f>B28/B17*100</f>
        <v>114.87675125561722</v>
      </c>
      <c r="E28" s="429">
        <v>2225.09</v>
      </c>
      <c r="F28" s="422">
        <f>E28/E27*100</f>
        <v>101.05731193881398</v>
      </c>
      <c r="G28" s="424">
        <f>E28/E17*100</f>
        <v>115.76710162119417</v>
      </c>
      <c r="H28" s="421">
        <v>2093.5</v>
      </c>
      <c r="I28" s="422">
        <f>H28/H27*100</f>
        <v>101.2918521385717</v>
      </c>
      <c r="J28" s="424">
        <f>H28/H17*100</f>
        <v>116.1764705882353</v>
      </c>
      <c r="K28" s="18"/>
      <c r="L28" s="18"/>
      <c r="M28" s="18"/>
    </row>
    <row r="29" spans="1:13" ht="16.5" hidden="1" customHeight="1">
      <c r="A29" s="433" t="s">
        <v>215</v>
      </c>
      <c r="B29" s="427">
        <v>3437.58</v>
      </c>
      <c r="C29" s="412">
        <f>B29/B28*100</f>
        <v>98.876785852966805</v>
      </c>
      <c r="D29" s="413">
        <v>120.1</v>
      </c>
      <c r="E29" s="434">
        <v>2241.8000000000002</v>
      </c>
      <c r="F29" s="412">
        <f>E29/E28*100</f>
        <v>100.75098085920121</v>
      </c>
      <c r="G29" s="435">
        <f>E29/E17*100</f>
        <v>116.63649039562134</v>
      </c>
      <c r="H29" s="436">
        <v>2116.4</v>
      </c>
      <c r="I29" s="412">
        <f>H29/H28*100</f>
        <v>101.09386195366612</v>
      </c>
      <c r="J29" s="413">
        <f>H29/H17*100</f>
        <v>117.44728079911211</v>
      </c>
      <c r="K29" s="18"/>
      <c r="L29" s="18"/>
      <c r="M29" s="18"/>
    </row>
    <row r="30" spans="1:13" ht="16.5" hidden="1" customHeight="1">
      <c r="A30" s="437" t="s">
        <v>12</v>
      </c>
      <c r="B30" s="432">
        <v>3458.68</v>
      </c>
      <c r="C30" s="417">
        <f>B30/B29*100</f>
        <v>100.61380389692749</v>
      </c>
      <c r="D30" s="418">
        <f t="shared" ref="D30:D35" si="11">B30/B$29*100</f>
        <v>100.61380389692749</v>
      </c>
      <c r="E30" s="438">
        <v>2295.15</v>
      </c>
      <c r="F30" s="417">
        <f>E30/E29*100</f>
        <v>102.37978410206084</v>
      </c>
      <c r="G30" s="439">
        <f t="shared" ref="G30:G35" si="12">E30/E$29*100</f>
        <v>102.37978410206084</v>
      </c>
      <c r="H30" s="414">
        <v>2159.42</v>
      </c>
      <c r="I30" s="417">
        <f>H30/H29*100</f>
        <v>102.03269703269704</v>
      </c>
      <c r="J30" s="418">
        <f t="shared" ref="J30:J35" si="13">H30/H$29*100</f>
        <v>102.03269703269704</v>
      </c>
      <c r="K30" s="18"/>
      <c r="L30" s="18"/>
      <c r="M30" s="18"/>
    </row>
    <row r="31" spans="1:13" ht="16.5" hidden="1" customHeight="1">
      <c r="A31" s="437" t="s">
        <v>13</v>
      </c>
      <c r="B31" s="432">
        <v>3610.8</v>
      </c>
      <c r="C31" s="417">
        <f t="shared" si="8"/>
        <v>104.39820972162792</v>
      </c>
      <c r="D31" s="418">
        <f t="shared" si="11"/>
        <v>105.0390100012218</v>
      </c>
      <c r="E31" s="438">
        <v>2360.09</v>
      </c>
      <c r="F31" s="417">
        <f t="shared" si="9"/>
        <v>102.82944469860358</v>
      </c>
      <c r="G31" s="439">
        <f t="shared" si="12"/>
        <v>105.27656347577839</v>
      </c>
      <c r="H31" s="414">
        <v>2190.87</v>
      </c>
      <c r="I31" s="417">
        <f t="shared" si="10"/>
        <v>101.45640959146436</v>
      </c>
      <c r="J31" s="418">
        <f t="shared" si="13"/>
        <v>103.51871101871102</v>
      </c>
      <c r="K31" s="18"/>
      <c r="L31" s="18"/>
      <c r="M31" s="18"/>
    </row>
    <row r="32" spans="1:13" ht="16.5" hidden="1" customHeight="1">
      <c r="A32" s="437" t="s">
        <v>14</v>
      </c>
      <c r="B32" s="432">
        <v>3757.48</v>
      </c>
      <c r="C32" s="417">
        <f t="shared" si="8"/>
        <v>104.06225767143016</v>
      </c>
      <c r="D32" s="418">
        <f t="shared" si="11"/>
        <v>109.30596524299072</v>
      </c>
      <c r="E32" s="438">
        <v>2423.02</v>
      </c>
      <c r="F32" s="417">
        <f t="shared" si="9"/>
        <v>102.66642373807777</v>
      </c>
      <c r="G32" s="439">
        <f t="shared" si="12"/>
        <v>108.08368275492906</v>
      </c>
      <c r="H32" s="414">
        <v>2204.0500000000002</v>
      </c>
      <c r="I32" s="417">
        <f t="shared" si="10"/>
        <v>100.60158749720432</v>
      </c>
      <c r="J32" s="418">
        <f t="shared" si="13"/>
        <v>104.14146664146664</v>
      </c>
      <c r="K32" s="18"/>
      <c r="L32" s="18"/>
      <c r="M32" s="18"/>
    </row>
    <row r="33" spans="1:13" ht="16.5" hidden="1" customHeight="1">
      <c r="A33" s="437" t="s">
        <v>15</v>
      </c>
      <c r="B33" s="432">
        <v>3814.09</v>
      </c>
      <c r="C33" s="417">
        <f t="shared" ref="C33:C38" si="14">B33/B32*100</f>
        <v>101.50659484548154</v>
      </c>
      <c r="D33" s="418">
        <f t="shared" si="11"/>
        <v>110.95276328114548</v>
      </c>
      <c r="E33" s="438">
        <v>2406.36</v>
      </c>
      <c r="F33" s="417">
        <f t="shared" si="9"/>
        <v>99.312428291966228</v>
      </c>
      <c r="G33" s="439">
        <f t="shared" si="12"/>
        <v>107.34052993130521</v>
      </c>
      <c r="H33" s="414">
        <v>2212.92</v>
      </c>
      <c r="I33" s="417">
        <f t="shared" ref="I33:I38" si="15">H33/H32*100</f>
        <v>100.40244096095823</v>
      </c>
      <c r="J33" s="418">
        <f t="shared" si="13"/>
        <v>104.56057456057455</v>
      </c>
      <c r="K33" s="18"/>
      <c r="L33" s="18"/>
      <c r="M33" s="18"/>
    </row>
    <row r="34" spans="1:13" ht="16.5" hidden="1" customHeight="1">
      <c r="A34" s="440" t="s">
        <v>16</v>
      </c>
      <c r="B34" s="429">
        <v>3947.2</v>
      </c>
      <c r="C34" s="422">
        <f t="shared" si="14"/>
        <v>103.48995435346306</v>
      </c>
      <c r="D34" s="424">
        <f t="shared" si="11"/>
        <v>114.82496407356338</v>
      </c>
      <c r="E34" s="441">
        <v>2406.1</v>
      </c>
      <c r="F34" s="442">
        <f t="shared" si="9"/>
        <v>99.989195299123978</v>
      </c>
      <c r="G34" s="443">
        <f t="shared" si="12"/>
        <v>107.32893210812739</v>
      </c>
      <c r="H34" s="444">
        <v>2240.4</v>
      </c>
      <c r="I34" s="422">
        <f t="shared" si="15"/>
        <v>101.2417981671276</v>
      </c>
      <c r="J34" s="424">
        <f t="shared" si="13"/>
        <v>105.85900585900585</v>
      </c>
      <c r="K34" s="18"/>
      <c r="L34" s="18"/>
      <c r="M34" s="18"/>
    </row>
    <row r="35" spans="1:13" ht="16.5" hidden="1" customHeight="1">
      <c r="A35" s="437" t="s">
        <v>17</v>
      </c>
      <c r="B35" s="432">
        <v>3926.3</v>
      </c>
      <c r="C35" s="417">
        <f t="shared" si="14"/>
        <v>99.470510741791657</v>
      </c>
      <c r="D35" s="418">
        <f t="shared" si="11"/>
        <v>114.21697822305228</v>
      </c>
      <c r="E35" s="438">
        <v>2410.9299999999998</v>
      </c>
      <c r="F35" s="445">
        <f t="shared" si="9"/>
        <v>100.20073978637629</v>
      </c>
      <c r="G35" s="439">
        <f t="shared" si="12"/>
        <v>107.54438397716119</v>
      </c>
      <c r="H35" s="414">
        <v>2270.63</v>
      </c>
      <c r="I35" s="417">
        <f t="shared" si="15"/>
        <v>101.34931262274594</v>
      </c>
      <c r="J35" s="418">
        <f t="shared" si="13"/>
        <v>107.28737478737477</v>
      </c>
      <c r="K35" s="18"/>
      <c r="L35" s="18"/>
      <c r="M35" s="18"/>
    </row>
    <row r="36" spans="1:13" ht="16.5" hidden="1" customHeight="1">
      <c r="A36" s="437" t="s">
        <v>149</v>
      </c>
      <c r="B36" s="432">
        <v>3709.52</v>
      </c>
      <c r="C36" s="417">
        <f t="shared" si="14"/>
        <v>94.478771362351324</v>
      </c>
      <c r="D36" s="418">
        <f>B36/B$29*100</f>
        <v>107.91079771234415</v>
      </c>
      <c r="E36" s="438">
        <v>2423.37</v>
      </c>
      <c r="F36" s="417">
        <f t="shared" ref="F36:F41" si="16">E36/E35*100</f>
        <v>100.51598345866533</v>
      </c>
      <c r="G36" s="439">
        <f>E36/E$29*100</f>
        <v>108.09929520920687</v>
      </c>
      <c r="H36" s="446">
        <v>2305.1999999999998</v>
      </c>
      <c r="I36" s="417">
        <f t="shared" si="15"/>
        <v>101.52248494911103</v>
      </c>
      <c r="J36" s="418">
        <f>H36/H$29*100</f>
        <v>108.92080892080891</v>
      </c>
      <c r="K36" s="18"/>
      <c r="L36" s="18"/>
      <c r="M36" s="18"/>
    </row>
    <row r="37" spans="1:13" ht="16.5" hidden="1" customHeight="1">
      <c r="A37" s="437" t="s">
        <v>160</v>
      </c>
      <c r="B37" s="432">
        <v>3718.28</v>
      </c>
      <c r="C37" s="417">
        <f t="shared" si="14"/>
        <v>100.23614915137269</v>
      </c>
      <c r="D37" s="418">
        <f>B37/B$29*100</f>
        <v>108.16562814538135</v>
      </c>
      <c r="E37" s="438">
        <v>2428.86</v>
      </c>
      <c r="F37" s="417">
        <f t="shared" si="16"/>
        <v>100.22654402753193</v>
      </c>
      <c r="G37" s="439">
        <f>E37/E$29*100</f>
        <v>108.34418770630742</v>
      </c>
      <c r="H37" s="446">
        <v>2225.67</v>
      </c>
      <c r="I37" s="417">
        <f t="shared" si="15"/>
        <v>96.549973971889642</v>
      </c>
      <c r="J37" s="418">
        <f>H37/H$29*100</f>
        <v>105.16301266301267</v>
      </c>
      <c r="K37" s="18"/>
      <c r="L37" s="18"/>
      <c r="M37" s="18"/>
    </row>
    <row r="38" spans="1:13" ht="16.5" hidden="1" customHeight="1">
      <c r="A38" s="447" t="s">
        <v>167</v>
      </c>
      <c r="B38" s="432">
        <v>3475.35</v>
      </c>
      <c r="C38" s="417">
        <f t="shared" si="14"/>
        <v>93.466602837871278</v>
      </c>
      <c r="D38" s="418">
        <f>B38/B$29*100</f>
        <v>101.09873806573229</v>
      </c>
      <c r="E38" s="438">
        <v>2313.62</v>
      </c>
      <c r="F38" s="417">
        <f t="shared" si="16"/>
        <v>95.25538730103834</v>
      </c>
      <c r="G38" s="418">
        <f>E38/E$29*100</f>
        <v>103.20367561780711</v>
      </c>
      <c r="H38" s="432">
        <v>2139.96</v>
      </c>
      <c r="I38" s="417">
        <f t="shared" si="15"/>
        <v>96.149024788041345</v>
      </c>
      <c r="J38" s="418">
        <f>H38/H$29*100</f>
        <v>101.11321111321112</v>
      </c>
      <c r="K38" s="18"/>
      <c r="L38" s="18"/>
      <c r="M38" s="18"/>
    </row>
    <row r="39" spans="1:13" ht="16.5" hidden="1" customHeight="1">
      <c r="A39" s="447" t="s">
        <v>168</v>
      </c>
      <c r="B39" s="432">
        <v>3484.3</v>
      </c>
      <c r="C39" s="417">
        <f t="shared" ref="C39:C44" si="17">B39/B38*100</f>
        <v>100.25752801876071</v>
      </c>
      <c r="D39" s="418">
        <f>B39/B$29*100</f>
        <v>101.35909564286504</v>
      </c>
      <c r="E39" s="438">
        <v>2259.6999999999998</v>
      </c>
      <c r="F39" s="417">
        <f t="shared" si="16"/>
        <v>97.669453064893972</v>
      </c>
      <c r="G39" s="418">
        <f>E39/E$29*100</f>
        <v>100.79846551877954</v>
      </c>
      <c r="H39" s="432">
        <v>2101.3000000000002</v>
      </c>
      <c r="I39" s="417">
        <f t="shared" ref="I39:I44" si="18">H39/H38*100</f>
        <v>98.193424176152831</v>
      </c>
      <c r="J39" s="418">
        <f>H39/H$29*100</f>
        <v>99.286524286524298</v>
      </c>
      <c r="K39" s="18"/>
      <c r="L39" s="18"/>
      <c r="M39" s="18"/>
    </row>
    <row r="40" spans="1:13" ht="16.5" hidden="1" customHeight="1" thickBot="1">
      <c r="A40" s="448" t="s">
        <v>173</v>
      </c>
      <c r="B40" s="449">
        <v>3509.28</v>
      </c>
      <c r="C40" s="450">
        <f t="shared" si="17"/>
        <v>100.71693022988835</v>
      </c>
      <c r="D40" s="451">
        <f>B40/B$29*100</f>
        <v>102.0857696402702</v>
      </c>
      <c r="E40" s="452">
        <v>2268.39</v>
      </c>
      <c r="F40" s="450">
        <f t="shared" si="16"/>
        <v>100.38456432269771</v>
      </c>
      <c r="G40" s="451">
        <f>E40/E$29*100</f>
        <v>101.1861004549915</v>
      </c>
      <c r="H40" s="449">
        <v>2107.6999999999998</v>
      </c>
      <c r="I40" s="450">
        <f t="shared" si="18"/>
        <v>100.30457335934895</v>
      </c>
      <c r="J40" s="451">
        <f>H40/H$29*100</f>
        <v>99.58892458892457</v>
      </c>
      <c r="K40" s="18"/>
      <c r="L40" s="18"/>
      <c r="M40" s="18"/>
    </row>
    <row r="41" spans="1:13" ht="3" hidden="1" customHeight="1">
      <c r="A41" s="433" t="s">
        <v>232</v>
      </c>
      <c r="B41" s="453">
        <v>3484.4</v>
      </c>
      <c r="C41" s="454">
        <f t="shared" si="17"/>
        <v>99.291022659918838</v>
      </c>
      <c r="D41" s="455">
        <f t="shared" ref="D41:D46" si="19">B41/B$41*100</f>
        <v>100</v>
      </c>
      <c r="E41" s="456">
        <v>2298.23</v>
      </c>
      <c r="F41" s="454">
        <f t="shared" si="16"/>
        <v>101.31547044379494</v>
      </c>
      <c r="G41" s="457">
        <f t="shared" ref="G41:G46" si="20">E41/E$41*100</f>
        <v>100</v>
      </c>
      <c r="H41" s="453">
        <v>2131</v>
      </c>
      <c r="I41" s="454">
        <f t="shared" si="18"/>
        <v>101.10547041799119</v>
      </c>
      <c r="J41" s="455">
        <f t="shared" ref="J41:J46" si="21">H41/H$41*100</f>
        <v>100</v>
      </c>
      <c r="K41" s="18"/>
      <c r="L41" s="18"/>
      <c r="M41" s="18"/>
    </row>
    <row r="42" spans="1:13" ht="16.5" hidden="1" customHeight="1">
      <c r="A42" s="437" t="s">
        <v>12</v>
      </c>
      <c r="B42" s="432">
        <v>3582.03</v>
      </c>
      <c r="C42" s="417">
        <f t="shared" si="17"/>
        <v>102.80191711628974</v>
      </c>
      <c r="D42" s="458">
        <f t="shared" si="19"/>
        <v>102.80191711628974</v>
      </c>
      <c r="E42" s="438">
        <v>2348.34</v>
      </c>
      <c r="F42" s="417">
        <f t="shared" ref="F42:F47" si="22">E42/E41*100</f>
        <v>102.18037359185112</v>
      </c>
      <c r="G42" s="459">
        <f t="shared" si="20"/>
        <v>102.18037359185112</v>
      </c>
      <c r="H42" s="460">
        <v>2192.7199999999998</v>
      </c>
      <c r="I42" s="417">
        <f t="shared" si="18"/>
        <v>102.89629282027218</v>
      </c>
      <c r="J42" s="458">
        <f t="shared" si="21"/>
        <v>102.89629282027218</v>
      </c>
      <c r="K42" s="18"/>
      <c r="L42" s="18"/>
      <c r="M42" s="18"/>
    </row>
    <row r="43" spans="1:13" ht="16.5" hidden="1" customHeight="1">
      <c r="A43" s="437" t="s">
        <v>13</v>
      </c>
      <c r="B43" s="432">
        <v>3667.61</v>
      </c>
      <c r="C43" s="417">
        <f t="shared" si="17"/>
        <v>102.38914805291972</v>
      </c>
      <c r="D43" s="458">
        <f t="shared" si="19"/>
        <v>105.25800711743771</v>
      </c>
      <c r="E43" s="438">
        <v>2397.3200000000002</v>
      </c>
      <c r="F43" s="417">
        <f t="shared" si="22"/>
        <v>102.08572864236014</v>
      </c>
      <c r="G43" s="459">
        <f t="shared" si="20"/>
        <v>104.31157891072695</v>
      </c>
      <c r="H43" s="460">
        <v>2239.67</v>
      </c>
      <c r="I43" s="417">
        <f t="shared" si="18"/>
        <v>102.14117625597432</v>
      </c>
      <c r="J43" s="458">
        <f t="shared" si="21"/>
        <v>105.09948381041765</v>
      </c>
      <c r="K43" s="18"/>
      <c r="L43" s="18"/>
      <c r="M43" s="18"/>
    </row>
    <row r="44" spans="1:13" ht="16.5" hidden="1" customHeight="1">
      <c r="A44" s="437" t="s">
        <v>14</v>
      </c>
      <c r="B44" s="432">
        <v>3761.96</v>
      </c>
      <c r="C44" s="417">
        <f t="shared" si="17"/>
        <v>102.57251997895087</v>
      </c>
      <c r="D44" s="458">
        <f t="shared" si="19"/>
        <v>107.96579037997932</v>
      </c>
      <c r="E44" s="438">
        <v>2457.02</v>
      </c>
      <c r="F44" s="417">
        <f t="shared" si="22"/>
        <v>102.49028081357514</v>
      </c>
      <c r="G44" s="459">
        <f t="shared" si="20"/>
        <v>106.9092301466781</v>
      </c>
      <c r="H44" s="460">
        <v>2272.67</v>
      </c>
      <c r="I44" s="417">
        <f t="shared" si="18"/>
        <v>101.47343135372621</v>
      </c>
      <c r="J44" s="458">
        <f t="shared" si="21"/>
        <v>106.64805255748475</v>
      </c>
      <c r="K44" s="18"/>
      <c r="L44" s="18"/>
      <c r="M44" s="18"/>
    </row>
    <row r="45" spans="1:13" ht="16.5" hidden="1" customHeight="1">
      <c r="A45" s="437" t="s">
        <v>15</v>
      </c>
      <c r="B45" s="432">
        <v>3809.35</v>
      </c>
      <c r="C45" s="417">
        <f t="shared" ref="C45:C50" si="23">B45/B44*100</f>
        <v>101.2597156801242</v>
      </c>
      <c r="D45" s="458">
        <f t="shared" si="19"/>
        <v>109.32585237056594</v>
      </c>
      <c r="E45" s="438">
        <v>2470.25</v>
      </c>
      <c r="F45" s="417">
        <f t="shared" si="22"/>
        <v>100.53845715541591</v>
      </c>
      <c r="G45" s="459">
        <f t="shared" si="20"/>
        <v>107.48489054620293</v>
      </c>
      <c r="H45" s="460">
        <v>2282.61</v>
      </c>
      <c r="I45" s="417">
        <f t="shared" ref="I45:I50" si="24">H45/H44*100</f>
        <v>100.43737102174974</v>
      </c>
      <c r="J45" s="458">
        <f t="shared" si="21"/>
        <v>107.11450023463162</v>
      </c>
      <c r="K45" s="18"/>
      <c r="L45" s="18"/>
      <c r="M45" s="18"/>
    </row>
    <row r="46" spans="1:13" ht="16.5" hidden="1" customHeight="1">
      <c r="A46" s="461" t="s">
        <v>16</v>
      </c>
      <c r="B46" s="460">
        <v>3854.5</v>
      </c>
      <c r="C46" s="462">
        <f t="shared" si="23"/>
        <v>101.18524157664694</v>
      </c>
      <c r="D46" s="458">
        <f t="shared" si="19"/>
        <v>110.62162782688554</v>
      </c>
      <c r="E46" s="463">
        <v>2532.1999999999998</v>
      </c>
      <c r="F46" s="462">
        <f t="shared" si="22"/>
        <v>102.50784333569476</v>
      </c>
      <c r="G46" s="459">
        <f t="shared" si="20"/>
        <v>110.18044321064471</v>
      </c>
      <c r="H46" s="460">
        <v>2316.8000000000002</v>
      </c>
      <c r="I46" s="462">
        <f t="shared" si="24"/>
        <v>101.49784676313519</v>
      </c>
      <c r="J46" s="458">
        <f t="shared" si="21"/>
        <v>108.71891130924449</v>
      </c>
      <c r="K46" s="18"/>
      <c r="L46" s="18"/>
      <c r="M46" s="18"/>
    </row>
    <row r="47" spans="1:13" ht="16.5" hidden="1" customHeight="1">
      <c r="A47" s="461" t="s">
        <v>17</v>
      </c>
      <c r="B47" s="460">
        <v>3808.84</v>
      </c>
      <c r="C47" s="462">
        <f t="shared" si="23"/>
        <v>98.815410559086786</v>
      </c>
      <c r="D47" s="458">
        <f t="shared" ref="D47:D52" si="25">B47/B$41*100</f>
        <v>109.31121570428195</v>
      </c>
      <c r="E47" s="463">
        <v>2548.98</v>
      </c>
      <c r="F47" s="462">
        <f t="shared" si="22"/>
        <v>100.66266487639209</v>
      </c>
      <c r="G47" s="459">
        <f t="shared" ref="G47:G52" si="26">E47/E$41*100</f>
        <v>110.91057030845477</v>
      </c>
      <c r="H47" s="460">
        <v>2344.36</v>
      </c>
      <c r="I47" s="462">
        <f t="shared" si="24"/>
        <v>101.18957182320443</v>
      </c>
      <c r="J47" s="458">
        <f t="shared" ref="J47:J52" si="27">H47/H$41*100</f>
        <v>110.01220084467387</v>
      </c>
      <c r="K47" s="18"/>
      <c r="L47" s="18"/>
      <c r="M47" s="18"/>
    </row>
    <row r="48" spans="1:13" ht="16.5" hidden="1" customHeight="1">
      <c r="A48" s="464" t="s">
        <v>149</v>
      </c>
      <c r="B48" s="465">
        <v>3758.33</v>
      </c>
      <c r="C48" s="466">
        <f t="shared" si="23"/>
        <v>98.673874460465655</v>
      </c>
      <c r="D48" s="467">
        <f t="shared" si="25"/>
        <v>107.86161175525197</v>
      </c>
      <c r="E48" s="468">
        <v>2617.46</v>
      </c>
      <c r="F48" s="466">
        <f t="shared" ref="F48:F53" si="28">E48/E47*100</f>
        <v>102.68656482200724</v>
      </c>
      <c r="G48" s="469">
        <f t="shared" si="26"/>
        <v>113.89025467424932</v>
      </c>
      <c r="H48" s="465">
        <v>2354.6</v>
      </c>
      <c r="I48" s="466">
        <f t="shared" si="24"/>
        <v>100.4367929840127</v>
      </c>
      <c r="J48" s="467">
        <f t="shared" si="27"/>
        <v>110.49272641952135</v>
      </c>
      <c r="K48" s="18"/>
      <c r="L48" s="18"/>
      <c r="M48" s="18"/>
    </row>
    <row r="49" spans="1:13" ht="16.5" hidden="1" customHeight="1">
      <c r="A49" s="464" t="s">
        <v>160</v>
      </c>
      <c r="B49" s="465">
        <v>3877.71</v>
      </c>
      <c r="C49" s="466">
        <f t="shared" si="23"/>
        <v>103.17641079947744</v>
      </c>
      <c r="D49" s="467">
        <f t="shared" si="25"/>
        <v>111.28773963953623</v>
      </c>
      <c r="E49" s="468">
        <v>2590.12</v>
      </c>
      <c r="F49" s="466">
        <f t="shared" si="28"/>
        <v>98.955475919402772</v>
      </c>
      <c r="G49" s="469">
        <f t="shared" si="26"/>
        <v>112.70064353872327</v>
      </c>
      <c r="H49" s="465">
        <v>2371.96</v>
      </c>
      <c r="I49" s="466">
        <f t="shared" si="24"/>
        <v>100.7372802174467</v>
      </c>
      <c r="J49" s="467">
        <f t="shared" si="27"/>
        <v>111.30736743312998</v>
      </c>
      <c r="K49" s="18"/>
      <c r="L49" s="18"/>
      <c r="M49" s="18"/>
    </row>
    <row r="50" spans="1:13" ht="16.5" hidden="1" customHeight="1">
      <c r="A50" s="464" t="s">
        <v>167</v>
      </c>
      <c r="B50" s="465">
        <v>3758.21</v>
      </c>
      <c r="C50" s="466">
        <f t="shared" si="23"/>
        <v>96.918284245082802</v>
      </c>
      <c r="D50" s="467">
        <f t="shared" si="25"/>
        <v>107.85816783377338</v>
      </c>
      <c r="E50" s="468">
        <v>2496.67</v>
      </c>
      <c r="F50" s="466">
        <f t="shared" si="28"/>
        <v>96.392059055178919</v>
      </c>
      <c r="G50" s="469">
        <f t="shared" si="26"/>
        <v>108.63447087541283</v>
      </c>
      <c r="H50" s="465">
        <v>2442.54</v>
      </c>
      <c r="I50" s="466">
        <f t="shared" si="24"/>
        <v>102.97559823943068</v>
      </c>
      <c r="J50" s="467">
        <f t="shared" si="27"/>
        <v>114.61942749882684</v>
      </c>
      <c r="K50" s="18"/>
      <c r="L50" s="18"/>
      <c r="M50" s="18"/>
    </row>
    <row r="51" spans="1:13" ht="16.5" hidden="1" customHeight="1">
      <c r="A51" s="464" t="s">
        <v>168</v>
      </c>
      <c r="B51" s="465">
        <v>3894.63</v>
      </c>
      <c r="C51" s="466">
        <f>B51/B50*100</f>
        <v>103.62991956277057</v>
      </c>
      <c r="D51" s="467">
        <f t="shared" si="25"/>
        <v>111.77333256801745</v>
      </c>
      <c r="E51" s="468">
        <v>2539.16</v>
      </c>
      <c r="F51" s="466">
        <f t="shared" si="28"/>
        <v>101.70186688669307</v>
      </c>
      <c r="G51" s="469">
        <f t="shared" si="26"/>
        <v>110.48328496277568</v>
      </c>
      <c r="H51" s="465">
        <v>2464.96</v>
      </c>
      <c r="I51" s="466">
        <f>H51/H50*100</f>
        <v>100.91789694334588</v>
      </c>
      <c r="J51" s="467">
        <f t="shared" si="27"/>
        <v>115.67151572031911</v>
      </c>
      <c r="K51" s="18"/>
      <c r="L51" s="18"/>
      <c r="M51" s="18"/>
    </row>
    <row r="52" spans="1:13" ht="16.5" hidden="1" customHeight="1">
      <c r="A52" s="464" t="s">
        <v>173</v>
      </c>
      <c r="B52" s="465">
        <v>3912.55</v>
      </c>
      <c r="C52" s="466">
        <f>B52/B51*100</f>
        <v>100.46012073033896</v>
      </c>
      <c r="D52" s="467">
        <f t="shared" si="25"/>
        <v>112.2876248421536</v>
      </c>
      <c r="E52" s="468">
        <v>2618.0300000000002</v>
      </c>
      <c r="F52" s="466">
        <f t="shared" si="28"/>
        <v>103.10614533940358</v>
      </c>
      <c r="G52" s="469">
        <f t="shared" si="26"/>
        <v>113.91505636946695</v>
      </c>
      <c r="H52" s="465">
        <v>2519.35</v>
      </c>
      <c r="I52" s="466">
        <f>H52/H51*100</f>
        <v>102.20652667791769</v>
      </c>
      <c r="J52" s="467">
        <f t="shared" si="27"/>
        <v>118.22383857343969</v>
      </c>
      <c r="K52" s="18"/>
      <c r="L52" s="18"/>
      <c r="M52" s="18"/>
    </row>
    <row r="53" spans="1:13" ht="16.5" customHeight="1">
      <c r="A53" s="470" t="s">
        <v>244</v>
      </c>
      <c r="B53" s="471">
        <v>3952.34</v>
      </c>
      <c r="C53" s="472">
        <f>B53/B52*100</f>
        <v>101.01698380851363</v>
      </c>
      <c r="D53" s="473">
        <f>B53/B$53*100</f>
        <v>100</v>
      </c>
      <c r="E53" s="471">
        <v>2701.4</v>
      </c>
      <c r="F53" s="472">
        <f t="shared" si="28"/>
        <v>103.18445548752307</v>
      </c>
      <c r="G53" s="473">
        <f>E53/E$53*100</f>
        <v>100</v>
      </c>
      <c r="H53" s="471">
        <v>2625.65</v>
      </c>
      <c r="I53" s="472">
        <f>H53/H52*100</f>
        <v>104.21934229067023</v>
      </c>
      <c r="J53" s="473">
        <f>H53/H$53*100</f>
        <v>100</v>
      </c>
      <c r="K53" s="18"/>
      <c r="L53" s="18"/>
      <c r="M53" s="18"/>
    </row>
    <row r="54" spans="1:13" ht="16.5" customHeight="1">
      <c r="A54" s="474" t="s">
        <v>12</v>
      </c>
      <c r="B54" s="465">
        <v>4105.6099999999997</v>
      </c>
      <c r="C54" s="466">
        <v>103.87795584387982</v>
      </c>
      <c r="D54" s="467">
        <v>103.87795584387982</v>
      </c>
      <c r="E54" s="465">
        <v>2897.94</v>
      </c>
      <c r="F54" s="466">
        <v>107.27548678463019</v>
      </c>
      <c r="G54" s="467">
        <v>107.27548678463019</v>
      </c>
      <c r="H54" s="465">
        <v>2768.69</v>
      </c>
      <c r="I54" s="466">
        <v>105.44779387961076</v>
      </c>
      <c r="J54" s="467">
        <v>105.44779387961076</v>
      </c>
      <c r="K54" s="18"/>
      <c r="L54" s="18"/>
      <c r="M54" s="18"/>
    </row>
    <row r="55" spans="1:13" ht="16.5" customHeight="1">
      <c r="A55" s="474" t="s">
        <v>13</v>
      </c>
      <c r="B55" s="465">
        <v>4081.7</v>
      </c>
      <c r="C55" s="466">
        <f>B55/B54*100</f>
        <v>99.417626126202933</v>
      </c>
      <c r="D55" s="467">
        <f>B55/B$53*100</f>
        <v>103.27299776841062</v>
      </c>
      <c r="E55" s="465">
        <v>3001.54</v>
      </c>
      <c r="F55" s="466">
        <f>E55/E54*100</f>
        <v>103.57495324264822</v>
      </c>
      <c r="G55" s="467">
        <f>E55/E$53*100</f>
        <v>111.11053527800398</v>
      </c>
      <c r="H55" s="465">
        <v>2824.88</v>
      </c>
      <c r="I55" s="466">
        <f>H55/H54*100</f>
        <v>102.02947964560857</v>
      </c>
      <c r="J55" s="467">
        <f>H55/H$53*100</f>
        <v>107.58783539314074</v>
      </c>
      <c r="K55" s="18"/>
      <c r="L55" s="18"/>
      <c r="M55" s="18"/>
    </row>
    <row r="56" spans="1:13" ht="16.5" customHeight="1">
      <c r="A56" s="474" t="s">
        <v>14</v>
      </c>
      <c r="B56" s="465">
        <v>4440.1000000000004</v>
      </c>
      <c r="C56" s="466">
        <f>B56/B55*100</f>
        <v>108.78065511919056</v>
      </c>
      <c r="D56" s="467">
        <f>B56/B$53*100</f>
        <v>112.3410435337041</v>
      </c>
      <c r="E56" s="465">
        <v>3022.49</v>
      </c>
      <c r="F56" s="466">
        <f>E56/E55*100</f>
        <v>100.69797503947973</v>
      </c>
      <c r="G56" s="467">
        <f>E56/E$53*100</f>
        <v>111.88605908047677</v>
      </c>
      <c r="H56" s="465">
        <v>2845.07</v>
      </c>
      <c r="I56" s="466">
        <f>H56/H55*100</f>
        <v>100.71472062530088</v>
      </c>
      <c r="J56" s="467">
        <f>H56/H$53*100</f>
        <v>108.35678784301031</v>
      </c>
      <c r="K56" s="18"/>
      <c r="L56" s="18"/>
      <c r="M56" s="18"/>
    </row>
    <row r="57" spans="1:13" ht="16.5" customHeight="1">
      <c r="A57" s="474" t="s">
        <v>15</v>
      </c>
      <c r="B57" s="465">
        <v>4557.97</v>
      </c>
      <c r="C57" s="466">
        <f>B57/B56*100</f>
        <v>102.65466993986621</v>
      </c>
      <c r="D57" s="467">
        <f>B57/B$53*100</f>
        <v>115.32332744652535</v>
      </c>
      <c r="E57" s="465">
        <v>3016.1</v>
      </c>
      <c r="F57" s="466">
        <f>E57/E56*100</f>
        <v>99.788584908469517</v>
      </c>
      <c r="G57" s="467">
        <f>E57/E$53*100</f>
        <v>111.64951506626193</v>
      </c>
      <c r="H57" s="465">
        <v>2840.38</v>
      </c>
      <c r="I57" s="466">
        <f>H57/H56*100</f>
        <v>99.83515344086436</v>
      </c>
      <c r="J57" s="467">
        <f>H57/H$53*100</f>
        <v>108.17816540666121</v>
      </c>
      <c r="K57" s="18"/>
      <c r="L57" s="18"/>
      <c r="M57" s="18"/>
    </row>
    <row r="58" spans="1:13" ht="16.5" customHeight="1">
      <c r="A58" s="475" t="s">
        <v>16</v>
      </c>
      <c r="B58" s="460">
        <v>4443.84</v>
      </c>
      <c r="C58" s="462">
        <f>B58/B57*100</f>
        <v>97.496034418831186</v>
      </c>
      <c r="D58" s="458">
        <f>B58/B$53*100</f>
        <v>112.43567102020575</v>
      </c>
      <c r="E58" s="460">
        <v>2974.58</v>
      </c>
      <c r="F58" s="462">
        <f>E58/E57*100</f>
        <v>98.623387818706277</v>
      </c>
      <c r="G58" s="458">
        <f>E58/E$53*100</f>
        <v>110.11253424150441</v>
      </c>
      <c r="H58" s="460">
        <v>2807.01</v>
      </c>
      <c r="I58" s="462">
        <f>H58/H57*100</f>
        <v>98.825157197276425</v>
      </c>
      <c r="J58" s="458">
        <f>H58/H$53*100</f>
        <v>106.90724201626264</v>
      </c>
      <c r="K58" s="18"/>
      <c r="L58" s="18"/>
      <c r="M58" s="18"/>
    </row>
    <row r="59" spans="1:13" ht="16.5" customHeight="1">
      <c r="A59" s="475" t="s">
        <v>17</v>
      </c>
      <c r="B59" s="460">
        <v>4053.7</v>
      </c>
      <c r="C59" s="462">
        <v>91.220656009217251</v>
      </c>
      <c r="D59" s="458">
        <v>102.56455669299704</v>
      </c>
      <c r="E59" s="460">
        <v>2905.41</v>
      </c>
      <c r="F59" s="462">
        <v>97.674629695620894</v>
      </c>
      <c r="G59" s="458">
        <v>107.55201006885318</v>
      </c>
      <c r="H59" s="460">
        <v>2761.45</v>
      </c>
      <c r="I59" s="462">
        <v>98.376920637974195</v>
      </c>
      <c r="J59" s="458">
        <v>105.17205263458571</v>
      </c>
      <c r="K59" s="18"/>
      <c r="L59" s="18"/>
      <c r="M59" s="18"/>
    </row>
    <row r="60" spans="1:13" ht="16.5" customHeight="1">
      <c r="A60" s="475" t="s">
        <v>149</v>
      </c>
      <c r="B60" s="460">
        <v>4075.78</v>
      </c>
      <c r="C60" s="462">
        <f>B60/B59*100</f>
        <v>100.54468756938107</v>
      </c>
      <c r="D60" s="458">
        <f>B60/B$53*100</f>
        <v>103.1232130838946</v>
      </c>
      <c r="E60" s="460">
        <v>2913.7</v>
      </c>
      <c r="F60" s="462">
        <f>E60/E59*100</f>
        <v>100.28532978133894</v>
      </c>
      <c r="G60" s="458">
        <f>E60/E$53*100</f>
        <v>107.85888798400829</v>
      </c>
      <c r="H60" s="460">
        <v>2688.96</v>
      </c>
      <c r="I60" s="462">
        <f>H60/H59*100</f>
        <v>97.374929837585327</v>
      </c>
      <c r="J60" s="458">
        <f>H60/H$53*100</f>
        <v>102.41121246167614</v>
      </c>
      <c r="K60" s="18"/>
      <c r="L60" s="18"/>
      <c r="M60" s="18"/>
    </row>
    <row r="61" spans="1:13" ht="16.5" customHeight="1">
      <c r="A61" s="475" t="s">
        <v>160</v>
      </c>
      <c r="B61" s="460">
        <v>3940.71</v>
      </c>
      <c r="C61" s="462">
        <f>B61/B60*100</f>
        <v>96.686033102866205</v>
      </c>
      <c r="D61" s="458">
        <f>B61/B$53*100</f>
        <v>99.705743939033582</v>
      </c>
      <c r="E61" s="460">
        <v>2801.42</v>
      </c>
      <c r="F61" s="462">
        <f>E61/E60*100</f>
        <v>96.14648042008443</v>
      </c>
      <c r="G61" s="458">
        <f>E61/E$53*100</f>
        <v>103.70252461686533</v>
      </c>
      <c r="H61" s="460">
        <v>2512.88</v>
      </c>
      <c r="I61" s="462">
        <f>H61/H60*100</f>
        <v>93.451743424967276</v>
      </c>
      <c r="J61" s="458">
        <f>H61/H$53*100</f>
        <v>95.705063508083711</v>
      </c>
      <c r="K61" s="18"/>
      <c r="L61" s="18"/>
      <c r="M61" s="18"/>
    </row>
    <row r="62" spans="1:13" ht="16.5" customHeight="1">
      <c r="A62" s="474" t="s">
        <v>167</v>
      </c>
      <c r="B62" s="465">
        <v>3884.4</v>
      </c>
      <c r="C62" s="466">
        <f>B62/B61*100</f>
        <v>98.571069680336791</v>
      </c>
      <c r="D62" s="467">
        <f>B62/B$53*100</f>
        <v>98.281018333442972</v>
      </c>
      <c r="E62" s="465">
        <v>2684.02</v>
      </c>
      <c r="F62" s="466">
        <f>E62/E61*100</f>
        <v>95.809268156863297</v>
      </c>
      <c r="G62" s="467">
        <f>E62/E$53*100</f>
        <v>99.356629895609686</v>
      </c>
      <c r="H62" s="465">
        <v>2409.14</v>
      </c>
      <c r="I62" s="466">
        <f>H62/H61*100</f>
        <v>95.871669160485169</v>
      </c>
      <c r="J62" s="467">
        <f>H62/H$53*100</f>
        <v>91.754041856302237</v>
      </c>
      <c r="K62" s="18"/>
      <c r="L62" s="18"/>
      <c r="M62" s="18"/>
    </row>
    <row r="63" spans="1:13" ht="16.5" customHeight="1">
      <c r="A63" s="474" t="s">
        <v>168</v>
      </c>
      <c r="B63" s="465">
        <v>3835.7</v>
      </c>
      <c r="C63" s="466">
        <f>B63/B62*100</f>
        <v>98.746267119761086</v>
      </c>
      <c r="D63" s="467">
        <f>B63/B$53*100</f>
        <v>97.048836891562956</v>
      </c>
      <c r="E63" s="465">
        <v>2672.73</v>
      </c>
      <c r="F63" s="466">
        <f>E63/E62*100</f>
        <v>99.579362299833832</v>
      </c>
      <c r="G63" s="467">
        <f>E63/E$53*100</f>
        <v>98.938698452654165</v>
      </c>
      <c r="H63" s="465">
        <v>2390.75</v>
      </c>
      <c r="I63" s="466">
        <f>H63/H62*100</f>
        <v>99.236657064346616</v>
      </c>
      <c r="J63" s="467">
        <f>H63/H$53*100</f>
        <v>91.053643859615704</v>
      </c>
      <c r="K63" s="18"/>
      <c r="L63" s="18"/>
      <c r="M63" s="18"/>
    </row>
    <row r="64" spans="1:13" ht="16.5" customHeight="1" thickBot="1">
      <c r="A64" s="477" t="s">
        <v>173</v>
      </c>
      <c r="B64" s="476">
        <v>3853.3</v>
      </c>
      <c r="C64" s="478">
        <f>B64/B63*100</f>
        <v>100.45884714654431</v>
      </c>
      <c r="D64" s="479">
        <f>B64/B$53*100</f>
        <v>97.494142710394343</v>
      </c>
      <c r="E64" s="476">
        <v>2679.44</v>
      </c>
      <c r="F64" s="478">
        <f>E64/E63*100</f>
        <v>100.25105416559099</v>
      </c>
      <c r="G64" s="479">
        <f>E64/E$53*100</f>
        <v>99.187088176501064</v>
      </c>
      <c r="H64" s="476">
        <v>2399.58</v>
      </c>
      <c r="I64" s="478">
        <f>H64/H63*100</f>
        <v>100.36934016522012</v>
      </c>
      <c r="J64" s="479">
        <f>H64/H$53*100</f>
        <v>91.389941538285754</v>
      </c>
      <c r="K64" s="18"/>
      <c r="L64" s="18"/>
      <c r="M64" s="18"/>
    </row>
    <row r="65" spans="1:14" ht="22.5" customHeight="1">
      <c r="A65" s="758" t="s">
        <v>175</v>
      </c>
      <c r="B65" s="758"/>
      <c r="C65" s="758"/>
      <c r="D65" s="758"/>
      <c r="E65" s="758"/>
      <c r="F65" s="758"/>
      <c r="G65" s="758"/>
      <c r="H65" s="758"/>
      <c r="I65" s="758"/>
      <c r="J65" s="758"/>
      <c r="K65" s="18"/>
      <c r="L65" s="18"/>
      <c r="M65" s="18"/>
    </row>
    <row r="66" spans="1:14" ht="12.75">
      <c r="A66" s="20"/>
      <c r="B66" s="151"/>
      <c r="C66" s="20"/>
      <c r="D66" s="20"/>
      <c r="E66" s="20"/>
      <c r="F66" s="20"/>
      <c r="G66" s="20"/>
      <c r="H66" s="20"/>
      <c r="I66" s="20"/>
      <c r="J66" s="20"/>
      <c r="K66" s="18"/>
      <c r="L66" s="18"/>
      <c r="M66" s="18"/>
    </row>
    <row r="67" spans="1:14" ht="24" customHeight="1">
      <c r="A67" s="759"/>
      <c r="B67" s="759"/>
      <c r="C67" s="759"/>
      <c r="D67" s="759"/>
      <c r="E67" s="759"/>
      <c r="F67" s="759"/>
      <c r="G67" s="759"/>
      <c r="H67" s="759"/>
      <c r="I67" s="759"/>
      <c r="J67" s="759"/>
      <c r="K67" s="684"/>
    </row>
    <row r="68" spans="1:14">
      <c r="A68" s="20"/>
      <c r="B68" s="20"/>
      <c r="C68" s="20"/>
      <c r="D68" s="20"/>
      <c r="E68" s="20"/>
      <c r="F68" s="20"/>
      <c r="G68" s="20"/>
      <c r="H68" s="24"/>
      <c r="I68" s="24"/>
      <c r="J68" s="24"/>
    </row>
    <row r="70" spans="1:14">
      <c r="N70" s="59"/>
    </row>
    <row r="71" spans="1:14">
      <c r="N71" s="59"/>
    </row>
    <row r="72" spans="1:14">
      <c r="N72" s="59"/>
    </row>
    <row r="73" spans="1:14">
      <c r="N73" s="59"/>
    </row>
    <row r="74" spans="1:14">
      <c r="N74" s="59"/>
    </row>
    <row r="75" spans="1:14">
      <c r="N75" s="59"/>
    </row>
    <row r="76" spans="1:14">
      <c r="M76" s="59"/>
      <c r="N76" s="59"/>
    </row>
    <row r="77" spans="1:14">
      <c r="M77" s="59"/>
      <c r="N77" s="59"/>
    </row>
    <row r="78" spans="1:14">
      <c r="M78" s="59"/>
      <c r="N78" s="59"/>
    </row>
    <row r="79" spans="1:14">
      <c r="M79" s="59"/>
      <c r="N79" s="59"/>
    </row>
    <row r="80" spans="1:14">
      <c r="M80" s="59"/>
      <c r="N80" s="59"/>
    </row>
    <row r="81" spans="13:14">
      <c r="M81" s="59"/>
      <c r="N81" s="59"/>
    </row>
    <row r="82" spans="13:14">
      <c r="M82" s="59"/>
      <c r="N82" s="59"/>
    </row>
    <row r="83" spans="13:14">
      <c r="M83" s="59"/>
      <c r="N83" s="59"/>
    </row>
    <row r="84" spans="13:14">
      <c r="M84" s="59"/>
    </row>
    <row r="85" spans="13:14">
      <c r="M85" s="59"/>
    </row>
    <row r="86" spans="13:14">
      <c r="M86" s="59"/>
    </row>
    <row r="87" spans="13:14">
      <c r="M87" s="59"/>
    </row>
    <row r="88" spans="13:14">
      <c r="M88" s="59"/>
    </row>
    <row r="89" spans="13:14">
      <c r="M89" s="59"/>
    </row>
  </sheetData>
  <mergeCells count="16">
    <mergeCell ref="A65:J65"/>
    <mergeCell ref="A67:J67"/>
    <mergeCell ref="A2:J2"/>
    <mergeCell ref="D4:D5"/>
    <mergeCell ref="J4:J5"/>
    <mergeCell ref="E3:G3"/>
    <mergeCell ref="E4:E5"/>
    <mergeCell ref="F4:F5"/>
    <mergeCell ref="G4:G5"/>
    <mergeCell ref="A3:A5"/>
    <mergeCell ref="B3:D3"/>
    <mergeCell ref="H3:J3"/>
    <mergeCell ref="B4:B5"/>
    <mergeCell ref="C4:C5"/>
    <mergeCell ref="H4:H5"/>
    <mergeCell ref="I4:I5"/>
  </mergeCells>
  <phoneticPr fontId="0" type="noConversion"/>
  <printOptions horizontalCentered="1"/>
  <pageMargins left="0.94488188976377963" right="0.23622047244094491" top="0.31496062992125984" bottom="0.27559055118110237" header="0.15748031496062992" footer="0.15748031496062992"/>
  <pageSetup paperSize="9" scale="62" fitToHeight="2" orientation="portrait" r:id="rId1"/>
  <headerFooter alignWithMargins="0">
    <oddFooter xml:space="preserve">&amp;C5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3"/>
  <sheetViews>
    <sheetView zoomScale="70" zoomScaleNormal="70" workbookViewId="0">
      <selection activeCell="I61" sqref="I61"/>
    </sheetView>
  </sheetViews>
  <sheetFormatPr defaultRowHeight="16.5"/>
  <cols>
    <col min="1" max="1" width="5.7109375" style="9" customWidth="1"/>
    <col min="2" max="2" width="99.28515625" style="16" customWidth="1"/>
    <col min="3" max="3" width="10.140625" style="16" bestFit="1" customWidth="1"/>
    <col min="4" max="4" width="18.85546875" style="16" customWidth="1"/>
    <col min="5" max="5" width="19" style="2" customWidth="1"/>
    <col min="6" max="6" width="19.5703125" style="337" customWidth="1"/>
    <col min="7" max="16384" width="9.140625" style="16"/>
  </cols>
  <sheetData>
    <row r="1" spans="1:6" ht="20.25" customHeight="1">
      <c r="B1" s="788" t="s">
        <v>345</v>
      </c>
      <c r="C1" s="788"/>
      <c r="D1" s="788"/>
      <c r="E1" s="788"/>
      <c r="F1" s="788"/>
    </row>
    <row r="2" spans="1:6" ht="14.25" customHeight="1" thickBot="1">
      <c r="E2" s="789" t="s">
        <v>346</v>
      </c>
      <c r="F2" s="789"/>
    </row>
    <row r="3" spans="1:6" ht="39" thickBot="1">
      <c r="A3" s="790"/>
      <c r="B3" s="700" t="s">
        <v>78</v>
      </c>
      <c r="C3" s="793" t="s">
        <v>73</v>
      </c>
      <c r="D3" s="794"/>
      <c r="E3" s="795"/>
      <c r="F3" s="240" t="s">
        <v>347</v>
      </c>
    </row>
    <row r="4" spans="1:6" ht="15.75" customHeight="1" thickBot="1">
      <c r="A4" s="791"/>
      <c r="B4" s="792"/>
      <c r="C4" s="123" t="s">
        <v>48</v>
      </c>
      <c r="D4" s="124" t="s">
        <v>340</v>
      </c>
      <c r="E4" s="124" t="s">
        <v>339</v>
      </c>
      <c r="F4" s="241" t="s">
        <v>348</v>
      </c>
    </row>
    <row r="5" spans="1:6" ht="19.5" customHeight="1">
      <c r="A5" s="781" t="s">
        <v>65</v>
      </c>
      <c r="B5" s="5" t="s">
        <v>349</v>
      </c>
      <c r="C5" s="242" t="s">
        <v>350</v>
      </c>
      <c r="D5" s="243">
        <v>39</v>
      </c>
      <c r="E5" s="242">
        <v>39</v>
      </c>
      <c r="F5" s="244">
        <v>20</v>
      </c>
    </row>
    <row r="6" spans="1:6" ht="18" customHeight="1">
      <c r="A6" s="781"/>
      <c r="B6" s="245" t="s">
        <v>351</v>
      </c>
      <c r="C6" s="243"/>
      <c r="D6" s="243"/>
      <c r="E6" s="243"/>
      <c r="F6" s="244"/>
    </row>
    <row r="7" spans="1:6" ht="18" customHeight="1">
      <c r="A7" s="781"/>
      <c r="B7" s="6" t="s">
        <v>352</v>
      </c>
      <c r="C7" s="243" t="s">
        <v>37</v>
      </c>
      <c r="D7" s="246">
        <v>7659</v>
      </c>
      <c r="E7" s="246">
        <v>8761</v>
      </c>
      <c r="F7" s="247">
        <v>2049</v>
      </c>
    </row>
    <row r="8" spans="1:6">
      <c r="A8" s="781"/>
      <c r="B8" s="6" t="s">
        <v>353</v>
      </c>
      <c r="C8" s="243" t="s">
        <v>37</v>
      </c>
      <c r="D8" s="248">
        <v>7823</v>
      </c>
      <c r="E8" s="246">
        <v>8642</v>
      </c>
      <c r="F8" s="247"/>
    </row>
    <row r="9" spans="1:6">
      <c r="A9" s="781"/>
      <c r="B9" s="6" t="s">
        <v>354</v>
      </c>
      <c r="C9" s="243" t="s">
        <v>37</v>
      </c>
      <c r="D9" s="248">
        <v>5822</v>
      </c>
      <c r="E9" s="246">
        <v>6121</v>
      </c>
      <c r="F9" s="247"/>
    </row>
    <row r="10" spans="1:6" ht="18" thickBot="1">
      <c r="A10" s="781"/>
      <c r="B10" s="6" t="s">
        <v>480</v>
      </c>
      <c r="C10" s="249" t="s">
        <v>37</v>
      </c>
      <c r="D10" s="250" t="s">
        <v>355</v>
      </c>
      <c r="E10" s="251" t="s">
        <v>356</v>
      </c>
      <c r="F10" s="252"/>
    </row>
    <row r="11" spans="1:6">
      <c r="A11" s="787"/>
      <c r="B11" s="143" t="s">
        <v>357</v>
      </c>
      <c r="C11" s="253" t="s">
        <v>358</v>
      </c>
      <c r="D11" s="254" t="s">
        <v>359</v>
      </c>
      <c r="E11" s="255" t="s">
        <v>360</v>
      </c>
      <c r="F11" s="256" t="s">
        <v>361</v>
      </c>
    </row>
    <row r="12" spans="1:6" ht="15.75" customHeight="1">
      <c r="A12" s="787"/>
      <c r="B12" s="257" t="s">
        <v>362</v>
      </c>
      <c r="C12" s="253" t="s">
        <v>350</v>
      </c>
      <c r="D12" s="255">
        <v>30</v>
      </c>
      <c r="E12" s="255">
        <v>30</v>
      </c>
      <c r="F12" s="247"/>
    </row>
    <row r="13" spans="1:6" ht="19.5" hidden="1">
      <c r="A13" s="787"/>
      <c r="B13" s="257" t="s">
        <v>363</v>
      </c>
      <c r="C13" s="253" t="s">
        <v>350</v>
      </c>
      <c r="D13" s="255">
        <v>0</v>
      </c>
      <c r="E13" s="255">
        <v>0</v>
      </c>
      <c r="F13" s="247"/>
    </row>
    <row r="14" spans="1:6">
      <c r="A14" s="787"/>
      <c r="B14" s="257" t="s">
        <v>364</v>
      </c>
      <c r="C14" s="253" t="s">
        <v>350</v>
      </c>
      <c r="D14" s="255">
        <v>2</v>
      </c>
      <c r="E14" s="255">
        <v>2</v>
      </c>
      <c r="F14" s="247"/>
    </row>
    <row r="15" spans="1:6">
      <c r="A15" s="787"/>
      <c r="B15" s="257" t="s">
        <v>365</v>
      </c>
      <c r="C15" s="253" t="s">
        <v>350</v>
      </c>
      <c r="D15" s="255">
        <v>6</v>
      </c>
      <c r="E15" s="255">
        <v>6</v>
      </c>
      <c r="F15" s="247"/>
    </row>
    <row r="16" spans="1:6">
      <c r="A16" s="787"/>
      <c r="B16" s="257" t="s">
        <v>366</v>
      </c>
      <c r="C16" s="253" t="s">
        <v>350</v>
      </c>
      <c r="D16" s="255">
        <v>1</v>
      </c>
      <c r="E16" s="255">
        <v>1</v>
      </c>
      <c r="F16" s="247"/>
    </row>
    <row r="17" spans="1:6" hidden="1">
      <c r="A17" s="787"/>
      <c r="B17" s="257" t="s">
        <v>367</v>
      </c>
      <c r="C17" s="253" t="s">
        <v>350</v>
      </c>
      <c r="D17" s="255">
        <v>1</v>
      </c>
      <c r="E17" s="255">
        <v>1</v>
      </c>
      <c r="F17" s="247"/>
    </row>
    <row r="18" spans="1:6">
      <c r="A18" s="787"/>
      <c r="B18" s="257" t="s">
        <v>368</v>
      </c>
      <c r="C18" s="253" t="s">
        <v>350</v>
      </c>
      <c r="D18" s="258">
        <v>3</v>
      </c>
      <c r="E18" s="258">
        <v>3</v>
      </c>
      <c r="F18" s="247"/>
    </row>
    <row r="19" spans="1:6">
      <c r="A19" s="787"/>
      <c r="B19" s="259" t="s">
        <v>369</v>
      </c>
      <c r="C19" s="253"/>
      <c r="D19" s="258"/>
      <c r="E19" s="258"/>
      <c r="F19" s="247"/>
    </row>
    <row r="20" spans="1:6" s="262" customFormat="1">
      <c r="A20" s="787"/>
      <c r="B20" s="260" t="s">
        <v>370</v>
      </c>
      <c r="C20" s="244" t="s">
        <v>350</v>
      </c>
      <c r="D20" s="261">
        <v>1</v>
      </c>
      <c r="E20" s="261">
        <v>1</v>
      </c>
      <c r="F20" s="247"/>
    </row>
    <row r="21" spans="1:6">
      <c r="A21" s="787"/>
      <c r="B21" s="257" t="s">
        <v>371</v>
      </c>
      <c r="C21" s="253" t="s">
        <v>350</v>
      </c>
      <c r="D21" s="263" t="s">
        <v>372</v>
      </c>
      <c r="E21" s="263" t="s">
        <v>372</v>
      </c>
      <c r="F21" s="247"/>
    </row>
    <row r="22" spans="1:6">
      <c r="A22" s="787"/>
      <c r="B22" s="259" t="s">
        <v>373</v>
      </c>
      <c r="C22" s="253"/>
      <c r="D22" s="263"/>
      <c r="E22" s="263"/>
      <c r="F22" s="247"/>
    </row>
    <row r="23" spans="1:6" s="262" customFormat="1" ht="16.5" customHeight="1">
      <c r="A23" s="787"/>
      <c r="B23" s="264" t="s">
        <v>374</v>
      </c>
      <c r="C23" s="244" t="s">
        <v>350</v>
      </c>
      <c r="D23" s="265" t="s">
        <v>375</v>
      </c>
      <c r="E23" s="265" t="s">
        <v>375</v>
      </c>
      <c r="F23" s="247"/>
    </row>
    <row r="24" spans="1:6">
      <c r="A24" s="787"/>
      <c r="B24" s="259" t="s">
        <v>376</v>
      </c>
      <c r="C24" s="253"/>
      <c r="D24" s="258"/>
      <c r="E24" s="258"/>
      <c r="F24" s="247"/>
    </row>
    <row r="25" spans="1:6" ht="17.25" thickBot="1">
      <c r="A25" s="787"/>
      <c r="B25" s="266" t="s">
        <v>377</v>
      </c>
      <c r="C25" s="267" t="s">
        <v>350</v>
      </c>
      <c r="D25" s="268">
        <v>1</v>
      </c>
      <c r="E25" s="268">
        <v>1</v>
      </c>
      <c r="F25" s="252"/>
    </row>
    <row r="26" spans="1:6" s="262" customFormat="1">
      <c r="A26" s="781"/>
      <c r="B26" s="269" t="s">
        <v>378</v>
      </c>
      <c r="C26" s="270"/>
      <c r="D26" s="271"/>
      <c r="E26" s="272"/>
      <c r="F26" s="273"/>
    </row>
    <row r="27" spans="1:6" s="262" customFormat="1" ht="17.25" thickBot="1">
      <c r="A27" s="781"/>
      <c r="B27" s="274" t="s">
        <v>379</v>
      </c>
      <c r="C27" s="275" t="s">
        <v>350</v>
      </c>
      <c r="D27" s="276">
        <v>2</v>
      </c>
      <c r="E27" s="247">
        <v>2</v>
      </c>
      <c r="F27" s="277"/>
    </row>
    <row r="28" spans="1:6" s="262" customFormat="1" ht="17.25" thickBot="1">
      <c r="A28" s="781"/>
      <c r="B28" s="278" t="s">
        <v>380</v>
      </c>
      <c r="C28" s="279" t="s">
        <v>350</v>
      </c>
      <c r="D28" s="279">
        <v>5</v>
      </c>
      <c r="E28" s="279">
        <v>5</v>
      </c>
      <c r="F28" s="279"/>
    </row>
    <row r="29" spans="1:6" s="284" customFormat="1" ht="17.25" hidden="1" customHeight="1">
      <c r="A29" s="781"/>
      <c r="B29" s="280" t="s">
        <v>381</v>
      </c>
      <c r="C29" s="281" t="s">
        <v>358</v>
      </c>
      <c r="D29" s="282" t="s">
        <v>382</v>
      </c>
      <c r="E29" s="282" t="s">
        <v>382</v>
      </c>
      <c r="F29" s="283"/>
    </row>
    <row r="30" spans="1:6" s="284" customFormat="1" ht="17.25" hidden="1" customHeight="1">
      <c r="A30" s="781"/>
      <c r="B30" s="280" t="s">
        <v>383</v>
      </c>
      <c r="C30" s="281" t="s">
        <v>358</v>
      </c>
      <c r="D30" s="282" t="s">
        <v>384</v>
      </c>
      <c r="E30" s="282" t="s">
        <v>384</v>
      </c>
      <c r="F30" s="283"/>
    </row>
    <row r="31" spans="1:6" s="284" customFormat="1" ht="17.25" hidden="1" customHeight="1">
      <c r="A31" s="781"/>
      <c r="B31" s="280" t="s">
        <v>385</v>
      </c>
      <c r="C31" s="281" t="s">
        <v>358</v>
      </c>
      <c r="D31" s="282" t="s">
        <v>386</v>
      </c>
      <c r="E31" s="282" t="s">
        <v>386</v>
      </c>
      <c r="F31" s="283"/>
    </row>
    <row r="32" spans="1:6" s="284" customFormat="1" ht="17.25" hidden="1" customHeight="1">
      <c r="A32" s="781"/>
      <c r="B32" s="280" t="s">
        <v>387</v>
      </c>
      <c r="C32" s="281" t="s">
        <v>358</v>
      </c>
      <c r="D32" s="282" t="s">
        <v>388</v>
      </c>
      <c r="E32" s="282" t="s">
        <v>388</v>
      </c>
      <c r="F32" s="283"/>
    </row>
    <row r="33" spans="1:6" s="284" customFormat="1" ht="17.25" hidden="1" customHeight="1">
      <c r="A33" s="781"/>
      <c r="B33" s="280" t="s">
        <v>389</v>
      </c>
      <c r="C33" s="281" t="s">
        <v>358</v>
      </c>
      <c r="D33" s="282" t="s">
        <v>390</v>
      </c>
      <c r="E33" s="282" t="s">
        <v>390</v>
      </c>
      <c r="F33" s="283"/>
    </row>
    <row r="34" spans="1:6" s="284" customFormat="1" ht="13.5" hidden="1" customHeight="1">
      <c r="A34" s="781"/>
      <c r="B34" s="280" t="s">
        <v>391</v>
      </c>
      <c r="C34" s="281" t="s">
        <v>358</v>
      </c>
      <c r="D34" s="282" t="s">
        <v>392</v>
      </c>
      <c r="E34" s="282" t="s">
        <v>392</v>
      </c>
      <c r="F34" s="283"/>
    </row>
    <row r="35" spans="1:6" s="284" customFormat="1" ht="17.25" hidden="1" customHeight="1" thickBot="1">
      <c r="A35" s="781"/>
      <c r="B35" s="285" t="s">
        <v>393</v>
      </c>
      <c r="C35" s="286" t="s">
        <v>358</v>
      </c>
      <c r="D35" s="287" t="s">
        <v>394</v>
      </c>
      <c r="E35" s="287" t="s">
        <v>394</v>
      </c>
      <c r="F35" s="288"/>
    </row>
    <row r="36" spans="1:6" s="262" customFormat="1">
      <c r="A36" s="781"/>
      <c r="B36" s="278" t="s">
        <v>395</v>
      </c>
      <c r="C36" s="244"/>
      <c r="D36" s="289"/>
      <c r="E36" s="289"/>
      <c r="F36" s="290"/>
    </row>
    <row r="37" spans="1:6" s="262" customFormat="1">
      <c r="A37" s="781"/>
      <c r="B37" s="274" t="s">
        <v>396</v>
      </c>
      <c r="C37" s="244" t="s">
        <v>350</v>
      </c>
      <c r="D37" s="283">
        <v>1</v>
      </c>
      <c r="E37" s="283">
        <v>1</v>
      </c>
      <c r="F37" s="283"/>
    </row>
    <row r="38" spans="1:6" s="262" customFormat="1" ht="17.25" thickBot="1">
      <c r="A38" s="782"/>
      <c r="B38" s="291" t="s">
        <v>397</v>
      </c>
      <c r="C38" s="244" t="s">
        <v>350</v>
      </c>
      <c r="D38" s="288">
        <v>6</v>
      </c>
      <c r="E38" s="288">
        <v>6</v>
      </c>
      <c r="F38" s="288"/>
    </row>
    <row r="39" spans="1:6">
      <c r="A39" s="780" t="s">
        <v>66</v>
      </c>
      <c r="B39" s="143" t="s">
        <v>481</v>
      </c>
      <c r="C39" s="242" t="s">
        <v>398</v>
      </c>
      <c r="D39" s="242" t="s">
        <v>399</v>
      </c>
      <c r="E39" s="242" t="s">
        <v>400</v>
      </c>
      <c r="F39" s="292" t="s">
        <v>401</v>
      </c>
    </row>
    <row r="40" spans="1:6">
      <c r="A40" s="781"/>
      <c r="B40" s="131" t="s">
        <v>402</v>
      </c>
      <c r="C40" s="243" t="s">
        <v>398</v>
      </c>
      <c r="D40" s="243" t="s">
        <v>403</v>
      </c>
      <c r="E40" s="243" t="s">
        <v>404</v>
      </c>
      <c r="F40" s="293"/>
    </row>
    <row r="41" spans="1:6" ht="17.25" thickBot="1">
      <c r="A41" s="781"/>
      <c r="B41" s="132" t="s">
        <v>405</v>
      </c>
      <c r="C41" s="249" t="s">
        <v>398</v>
      </c>
      <c r="D41" s="294" t="s">
        <v>406</v>
      </c>
      <c r="E41" s="294" t="s">
        <v>407</v>
      </c>
      <c r="F41" s="295"/>
    </row>
    <row r="42" spans="1:6" s="262" customFormat="1">
      <c r="A42" s="781"/>
      <c r="B42" s="296" t="s">
        <v>408</v>
      </c>
      <c r="C42" s="297" t="s">
        <v>398</v>
      </c>
      <c r="D42" s="298" t="s">
        <v>409</v>
      </c>
      <c r="E42" s="298" t="s">
        <v>410</v>
      </c>
      <c r="F42" s="293" t="s">
        <v>411</v>
      </c>
    </row>
    <row r="43" spans="1:6" s="262" customFormat="1">
      <c r="A43" s="781"/>
      <c r="B43" s="299" t="s">
        <v>412</v>
      </c>
      <c r="C43" s="275" t="s">
        <v>398</v>
      </c>
      <c r="D43" s="283" t="s">
        <v>413</v>
      </c>
      <c r="E43" s="283" t="s">
        <v>414</v>
      </c>
      <c r="F43" s="293"/>
    </row>
    <row r="44" spans="1:6" s="262" customFormat="1">
      <c r="A44" s="781"/>
      <c r="B44" s="299" t="s">
        <v>415</v>
      </c>
      <c r="C44" s="275" t="s">
        <v>398</v>
      </c>
      <c r="D44" s="283" t="s">
        <v>416</v>
      </c>
      <c r="E44" s="283" t="s">
        <v>417</v>
      </c>
      <c r="F44" s="293"/>
    </row>
    <row r="45" spans="1:6" s="262" customFormat="1" ht="17.25" thickBot="1">
      <c r="A45" s="781"/>
      <c r="B45" s="300" t="s">
        <v>418</v>
      </c>
      <c r="C45" s="301" t="s">
        <v>398</v>
      </c>
      <c r="D45" s="265" t="s">
        <v>419</v>
      </c>
      <c r="E45" s="265" t="s">
        <v>420</v>
      </c>
      <c r="F45" s="265"/>
    </row>
    <row r="46" spans="1:6">
      <c r="A46" s="781"/>
      <c r="B46" s="143" t="s">
        <v>421</v>
      </c>
      <c r="C46" s="242" t="s">
        <v>350</v>
      </c>
      <c r="D46" s="242">
        <v>3</v>
      </c>
      <c r="E46" s="242">
        <v>3</v>
      </c>
      <c r="F46" s="298">
        <v>19</v>
      </c>
    </row>
    <row r="47" spans="1:6" ht="11.25" customHeight="1">
      <c r="A47" s="781"/>
      <c r="B47" s="140" t="s">
        <v>40</v>
      </c>
      <c r="C47" s="243"/>
      <c r="D47" s="243"/>
      <c r="E47" s="243"/>
      <c r="F47" s="283"/>
    </row>
    <row r="48" spans="1:6">
      <c r="A48" s="781"/>
      <c r="B48" s="131" t="s">
        <v>422</v>
      </c>
      <c r="C48" s="243" t="s">
        <v>350</v>
      </c>
      <c r="D48" s="243">
        <v>1</v>
      </c>
      <c r="E48" s="243">
        <v>1</v>
      </c>
      <c r="F48" s="783" t="s">
        <v>423</v>
      </c>
    </row>
    <row r="49" spans="1:6">
      <c r="A49" s="781"/>
      <c r="B49" s="131" t="s">
        <v>424</v>
      </c>
      <c r="C49" s="243" t="s">
        <v>350</v>
      </c>
      <c r="D49" s="243">
        <v>1</v>
      </c>
      <c r="E49" s="243">
        <v>1</v>
      </c>
      <c r="F49" s="783"/>
    </row>
    <row r="50" spans="1:6" ht="17.25" thickBot="1">
      <c r="A50" s="781"/>
      <c r="B50" s="132" t="s">
        <v>425</v>
      </c>
      <c r="C50" s="249" t="s">
        <v>350</v>
      </c>
      <c r="D50" s="249">
        <v>1</v>
      </c>
      <c r="E50" s="249">
        <v>1</v>
      </c>
      <c r="F50" s="784"/>
    </row>
    <row r="51" spans="1:6" ht="17.25" thickBot="1">
      <c r="A51" s="781"/>
      <c r="B51" s="302" t="s">
        <v>426</v>
      </c>
      <c r="C51" s="303" t="s">
        <v>427</v>
      </c>
      <c r="D51" s="304">
        <v>1</v>
      </c>
      <c r="E51" s="304">
        <v>1</v>
      </c>
      <c r="F51" s="305"/>
    </row>
    <row r="52" spans="1:6" ht="17.25" thickBot="1">
      <c r="A52" s="781"/>
      <c r="B52" s="148" t="s">
        <v>428</v>
      </c>
      <c r="C52" s="306" t="s">
        <v>350</v>
      </c>
      <c r="D52" s="306">
        <v>1</v>
      </c>
      <c r="E52" s="306">
        <v>1</v>
      </c>
      <c r="F52" s="279">
        <v>2</v>
      </c>
    </row>
    <row r="53" spans="1:6" ht="17.25" thickBot="1">
      <c r="A53" s="781"/>
      <c r="B53" s="148" t="s">
        <v>429</v>
      </c>
      <c r="C53" s="306" t="s">
        <v>350</v>
      </c>
      <c r="D53" s="306">
        <v>1</v>
      </c>
      <c r="E53" s="306">
        <v>1</v>
      </c>
      <c r="F53" s="283"/>
    </row>
    <row r="54" spans="1:6" ht="17.25" thickBot="1">
      <c r="A54" s="781"/>
      <c r="B54" s="143" t="s">
        <v>430</v>
      </c>
      <c r="C54" s="242" t="s">
        <v>350</v>
      </c>
      <c r="D54" s="242">
        <v>1</v>
      </c>
      <c r="E54" s="242">
        <v>1</v>
      </c>
      <c r="F54" s="279"/>
    </row>
    <row r="55" spans="1:6" s="311" customFormat="1" ht="50.25" thickBot="1">
      <c r="A55" s="782"/>
      <c r="B55" s="307" t="s">
        <v>431</v>
      </c>
      <c r="C55" s="308" t="s">
        <v>350</v>
      </c>
      <c r="D55" s="309">
        <v>1</v>
      </c>
      <c r="E55" s="309">
        <v>1</v>
      </c>
      <c r="F55" s="310"/>
    </row>
    <row r="56" spans="1:6" ht="17.25" customHeight="1">
      <c r="A56" s="780" t="s">
        <v>432</v>
      </c>
      <c r="B56" s="312" t="s">
        <v>433</v>
      </c>
      <c r="C56" s="313" t="s">
        <v>350</v>
      </c>
      <c r="D56" s="309">
        <v>16</v>
      </c>
      <c r="E56" s="309">
        <v>16</v>
      </c>
      <c r="F56" s="314">
        <v>61</v>
      </c>
    </row>
    <row r="57" spans="1:6">
      <c r="A57" s="781"/>
      <c r="B57" s="315" t="s">
        <v>434</v>
      </c>
      <c r="C57" s="149" t="s">
        <v>358</v>
      </c>
      <c r="D57" s="316" t="s">
        <v>435</v>
      </c>
      <c r="E57" s="316" t="s">
        <v>436</v>
      </c>
      <c r="F57" s="317" t="s">
        <v>437</v>
      </c>
    </row>
    <row r="58" spans="1:6" ht="18.75" customHeight="1">
      <c r="A58" s="781"/>
      <c r="B58" s="318" t="s">
        <v>438</v>
      </c>
      <c r="C58" s="150" t="s">
        <v>439</v>
      </c>
      <c r="D58" s="121" t="s">
        <v>440</v>
      </c>
      <c r="E58" s="121" t="s">
        <v>440</v>
      </c>
      <c r="F58" s="317">
        <v>1</v>
      </c>
    </row>
    <row r="59" spans="1:6">
      <c r="A59" s="781"/>
      <c r="B59" s="319" t="s">
        <v>441</v>
      </c>
      <c r="C59" s="150" t="s">
        <v>350</v>
      </c>
      <c r="D59" s="121">
        <v>1</v>
      </c>
      <c r="E59" s="121">
        <v>1</v>
      </c>
      <c r="F59" s="317"/>
    </row>
    <row r="60" spans="1:6" ht="16.5" customHeight="1">
      <c r="A60" s="781"/>
      <c r="B60" s="319" t="s">
        <v>442</v>
      </c>
      <c r="C60" s="150" t="s">
        <v>350</v>
      </c>
      <c r="D60" s="121">
        <v>1</v>
      </c>
      <c r="E60" s="121">
        <v>1</v>
      </c>
      <c r="F60" s="317">
        <v>26</v>
      </c>
    </row>
    <row r="61" spans="1:6">
      <c r="A61" s="781"/>
      <c r="B61" s="320" t="s">
        <v>443</v>
      </c>
      <c r="C61" s="150" t="s">
        <v>350</v>
      </c>
      <c r="D61" s="121">
        <v>1</v>
      </c>
      <c r="E61" s="121">
        <v>1</v>
      </c>
      <c r="F61" s="317"/>
    </row>
    <row r="62" spans="1:6">
      <c r="A62" s="781"/>
      <c r="B62" s="320" t="s">
        <v>444</v>
      </c>
      <c r="C62" s="150" t="s">
        <v>350</v>
      </c>
      <c r="D62" s="121">
        <v>9</v>
      </c>
      <c r="E62" s="121">
        <v>9</v>
      </c>
      <c r="F62" s="317"/>
    </row>
    <row r="63" spans="1:6" ht="33">
      <c r="A63" s="781"/>
      <c r="B63" s="321" t="s">
        <v>445</v>
      </c>
      <c r="C63" s="150" t="s">
        <v>350</v>
      </c>
      <c r="D63" s="121">
        <v>1</v>
      </c>
      <c r="E63" s="121">
        <v>1</v>
      </c>
      <c r="F63" s="317"/>
    </row>
    <row r="64" spans="1:6">
      <c r="A64" s="781"/>
      <c r="B64" s="322" t="s">
        <v>446</v>
      </c>
      <c r="C64" s="150" t="s">
        <v>350</v>
      </c>
      <c r="D64" s="121">
        <v>1</v>
      </c>
      <c r="E64" s="121">
        <v>1</v>
      </c>
      <c r="F64" s="317"/>
    </row>
    <row r="65" spans="1:6">
      <c r="A65" s="781"/>
      <c r="B65" s="322" t="s">
        <v>447</v>
      </c>
      <c r="C65" s="150" t="s">
        <v>350</v>
      </c>
      <c r="D65" s="121">
        <v>1</v>
      </c>
      <c r="E65" s="121">
        <v>1</v>
      </c>
      <c r="F65" s="317"/>
    </row>
    <row r="66" spans="1:6">
      <c r="A66" s="781"/>
      <c r="B66" s="322" t="s">
        <v>448</v>
      </c>
      <c r="C66" s="150" t="s">
        <v>350</v>
      </c>
      <c r="D66" s="121">
        <v>1</v>
      </c>
      <c r="E66" s="121">
        <v>1</v>
      </c>
      <c r="F66" s="317"/>
    </row>
    <row r="67" spans="1:6">
      <c r="A67" s="781"/>
      <c r="B67" s="321" t="s">
        <v>449</v>
      </c>
      <c r="C67" s="150"/>
      <c r="D67" s="121" t="s">
        <v>450</v>
      </c>
      <c r="E67" s="121" t="s">
        <v>450</v>
      </c>
      <c r="F67" s="317">
        <v>1</v>
      </c>
    </row>
    <row r="68" spans="1:6">
      <c r="A68" s="781"/>
      <c r="B68" s="323" t="s">
        <v>451</v>
      </c>
      <c r="C68" s="150" t="s">
        <v>350</v>
      </c>
      <c r="D68" s="121">
        <v>1</v>
      </c>
      <c r="E68" s="121">
        <v>1</v>
      </c>
      <c r="F68" s="317"/>
    </row>
    <row r="69" spans="1:6" ht="33.75" thickBot="1">
      <c r="A69" s="781"/>
      <c r="B69" s="324" t="s">
        <v>452</v>
      </c>
      <c r="C69" s="150" t="s">
        <v>350</v>
      </c>
      <c r="D69" s="325" t="s">
        <v>453</v>
      </c>
      <c r="E69" s="325" t="s">
        <v>453</v>
      </c>
      <c r="F69" s="317"/>
    </row>
    <row r="70" spans="1:6">
      <c r="A70" s="780" t="s">
        <v>454</v>
      </c>
      <c r="B70" s="326" t="s">
        <v>455</v>
      </c>
      <c r="C70" s="242" t="s">
        <v>350</v>
      </c>
      <c r="D70" s="242" t="s">
        <v>456</v>
      </c>
      <c r="E70" s="242" t="s">
        <v>456</v>
      </c>
      <c r="F70" s="298">
        <v>45</v>
      </c>
    </row>
    <row r="71" spans="1:6">
      <c r="A71" s="781"/>
      <c r="B71" s="140" t="s">
        <v>457</v>
      </c>
      <c r="C71" s="243"/>
      <c r="D71" s="243">
        <v>17</v>
      </c>
      <c r="E71" s="243">
        <v>17</v>
      </c>
      <c r="F71" s="283"/>
    </row>
    <row r="72" spans="1:6">
      <c r="A72" s="781"/>
      <c r="B72" s="140" t="s">
        <v>458</v>
      </c>
      <c r="C72" s="243" t="s">
        <v>427</v>
      </c>
      <c r="D72" s="243">
        <v>3</v>
      </c>
      <c r="E72" s="243">
        <v>3</v>
      </c>
      <c r="F72" s="283">
        <v>1</v>
      </c>
    </row>
    <row r="73" spans="1:6">
      <c r="A73" s="781"/>
      <c r="B73" s="327" t="s">
        <v>459</v>
      </c>
      <c r="C73" s="243" t="s">
        <v>427</v>
      </c>
      <c r="D73" s="243">
        <v>4</v>
      </c>
      <c r="E73" s="243">
        <v>4</v>
      </c>
      <c r="F73" s="283"/>
    </row>
    <row r="74" spans="1:6" ht="17.25" customHeight="1">
      <c r="A74" s="781"/>
      <c r="B74" s="140" t="s">
        <v>482</v>
      </c>
      <c r="C74" s="243" t="s">
        <v>427</v>
      </c>
      <c r="D74" s="243">
        <v>1</v>
      </c>
      <c r="E74" s="243">
        <v>1</v>
      </c>
      <c r="F74" s="283"/>
    </row>
    <row r="75" spans="1:6">
      <c r="A75" s="781"/>
      <c r="B75" s="140" t="s">
        <v>460</v>
      </c>
      <c r="C75" s="243" t="s">
        <v>427</v>
      </c>
      <c r="D75" s="243">
        <v>1</v>
      </c>
      <c r="E75" s="243">
        <v>1</v>
      </c>
      <c r="F75" s="283"/>
    </row>
    <row r="76" spans="1:6" ht="15.75" customHeight="1" thickBot="1">
      <c r="A76" s="781"/>
      <c r="B76" s="328" t="s">
        <v>461</v>
      </c>
      <c r="C76" s="243" t="s">
        <v>427</v>
      </c>
      <c r="D76" s="243">
        <v>8</v>
      </c>
      <c r="E76" s="243">
        <v>8</v>
      </c>
      <c r="F76" s="283"/>
    </row>
    <row r="77" spans="1:6" ht="19.5">
      <c r="A77" s="781"/>
      <c r="B77" s="326" t="s">
        <v>462</v>
      </c>
      <c r="C77" s="242" t="s">
        <v>427</v>
      </c>
      <c r="D77" s="242">
        <v>9</v>
      </c>
      <c r="E77" s="242">
        <v>9</v>
      </c>
      <c r="F77" s="298">
        <v>1</v>
      </c>
    </row>
    <row r="78" spans="1:6" ht="19.5" customHeight="1" thickBot="1">
      <c r="A78" s="781"/>
      <c r="B78" s="140" t="s">
        <v>463</v>
      </c>
      <c r="C78" s="243" t="s">
        <v>37</v>
      </c>
      <c r="D78" s="146">
        <v>6534</v>
      </c>
      <c r="E78" s="146">
        <v>6679</v>
      </c>
      <c r="F78" s="277">
        <v>6284</v>
      </c>
    </row>
    <row r="79" spans="1:6" ht="26.25" customHeight="1">
      <c r="A79" s="785" t="s">
        <v>51</v>
      </c>
      <c r="B79" s="329" t="s">
        <v>464</v>
      </c>
      <c r="C79" s="330" t="s">
        <v>350</v>
      </c>
      <c r="D79" s="331">
        <v>2</v>
      </c>
      <c r="E79" s="330">
        <v>2</v>
      </c>
      <c r="F79" s="332">
        <v>1</v>
      </c>
    </row>
    <row r="80" spans="1:6" ht="24" customHeight="1" thickBot="1">
      <c r="A80" s="786"/>
      <c r="B80" s="333" t="s">
        <v>465</v>
      </c>
      <c r="C80" s="334" t="s">
        <v>350</v>
      </c>
      <c r="D80" s="335">
        <v>1</v>
      </c>
      <c r="E80" s="334">
        <v>1</v>
      </c>
      <c r="F80" s="336"/>
    </row>
    <row r="81" spans="2:6" ht="37.5" customHeight="1">
      <c r="B81" s="779" t="s">
        <v>484</v>
      </c>
      <c r="C81" s="779"/>
      <c r="D81" s="779"/>
      <c r="E81" s="779"/>
      <c r="F81" s="779"/>
    </row>
    <row r="82" spans="2:6" ht="31.5" customHeight="1">
      <c r="B82" s="779" t="s">
        <v>466</v>
      </c>
      <c r="C82" s="779"/>
      <c r="D82" s="779"/>
      <c r="E82" s="779"/>
      <c r="F82" s="779"/>
    </row>
    <row r="83" spans="2:6">
      <c r="B83" s="779" t="s">
        <v>483</v>
      </c>
      <c r="C83" s="779"/>
      <c r="D83" s="779"/>
      <c r="E83" s="779"/>
      <c r="F83" s="779"/>
    </row>
  </sheetData>
  <mergeCells count="14">
    <mergeCell ref="A5:A38"/>
    <mergeCell ref="B1:F1"/>
    <mergeCell ref="E2:F2"/>
    <mergeCell ref="A3:A4"/>
    <mergeCell ref="B3:B4"/>
    <mergeCell ref="C3:E3"/>
    <mergeCell ref="B82:F82"/>
    <mergeCell ref="B83:F83"/>
    <mergeCell ref="A39:A55"/>
    <mergeCell ref="F48:F50"/>
    <mergeCell ref="A56:A69"/>
    <mergeCell ref="A70:A78"/>
    <mergeCell ref="A79:A80"/>
    <mergeCell ref="B81:F81"/>
  </mergeCells>
  <printOptions horizontalCentered="1"/>
  <pageMargins left="0.31496062992125984" right="0.51181102362204722" top="0.31496062992125984" bottom="0.43307086614173229" header="0.19685039370078741" footer="0.23622047244094491"/>
  <pageSetup paperSize="9" scale="53" orientation="portrait" r:id="rId1"/>
  <headerFooter alignWithMargins="0">
    <oddFooter>&amp;C12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6" enableFormatConditionsCalculation="0"/>
  <dimension ref="A1:N21"/>
  <sheetViews>
    <sheetView view="pageBreakPreview" zoomScale="60" zoomScaleNormal="60" workbookViewId="0">
      <selection activeCell="O48" sqref="O48"/>
    </sheetView>
  </sheetViews>
  <sheetFormatPr defaultRowHeight="15.75"/>
  <cols>
    <col min="1" max="1" width="14.42578125" style="4" customWidth="1"/>
    <col min="2" max="3" width="15.28515625" style="4" customWidth="1"/>
    <col min="4" max="4" width="14.7109375" style="4" customWidth="1"/>
    <col min="5" max="7" width="14.7109375" style="19" customWidth="1"/>
    <col min="8" max="8" width="16.85546875" style="4" customWidth="1"/>
    <col min="9" max="9" width="14.7109375" style="4" customWidth="1"/>
    <col min="10" max="10" width="18.7109375" style="4" customWidth="1"/>
    <col min="11" max="13" width="14.7109375" style="4" customWidth="1"/>
    <col min="14" max="14" width="16.140625" style="4" customWidth="1"/>
    <col min="15" max="16384" width="9.140625" style="4"/>
  </cols>
  <sheetData>
    <row r="1" spans="1:14" ht="32.25" customHeight="1">
      <c r="A1" s="796" t="s">
        <v>491</v>
      </c>
      <c r="B1" s="796"/>
      <c r="C1" s="796"/>
      <c r="D1" s="796"/>
      <c r="E1" s="796"/>
      <c r="F1" s="796"/>
      <c r="G1" s="796"/>
      <c r="H1" s="796"/>
      <c r="I1" s="796"/>
      <c r="J1" s="796"/>
      <c r="K1" s="796"/>
      <c r="L1" s="796"/>
      <c r="M1" s="796"/>
      <c r="N1" s="796"/>
    </row>
    <row r="2" spans="1:14" ht="6" customHeight="1" thickBot="1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20"/>
    </row>
    <row r="3" spans="1:14" ht="40.5" customHeight="1" thickBot="1">
      <c r="A3" s="20"/>
      <c r="B3" s="797" t="s">
        <v>152</v>
      </c>
      <c r="C3" s="799" t="s">
        <v>485</v>
      </c>
      <c r="D3" s="800"/>
      <c r="E3" s="799" t="s">
        <v>492</v>
      </c>
      <c r="F3" s="800"/>
      <c r="G3" s="799" t="s">
        <v>486</v>
      </c>
      <c r="H3" s="800"/>
      <c r="I3" s="799" t="s">
        <v>487</v>
      </c>
      <c r="J3" s="800"/>
      <c r="K3" s="799" t="s">
        <v>488</v>
      </c>
      <c r="L3" s="800"/>
      <c r="M3" s="799" t="s">
        <v>489</v>
      </c>
      <c r="N3" s="800"/>
    </row>
    <row r="4" spans="1:14" ht="23.25" customHeight="1" thickBot="1">
      <c r="A4" s="20"/>
      <c r="B4" s="798"/>
      <c r="C4" s="522">
        <v>2010</v>
      </c>
      <c r="D4" s="523">
        <v>2011</v>
      </c>
      <c r="E4" s="524">
        <v>2010</v>
      </c>
      <c r="F4" s="525">
        <v>2011</v>
      </c>
      <c r="G4" s="526">
        <v>2010</v>
      </c>
      <c r="H4" s="526">
        <v>2011</v>
      </c>
      <c r="I4" s="527">
        <v>2010</v>
      </c>
      <c r="J4" s="528">
        <v>2011</v>
      </c>
      <c r="K4" s="527">
        <v>2010</v>
      </c>
      <c r="L4" s="528">
        <v>2011</v>
      </c>
      <c r="M4" s="528">
        <v>2010</v>
      </c>
      <c r="N4" s="528">
        <v>2011</v>
      </c>
    </row>
    <row r="5" spans="1:14" s="58" customFormat="1" ht="45" customHeight="1">
      <c r="A5" s="198"/>
      <c r="B5" s="542" t="s">
        <v>12</v>
      </c>
      <c r="C5" s="529">
        <v>7385.6125000000002</v>
      </c>
      <c r="D5" s="529">
        <v>9554.92</v>
      </c>
      <c r="E5" s="529">
        <v>18434.625</v>
      </c>
      <c r="F5" s="530">
        <v>25642.38</v>
      </c>
      <c r="G5" s="529">
        <v>1562.75</v>
      </c>
      <c r="H5" s="529">
        <v>1786.95</v>
      </c>
      <c r="I5" s="529">
        <v>434.1</v>
      </c>
      <c r="J5" s="530">
        <v>793.35</v>
      </c>
      <c r="K5" s="529">
        <v>1117.9625000000001</v>
      </c>
      <c r="L5" s="529">
        <v>1356.4</v>
      </c>
      <c r="M5" s="531">
        <v>17.805500000000002</v>
      </c>
      <c r="N5" s="531">
        <v>28.4</v>
      </c>
    </row>
    <row r="6" spans="1:14" s="58" customFormat="1" ht="39" customHeight="1">
      <c r="A6" s="198"/>
      <c r="B6" s="543" t="s">
        <v>13</v>
      </c>
      <c r="C6" s="532">
        <v>6847.6875</v>
      </c>
      <c r="D6" s="532">
        <v>9867.18</v>
      </c>
      <c r="E6" s="532">
        <v>18970.375</v>
      </c>
      <c r="F6" s="533">
        <v>28249.5</v>
      </c>
      <c r="G6" s="532">
        <v>1520.35</v>
      </c>
      <c r="H6" s="532">
        <v>1825.9</v>
      </c>
      <c r="I6" s="532">
        <v>425.5</v>
      </c>
      <c r="J6" s="533">
        <v>821.35</v>
      </c>
      <c r="K6" s="532">
        <v>1095.4124999999999</v>
      </c>
      <c r="L6" s="532">
        <v>1372.73</v>
      </c>
      <c r="M6" s="534">
        <v>15.873000000000001</v>
      </c>
      <c r="N6" s="534">
        <v>30.78</v>
      </c>
    </row>
    <row r="7" spans="1:14" s="58" customFormat="1" ht="39.75" customHeight="1">
      <c r="A7" s="198"/>
      <c r="B7" s="543" t="s">
        <v>14</v>
      </c>
      <c r="C7" s="532">
        <v>7462.4</v>
      </c>
      <c r="D7" s="532">
        <v>9530.11</v>
      </c>
      <c r="E7" s="532">
        <v>22453.8</v>
      </c>
      <c r="F7" s="533">
        <v>26807.39</v>
      </c>
      <c r="G7" s="532">
        <v>1599.43</v>
      </c>
      <c r="H7" s="532">
        <v>1770.17</v>
      </c>
      <c r="I7" s="532">
        <v>461.5</v>
      </c>
      <c r="J7" s="533">
        <v>762</v>
      </c>
      <c r="K7" s="532">
        <v>1113.3399999999999</v>
      </c>
      <c r="L7" s="532">
        <v>1424.01</v>
      </c>
      <c r="M7" s="534">
        <v>17.11</v>
      </c>
      <c r="N7" s="534">
        <v>35.81</v>
      </c>
    </row>
    <row r="8" spans="1:14" s="58" customFormat="1" ht="43.5" customHeight="1">
      <c r="A8" s="198"/>
      <c r="B8" s="543" t="s">
        <v>15</v>
      </c>
      <c r="C8" s="532">
        <v>7744.4</v>
      </c>
      <c r="D8" s="532">
        <v>9482.91</v>
      </c>
      <c r="E8" s="532">
        <v>26022.75</v>
      </c>
      <c r="F8" s="533">
        <v>26325.14</v>
      </c>
      <c r="G8" s="532">
        <v>1715.55</v>
      </c>
      <c r="H8" s="532">
        <v>1794</v>
      </c>
      <c r="I8" s="532">
        <v>533.25</v>
      </c>
      <c r="J8" s="533">
        <v>771.31</v>
      </c>
      <c r="K8" s="532">
        <v>1148.69</v>
      </c>
      <c r="L8" s="532">
        <v>1473.81</v>
      </c>
      <c r="M8" s="534">
        <v>18.100000000000001</v>
      </c>
      <c r="N8" s="534">
        <v>41.97</v>
      </c>
    </row>
    <row r="9" spans="1:14" s="58" customFormat="1" ht="41.25" customHeight="1">
      <c r="B9" s="543" t="s">
        <v>16</v>
      </c>
      <c r="C9" s="532">
        <v>6837.2</v>
      </c>
      <c r="D9" s="532">
        <v>8926.49</v>
      </c>
      <c r="E9" s="532">
        <v>22001.71</v>
      </c>
      <c r="F9" s="533">
        <v>24206.5</v>
      </c>
      <c r="G9" s="532">
        <v>1622.58</v>
      </c>
      <c r="H9" s="532">
        <v>1784.15</v>
      </c>
      <c r="I9" s="532">
        <v>488.58</v>
      </c>
      <c r="J9" s="533">
        <v>736.15</v>
      </c>
      <c r="K9" s="532">
        <v>1205.43</v>
      </c>
      <c r="L9" s="532">
        <v>1510.44</v>
      </c>
      <c r="M9" s="534">
        <v>18.420000000000002</v>
      </c>
      <c r="N9" s="534">
        <v>36.75</v>
      </c>
    </row>
    <row r="10" spans="1:14" s="58" customFormat="1" ht="41.25" customHeight="1">
      <c r="B10" s="543" t="s">
        <v>17</v>
      </c>
      <c r="C10" s="532">
        <v>6498.66</v>
      </c>
      <c r="D10" s="532">
        <v>9045.1200000000008</v>
      </c>
      <c r="E10" s="532">
        <v>19383.2</v>
      </c>
      <c r="F10" s="533">
        <v>22349.21</v>
      </c>
      <c r="G10" s="532">
        <v>1553.95</v>
      </c>
      <c r="H10" s="532">
        <v>1768.5</v>
      </c>
      <c r="I10" s="532">
        <v>463</v>
      </c>
      <c r="J10" s="533">
        <v>770.57</v>
      </c>
      <c r="K10" s="532">
        <v>1234.075</v>
      </c>
      <c r="L10" s="532">
        <v>1528.66</v>
      </c>
      <c r="M10" s="534">
        <v>18.46</v>
      </c>
      <c r="N10" s="534">
        <v>35.799999999999997</v>
      </c>
    </row>
    <row r="11" spans="1:14" s="58" customFormat="1" ht="47.25" customHeight="1">
      <c r="B11" s="544" t="s">
        <v>149</v>
      </c>
      <c r="C11" s="535">
        <v>6734.63</v>
      </c>
      <c r="D11" s="532">
        <v>9618.7999999999993</v>
      </c>
      <c r="E11" s="535">
        <v>19512.84</v>
      </c>
      <c r="F11" s="533">
        <v>23726.31</v>
      </c>
      <c r="G11" s="535">
        <v>1526.32</v>
      </c>
      <c r="H11" s="532">
        <v>1759.76</v>
      </c>
      <c r="I11" s="535">
        <v>455.61</v>
      </c>
      <c r="J11" s="533">
        <v>788.74</v>
      </c>
      <c r="K11" s="535">
        <v>1192.97</v>
      </c>
      <c r="L11" s="532">
        <v>1572.81</v>
      </c>
      <c r="M11" s="536">
        <v>17.96</v>
      </c>
      <c r="N11" s="534">
        <v>37.92</v>
      </c>
    </row>
    <row r="12" spans="1:14" s="58" customFormat="1" ht="43.5" customHeight="1">
      <c r="B12" s="544" t="s">
        <v>160</v>
      </c>
      <c r="C12" s="535">
        <v>7283.04</v>
      </c>
      <c r="D12" s="532">
        <v>9040.82</v>
      </c>
      <c r="E12" s="535">
        <v>21408.93</v>
      </c>
      <c r="F12" s="533">
        <v>22079.55</v>
      </c>
      <c r="G12" s="535">
        <v>1540.95</v>
      </c>
      <c r="H12" s="532">
        <v>1804.36</v>
      </c>
      <c r="I12" s="535">
        <v>489.12</v>
      </c>
      <c r="J12" s="533">
        <v>763.7</v>
      </c>
      <c r="K12" s="535">
        <v>1215.81</v>
      </c>
      <c r="L12" s="532">
        <v>1755.81</v>
      </c>
      <c r="M12" s="536">
        <v>18.36</v>
      </c>
      <c r="N12" s="534">
        <v>40.299999999999997</v>
      </c>
    </row>
    <row r="13" spans="1:14" s="58" customFormat="1" ht="42.75" customHeight="1">
      <c r="B13" s="544" t="s">
        <v>167</v>
      </c>
      <c r="C13" s="535">
        <v>7708.931818181818</v>
      </c>
      <c r="D13" s="535">
        <v>8314.33</v>
      </c>
      <c r="E13" s="535">
        <v>22640.56818181818</v>
      </c>
      <c r="F13" s="537">
        <v>20388.3</v>
      </c>
      <c r="G13" s="535">
        <v>1591.61</v>
      </c>
      <c r="H13" s="535">
        <v>1743.44</v>
      </c>
      <c r="I13" s="535">
        <v>539.02</v>
      </c>
      <c r="J13" s="537">
        <v>708.17</v>
      </c>
      <c r="K13" s="535">
        <v>1270.98</v>
      </c>
      <c r="L13" s="535">
        <v>1769.76</v>
      </c>
      <c r="M13" s="536">
        <v>20.55</v>
      </c>
      <c r="N13" s="536">
        <v>37.93</v>
      </c>
    </row>
    <row r="14" spans="1:14" s="58" customFormat="1" ht="51.75" customHeight="1">
      <c r="B14" s="543" t="s">
        <v>168</v>
      </c>
      <c r="C14" s="532">
        <v>8291.85</v>
      </c>
      <c r="D14" s="532">
        <v>7347.1049999999996</v>
      </c>
      <c r="E14" s="532">
        <v>23802.02</v>
      </c>
      <c r="F14" s="532">
        <v>18882.859285714287</v>
      </c>
      <c r="G14" s="532">
        <v>1688.69</v>
      </c>
      <c r="H14" s="532">
        <v>1535.1904761904761</v>
      </c>
      <c r="I14" s="532">
        <v>591.71</v>
      </c>
      <c r="J14" s="532">
        <v>616.21904761904761</v>
      </c>
      <c r="K14" s="532">
        <v>1342</v>
      </c>
      <c r="L14" s="532">
        <v>1665.2142857142858</v>
      </c>
      <c r="M14" s="534">
        <v>23.39</v>
      </c>
      <c r="N14" s="532">
        <v>31.974761904761902</v>
      </c>
    </row>
    <row r="15" spans="1:14" s="58" customFormat="1" ht="45" customHeight="1">
      <c r="B15" s="543" t="s">
        <v>173</v>
      </c>
      <c r="C15" s="532">
        <v>8469.14</v>
      </c>
      <c r="D15" s="538">
        <v>7551.3613636363634</v>
      </c>
      <c r="E15" s="532">
        <v>22905.46</v>
      </c>
      <c r="F15" s="539">
        <v>17879.439999999999</v>
      </c>
      <c r="G15" s="532">
        <v>1692.77</v>
      </c>
      <c r="H15" s="538">
        <v>1594.93</v>
      </c>
      <c r="I15" s="532">
        <v>682.91</v>
      </c>
      <c r="J15" s="539">
        <v>628.23</v>
      </c>
      <c r="K15" s="532">
        <v>1369.89</v>
      </c>
      <c r="L15" s="538">
        <v>1738.98</v>
      </c>
      <c r="M15" s="534">
        <v>26.54</v>
      </c>
      <c r="N15" s="540">
        <v>33.08</v>
      </c>
    </row>
    <row r="16" spans="1:14" s="58" customFormat="1" ht="51.75" customHeight="1" thickBot="1">
      <c r="B16" s="543" t="s">
        <v>174</v>
      </c>
      <c r="C16" s="532">
        <v>9146.67</v>
      </c>
      <c r="D16" s="532"/>
      <c r="E16" s="541">
        <v>24107.26</v>
      </c>
      <c r="F16" s="533"/>
      <c r="G16" s="532">
        <v>1709.48</v>
      </c>
      <c r="H16" s="532"/>
      <c r="I16" s="541">
        <v>755.12</v>
      </c>
      <c r="J16" s="533"/>
      <c r="K16" s="532">
        <v>1391.01</v>
      </c>
      <c r="L16" s="532"/>
      <c r="M16" s="534">
        <v>29.35</v>
      </c>
      <c r="N16" s="534"/>
    </row>
    <row r="17" spans="2:14" s="58" customFormat="1" ht="49.5" customHeight="1" thickBot="1">
      <c r="B17" s="526" t="s">
        <v>490</v>
      </c>
      <c r="C17" s="546">
        <f t="shared" ref="C17" si="0">AVERAGE(C5:C16)</f>
        <v>7534.1851515151502</v>
      </c>
      <c r="D17" s="546">
        <f t="shared" ref="D17:N17" si="1">AVERAGE(D5:D16)</f>
        <v>8934.4678512396695</v>
      </c>
      <c r="E17" s="546">
        <f t="shared" si="1"/>
        <v>21803.628181818181</v>
      </c>
      <c r="F17" s="546">
        <f t="shared" si="1"/>
        <v>23321.507207792205</v>
      </c>
      <c r="G17" s="546">
        <f t="shared" ref="G17:H17" si="2">AVERAGE(G5:G16)</f>
        <v>1610.3691666666666</v>
      </c>
      <c r="H17" s="546">
        <f t="shared" si="2"/>
        <v>1742.486406926407</v>
      </c>
      <c r="I17" s="546">
        <f t="shared" ref="I17" si="3">AVERAGE(I5:I16)</f>
        <v>526.61833333333334</v>
      </c>
      <c r="J17" s="546">
        <f t="shared" si="1"/>
        <v>741.79900432900422</v>
      </c>
      <c r="K17" s="546">
        <f t="shared" ref="K17" si="4">AVERAGE(K5:K16)</f>
        <v>1224.7974999999999</v>
      </c>
      <c r="L17" s="546">
        <f t="shared" si="1"/>
        <v>1560.784025974026</v>
      </c>
      <c r="M17" s="547">
        <f t="shared" ref="M17" si="5">AVERAGE(M5:M16)</f>
        <v>20.159875</v>
      </c>
      <c r="N17" s="547">
        <f t="shared" si="1"/>
        <v>35.519523809523811</v>
      </c>
    </row>
    <row r="21" spans="2:14">
      <c r="F21" s="545"/>
    </row>
  </sheetData>
  <mergeCells count="8">
    <mergeCell ref="A1:N1"/>
    <mergeCell ref="B3:B4"/>
    <mergeCell ref="C3:D3"/>
    <mergeCell ref="E3:F3"/>
    <mergeCell ref="G3:H3"/>
    <mergeCell ref="I3:J3"/>
    <mergeCell ref="K3:L3"/>
    <mergeCell ref="M3:N3"/>
  </mergeCells>
  <phoneticPr fontId="0" type="noConversion"/>
  <printOptions horizontalCentered="1"/>
  <pageMargins left="0.86614173228346458" right="0.70866141732283472" top="0.47244094488188981" bottom="0.59055118110236227" header="0.15748031496062992" footer="0.15748031496062992"/>
  <pageSetup paperSize="9" scale="38" fitToHeight="2" orientation="portrait" r:id="rId1"/>
  <headerFooter alignWithMargins="0">
    <oddFooter xml:space="preserve">&amp;C14
</oddFooter>
  </headerFooter>
  <colBreaks count="1" manualBreakCount="1">
    <brk id="15" max="60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7" enableFormatConditionsCalculation="0"/>
  <dimension ref="B2:J19"/>
  <sheetViews>
    <sheetView zoomScale="80" zoomScaleNormal="80" workbookViewId="0">
      <selection activeCell="T46" sqref="T46"/>
    </sheetView>
  </sheetViews>
  <sheetFormatPr defaultRowHeight="15.75"/>
  <cols>
    <col min="1" max="4" width="9.140625" style="4"/>
    <col min="5" max="7" width="9.140625" style="19"/>
    <col min="8" max="13" width="9.140625" style="4"/>
    <col min="14" max="14" width="7.28515625" style="4" customWidth="1"/>
    <col min="15" max="15" width="9.140625" style="4"/>
    <col min="16" max="16" width="9.140625" style="4" customWidth="1"/>
    <col min="17" max="16384" width="9.140625" style="4"/>
  </cols>
  <sheetData>
    <row r="2" spans="2:10" ht="15">
      <c r="B2" s="60"/>
      <c r="C2" s="18"/>
      <c r="D2" s="18"/>
      <c r="E2" s="18"/>
      <c r="F2" s="18"/>
      <c r="G2" s="18"/>
      <c r="H2" s="18"/>
      <c r="I2" s="18"/>
      <c r="J2" s="18"/>
    </row>
    <row r="3" spans="2:10" ht="15">
      <c r="B3" s="23"/>
      <c r="C3" s="23"/>
      <c r="D3" s="23"/>
      <c r="E3" s="23"/>
      <c r="F3" s="23"/>
      <c r="G3" s="23"/>
      <c r="H3" s="23"/>
      <c r="I3" s="27"/>
      <c r="J3" s="27"/>
    </row>
    <row r="4" spans="2:10" ht="14.25" customHeight="1">
      <c r="B4" s="61"/>
      <c r="C4" s="25"/>
      <c r="D4" s="25"/>
      <c r="E4" s="25"/>
      <c r="F4" s="25"/>
      <c r="G4" s="25"/>
      <c r="H4" s="25"/>
      <c r="I4" s="27"/>
      <c r="J4" s="27"/>
    </row>
    <row r="5" spans="2:10" ht="14.25">
      <c r="B5" s="61"/>
      <c r="C5" s="26"/>
      <c r="D5" s="26"/>
      <c r="E5" s="26"/>
      <c r="F5" s="26"/>
      <c r="G5" s="26"/>
      <c r="H5" s="26"/>
      <c r="I5" s="26"/>
      <c r="J5" s="26"/>
    </row>
    <row r="6" spans="2:10" ht="14.25">
      <c r="B6" s="61"/>
      <c r="C6" s="26"/>
      <c r="D6" s="26"/>
      <c r="E6" s="26"/>
      <c r="F6" s="26"/>
      <c r="G6" s="26"/>
      <c r="H6" s="26"/>
      <c r="I6" s="26"/>
      <c r="J6" s="26"/>
    </row>
    <row r="7" spans="2:10" ht="14.25">
      <c r="B7" s="61"/>
      <c r="C7" s="26"/>
      <c r="D7" s="26"/>
      <c r="E7" s="26"/>
      <c r="F7" s="26"/>
      <c r="G7" s="26"/>
      <c r="H7" s="26"/>
      <c r="I7" s="26"/>
      <c r="J7" s="26"/>
    </row>
    <row r="8" spans="2:10" ht="14.25">
      <c r="B8" s="61"/>
      <c r="C8" s="26"/>
      <c r="D8" s="26"/>
      <c r="E8" s="26"/>
      <c r="F8" s="26"/>
      <c r="G8" s="26"/>
      <c r="H8" s="26"/>
      <c r="I8" s="26"/>
      <c r="J8" s="26"/>
    </row>
    <row r="9" spans="2:10" ht="14.25">
      <c r="B9" s="61"/>
      <c r="C9" s="26"/>
      <c r="D9" s="26"/>
      <c r="E9" s="26"/>
      <c r="F9" s="26"/>
      <c r="G9" s="26"/>
      <c r="H9" s="152"/>
      <c r="I9" s="26"/>
      <c r="J9" s="26"/>
    </row>
    <row r="10" spans="2:10" ht="14.25">
      <c r="B10" s="61"/>
      <c r="C10" s="25"/>
      <c r="D10" s="25"/>
      <c r="E10" s="25"/>
      <c r="F10" s="25"/>
      <c r="G10" s="25"/>
      <c r="H10" s="26"/>
      <c r="I10" s="25"/>
      <c r="J10" s="25"/>
    </row>
    <row r="11" spans="2:10" ht="12.75">
      <c r="B11" s="62"/>
      <c r="C11" s="18"/>
      <c r="D11" s="18"/>
      <c r="E11" s="18"/>
      <c r="F11" s="18"/>
      <c r="G11" s="18"/>
      <c r="H11" s="18"/>
      <c r="I11" s="18"/>
      <c r="J11" s="18"/>
    </row>
    <row r="12" spans="2:10" ht="12.75">
      <c r="B12" s="63"/>
      <c r="C12" s="18"/>
      <c r="D12" s="18"/>
      <c r="E12" s="18"/>
      <c r="F12" s="18"/>
      <c r="G12" s="18"/>
      <c r="H12" s="18"/>
      <c r="I12" s="18"/>
      <c r="J12" s="18"/>
    </row>
    <row r="13" spans="2:10" ht="12.75">
      <c r="B13" s="64"/>
      <c r="C13" s="18"/>
      <c r="D13" s="18"/>
      <c r="E13" s="18"/>
      <c r="F13" s="18"/>
      <c r="G13" s="18"/>
      <c r="H13" s="18"/>
      <c r="I13" s="18"/>
      <c r="J13" s="18"/>
    </row>
    <row r="14" spans="2:10" ht="12.75">
      <c r="B14" s="18"/>
      <c r="C14" s="18"/>
      <c r="D14" s="18"/>
      <c r="E14" s="18"/>
      <c r="F14" s="18"/>
      <c r="G14" s="18"/>
      <c r="H14" s="18"/>
      <c r="I14" s="18"/>
      <c r="J14" s="18"/>
    </row>
    <row r="15" spans="2:10" ht="12.75">
      <c r="B15" s="64"/>
      <c r="C15" s="18"/>
      <c r="D15" s="18"/>
      <c r="E15" s="18"/>
      <c r="F15" s="18"/>
      <c r="G15" s="18"/>
      <c r="H15" s="18"/>
      <c r="I15" s="18"/>
      <c r="J15" s="18"/>
    </row>
    <row r="16" spans="2:10" ht="12.75">
      <c r="B16" s="64"/>
      <c r="C16" s="18"/>
      <c r="D16" s="18"/>
      <c r="E16" s="18"/>
      <c r="F16" s="18"/>
      <c r="G16" s="18"/>
      <c r="H16" s="18"/>
      <c r="I16" s="18"/>
      <c r="J16" s="18"/>
    </row>
    <row r="17" spans="2:10" ht="12.75">
      <c r="B17" s="20"/>
      <c r="C17" s="18"/>
      <c r="D17" s="18"/>
      <c r="E17" s="18"/>
      <c r="F17" s="18"/>
      <c r="G17" s="18"/>
      <c r="H17" s="18"/>
      <c r="I17" s="18"/>
      <c r="J17" s="18"/>
    </row>
    <row r="18" spans="2:10" ht="12.75">
      <c r="B18" s="20"/>
      <c r="C18" s="18"/>
      <c r="D18" s="18"/>
      <c r="E18" s="18"/>
      <c r="F18" s="18"/>
      <c r="G18" s="18"/>
      <c r="H18" s="18"/>
      <c r="I18" s="18"/>
      <c r="J18" s="18"/>
    </row>
    <row r="19" spans="2:10" ht="12.75">
      <c r="B19" s="65"/>
      <c r="C19" s="16"/>
      <c r="D19" s="16"/>
      <c r="E19" s="16"/>
      <c r="F19" s="16"/>
      <c r="G19" s="16"/>
      <c r="H19" s="16"/>
      <c r="I19" s="16"/>
      <c r="J19" s="16"/>
    </row>
  </sheetData>
  <phoneticPr fontId="0" type="noConversion"/>
  <printOptions horizontalCentered="1"/>
  <pageMargins left="0.82677165354330717" right="0.23622047244094491" top="0.31496062992125984" bottom="0.59055118110236227" header="0.15748031496062992" footer="0.15748031496062992"/>
  <pageSetup paperSize="9" scale="66" fitToHeight="2" orientation="portrait" r:id="rId1"/>
  <headerFooter alignWithMargins="0">
    <oddFooter xml:space="preserve">&amp;C15
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5" enableFormatConditionsCalculation="0">
    <pageSetUpPr fitToPage="1"/>
  </sheetPr>
  <dimension ref="A1:F95"/>
  <sheetViews>
    <sheetView workbookViewId="0">
      <selection activeCell="J67" sqref="J67"/>
    </sheetView>
  </sheetViews>
  <sheetFormatPr defaultRowHeight="15.75"/>
  <cols>
    <col min="1" max="1" width="58.5703125" style="2" customWidth="1"/>
    <col min="2" max="2" width="14.28515625" style="2" customWidth="1"/>
    <col min="3" max="3" width="15.28515625" style="2" customWidth="1"/>
    <col min="4" max="4" width="16.7109375" style="8" customWidth="1"/>
    <col min="5" max="5" width="15" style="8" customWidth="1"/>
    <col min="6" max="6" width="22.5703125" style="8" customWidth="1"/>
    <col min="7" max="7" width="12.5703125" style="2" customWidth="1"/>
    <col min="8" max="16384" width="9.140625" style="2"/>
  </cols>
  <sheetData>
    <row r="1" spans="1:6" ht="22.5">
      <c r="A1" s="755" t="s">
        <v>147</v>
      </c>
      <c r="B1" s="755"/>
      <c r="C1" s="755"/>
      <c r="D1" s="755"/>
      <c r="E1" s="755"/>
      <c r="F1" s="755"/>
    </row>
    <row r="2" spans="1:6" ht="23.25" thickBot="1">
      <c r="A2" s="193"/>
      <c r="B2" s="193"/>
      <c r="C2" s="193"/>
      <c r="D2" s="193"/>
      <c r="E2" s="193"/>
      <c r="F2" s="193"/>
    </row>
    <row r="3" spans="1:6" ht="19.5" thickBot="1">
      <c r="A3" s="700" t="s">
        <v>78</v>
      </c>
      <c r="B3" s="756" t="s">
        <v>48</v>
      </c>
      <c r="C3" s="704" t="s">
        <v>59</v>
      </c>
      <c r="D3" s="705"/>
      <c r="E3" s="706"/>
      <c r="F3" s="155" t="s">
        <v>60</v>
      </c>
    </row>
    <row r="4" spans="1:6" ht="28.5" customHeight="1" thickBot="1">
      <c r="A4" s="757"/>
      <c r="B4" s="801"/>
      <c r="C4" s="156" t="s">
        <v>550</v>
      </c>
      <c r="D4" s="157" t="s">
        <v>551</v>
      </c>
      <c r="E4" s="122" t="s">
        <v>68</v>
      </c>
      <c r="F4" s="570" t="s">
        <v>551</v>
      </c>
    </row>
    <row r="5" spans="1:6" ht="23.25" customHeight="1">
      <c r="A5" s="158" t="s">
        <v>45</v>
      </c>
      <c r="B5" s="159"/>
      <c r="C5" s="567"/>
      <c r="D5" s="567"/>
      <c r="E5" s="567"/>
      <c r="F5" s="567"/>
    </row>
    <row r="6" spans="1:6" ht="21.75" customHeight="1">
      <c r="A6" s="131" t="s">
        <v>82</v>
      </c>
      <c r="B6" s="12" t="s">
        <v>53</v>
      </c>
      <c r="C6" s="567">
        <v>29.8</v>
      </c>
      <c r="D6" s="567">
        <v>31.9</v>
      </c>
      <c r="E6" s="567">
        <f t="shared" ref="E6:E34" si="0">D6/C6*100</f>
        <v>107.0469798657718</v>
      </c>
      <c r="F6" s="567">
        <v>30.6</v>
      </c>
    </row>
    <row r="7" spans="1:6" ht="21.75" customHeight="1">
      <c r="A7" s="131" t="s">
        <v>83</v>
      </c>
      <c r="B7" s="12" t="s">
        <v>53</v>
      </c>
      <c r="C7" s="567">
        <v>57.2</v>
      </c>
      <c r="D7" s="567">
        <v>62.1</v>
      </c>
      <c r="E7" s="567">
        <f t="shared" si="0"/>
        <v>108.56643356643356</v>
      </c>
      <c r="F7" s="567">
        <v>57.9</v>
      </c>
    </row>
    <row r="8" spans="1:6" ht="21.75" customHeight="1">
      <c r="A8" s="131" t="s">
        <v>84</v>
      </c>
      <c r="B8" s="12" t="s">
        <v>53</v>
      </c>
      <c r="C8" s="567">
        <v>52.8</v>
      </c>
      <c r="D8" s="567">
        <v>58</v>
      </c>
      <c r="E8" s="567">
        <f t="shared" si="0"/>
        <v>109.84848484848486</v>
      </c>
      <c r="F8" s="567">
        <v>60.6</v>
      </c>
    </row>
    <row r="9" spans="1:6" ht="21.75" customHeight="1">
      <c r="A9" s="131" t="s">
        <v>85</v>
      </c>
      <c r="B9" s="12" t="s">
        <v>53</v>
      </c>
      <c r="C9" s="567">
        <v>75.599999999999994</v>
      </c>
      <c r="D9" s="567">
        <v>80.5</v>
      </c>
      <c r="E9" s="567">
        <f t="shared" si="0"/>
        <v>106.4814814814815</v>
      </c>
      <c r="F9" s="567">
        <v>73.8</v>
      </c>
    </row>
    <row r="10" spans="1:6" ht="21.75" customHeight="1">
      <c r="A10" s="131" t="s">
        <v>86</v>
      </c>
      <c r="B10" s="12" t="s">
        <v>53</v>
      </c>
      <c r="C10" s="567">
        <v>68.900000000000006</v>
      </c>
      <c r="D10" s="567">
        <v>67.8</v>
      </c>
      <c r="E10" s="567">
        <f t="shared" si="0"/>
        <v>98.403483309143667</v>
      </c>
      <c r="F10" s="567">
        <v>60.1</v>
      </c>
    </row>
    <row r="11" spans="1:6" ht="21.75" customHeight="1">
      <c r="A11" s="131" t="s">
        <v>87</v>
      </c>
      <c r="B11" s="12" t="s">
        <v>53</v>
      </c>
      <c r="C11" s="567">
        <v>94.1</v>
      </c>
      <c r="D11" s="567">
        <v>131.19999999999999</v>
      </c>
      <c r="E11" s="567">
        <f t="shared" si="0"/>
        <v>139.42614240170033</v>
      </c>
      <c r="F11" s="567">
        <v>105</v>
      </c>
    </row>
    <row r="12" spans="1:6" ht="21.75" customHeight="1">
      <c r="A12" s="131" t="s">
        <v>88</v>
      </c>
      <c r="B12" s="12" t="s">
        <v>53</v>
      </c>
      <c r="C12" s="567">
        <v>38.299999999999997</v>
      </c>
      <c r="D12" s="567">
        <v>25.2</v>
      </c>
      <c r="E12" s="567">
        <f t="shared" si="0"/>
        <v>65.796344647519589</v>
      </c>
      <c r="F12" s="567">
        <v>25.9</v>
      </c>
    </row>
    <row r="13" spans="1:6" ht="21.75" customHeight="1">
      <c r="A13" s="131" t="s">
        <v>89</v>
      </c>
      <c r="B13" s="12" t="s">
        <v>53</v>
      </c>
      <c r="C13" s="567">
        <v>39.799999999999997</v>
      </c>
      <c r="D13" s="567">
        <v>25.8</v>
      </c>
      <c r="E13" s="567">
        <f t="shared" si="0"/>
        <v>64.824120603015075</v>
      </c>
      <c r="F13" s="567">
        <v>29.8</v>
      </c>
    </row>
    <row r="14" spans="1:6" ht="21.75" customHeight="1">
      <c r="A14" s="131" t="s">
        <v>90</v>
      </c>
      <c r="B14" s="12" t="s">
        <v>53</v>
      </c>
      <c r="C14" s="567">
        <v>40.4</v>
      </c>
      <c r="D14" s="567">
        <v>35.299999999999997</v>
      </c>
      <c r="E14" s="567">
        <f t="shared" si="0"/>
        <v>87.376237623762378</v>
      </c>
      <c r="F14" s="567">
        <v>38.6</v>
      </c>
    </row>
    <row r="15" spans="1:6" ht="21.75" customHeight="1">
      <c r="A15" s="131" t="s">
        <v>91</v>
      </c>
      <c r="B15" s="12" t="s">
        <v>53</v>
      </c>
      <c r="C15" s="567">
        <v>213.5</v>
      </c>
      <c r="D15" s="567">
        <v>239.5</v>
      </c>
      <c r="E15" s="567">
        <f t="shared" si="0"/>
        <v>112.17798594847774</v>
      </c>
      <c r="F15" s="567">
        <v>302.2</v>
      </c>
    </row>
    <row r="16" spans="1:6" ht="21.75" customHeight="1">
      <c r="A16" s="131" t="s">
        <v>92</v>
      </c>
      <c r="B16" s="12" t="s">
        <v>53</v>
      </c>
      <c r="C16" s="567">
        <v>171.7</v>
      </c>
      <c r="D16" s="567">
        <v>233.6</v>
      </c>
      <c r="E16" s="567">
        <f t="shared" si="0"/>
        <v>136.05125218404194</v>
      </c>
      <c r="F16" s="567">
        <v>198.6</v>
      </c>
    </row>
    <row r="17" spans="1:6" ht="21.75" customHeight="1">
      <c r="A17" s="131" t="s">
        <v>93</v>
      </c>
      <c r="B17" s="12" t="s">
        <v>53</v>
      </c>
      <c r="C17" s="567">
        <v>94.4</v>
      </c>
      <c r="D17" s="567">
        <v>96.6</v>
      </c>
      <c r="E17" s="567">
        <f t="shared" si="0"/>
        <v>102.33050847457625</v>
      </c>
      <c r="F17" s="567">
        <v>106.1</v>
      </c>
    </row>
    <row r="18" spans="1:6" ht="21.75" customHeight="1">
      <c r="A18" s="131" t="s">
        <v>94</v>
      </c>
      <c r="B18" s="12" t="s">
        <v>53</v>
      </c>
      <c r="C18" s="567">
        <v>124.2</v>
      </c>
      <c r="D18" s="567">
        <v>122.3</v>
      </c>
      <c r="E18" s="567">
        <f t="shared" si="0"/>
        <v>98.470209339774556</v>
      </c>
      <c r="F18" s="567">
        <v>117.5</v>
      </c>
    </row>
    <row r="19" spans="1:6" ht="21.75" customHeight="1">
      <c r="A19" s="131" t="s">
        <v>95</v>
      </c>
      <c r="B19" s="12" t="s">
        <v>53</v>
      </c>
      <c r="C19" s="567">
        <v>73.7</v>
      </c>
      <c r="D19" s="567">
        <v>98.6</v>
      </c>
      <c r="E19" s="567">
        <f t="shared" si="0"/>
        <v>133.78561736770692</v>
      </c>
      <c r="F19" s="567">
        <v>107.1</v>
      </c>
    </row>
    <row r="20" spans="1:6" ht="21.75" customHeight="1">
      <c r="A20" s="131" t="s">
        <v>96</v>
      </c>
      <c r="B20" s="12" t="s">
        <v>53</v>
      </c>
      <c r="C20" s="567">
        <v>78.3</v>
      </c>
      <c r="D20" s="567">
        <v>91.1</v>
      </c>
      <c r="E20" s="567">
        <f t="shared" si="0"/>
        <v>116.34738186462323</v>
      </c>
      <c r="F20" s="567">
        <v>98.4</v>
      </c>
    </row>
    <row r="21" spans="1:6" ht="21.75" customHeight="1">
      <c r="A21" s="131" t="s">
        <v>97</v>
      </c>
      <c r="B21" s="12" t="s">
        <v>53</v>
      </c>
      <c r="C21" s="567">
        <v>277.8</v>
      </c>
      <c r="D21" s="567">
        <v>310.89999999999998</v>
      </c>
      <c r="E21" s="567">
        <f t="shared" si="0"/>
        <v>111.91504679625628</v>
      </c>
      <c r="F21" s="567">
        <v>312.10000000000002</v>
      </c>
    </row>
    <row r="22" spans="1:6" ht="21.75" customHeight="1">
      <c r="A22" s="131" t="s">
        <v>98</v>
      </c>
      <c r="B22" s="12" t="s">
        <v>53</v>
      </c>
      <c r="C22" s="567">
        <v>224.1</v>
      </c>
      <c r="D22" s="567">
        <v>257.5</v>
      </c>
      <c r="E22" s="567">
        <f t="shared" si="0"/>
        <v>114.90406068719321</v>
      </c>
      <c r="F22" s="567">
        <v>292.5</v>
      </c>
    </row>
    <row r="23" spans="1:6" ht="21.75" customHeight="1">
      <c r="A23" s="131" t="s">
        <v>99</v>
      </c>
      <c r="B23" s="12" t="s">
        <v>53</v>
      </c>
      <c r="C23" s="567">
        <v>195.6</v>
      </c>
      <c r="D23" s="567">
        <v>201.5</v>
      </c>
      <c r="E23" s="567">
        <f t="shared" si="0"/>
        <v>103.01635991820042</v>
      </c>
      <c r="F23" s="567">
        <v>209.2</v>
      </c>
    </row>
    <row r="24" spans="1:6" ht="21.75" customHeight="1">
      <c r="A24" s="131" t="s">
        <v>100</v>
      </c>
      <c r="B24" s="12" t="s">
        <v>53</v>
      </c>
      <c r="C24" s="567">
        <v>242.9</v>
      </c>
      <c r="D24" s="567">
        <v>258.39999999999998</v>
      </c>
      <c r="E24" s="567">
        <f t="shared" si="0"/>
        <v>106.38122684232194</v>
      </c>
      <c r="F24" s="567">
        <v>262.3</v>
      </c>
    </row>
    <row r="25" spans="1:6" ht="21.75" customHeight="1">
      <c r="A25" s="131" t="s">
        <v>101</v>
      </c>
      <c r="B25" s="12" t="s">
        <v>53</v>
      </c>
      <c r="C25" s="567">
        <v>125.8</v>
      </c>
      <c r="D25" s="567">
        <v>128.69999999999999</v>
      </c>
      <c r="E25" s="567">
        <f t="shared" si="0"/>
        <v>102.30524642289348</v>
      </c>
      <c r="F25" s="567">
        <v>132.6</v>
      </c>
    </row>
    <row r="26" spans="1:6" ht="21.75" customHeight="1">
      <c r="A26" s="131" t="s">
        <v>102</v>
      </c>
      <c r="B26" s="12" t="s">
        <v>56</v>
      </c>
      <c r="C26" s="567">
        <v>44</v>
      </c>
      <c r="D26" s="567">
        <v>53.8</v>
      </c>
      <c r="E26" s="567">
        <f t="shared" si="0"/>
        <v>122.27272727272727</v>
      </c>
      <c r="F26" s="567">
        <v>48</v>
      </c>
    </row>
    <row r="27" spans="1:6" ht="21.75" customHeight="1">
      <c r="A27" s="131" t="s">
        <v>178</v>
      </c>
      <c r="B27" s="12" t="s">
        <v>54</v>
      </c>
      <c r="C27" s="567">
        <v>37.200000000000003</v>
      </c>
      <c r="D27" s="567">
        <v>48.7</v>
      </c>
      <c r="E27" s="567">
        <f t="shared" si="0"/>
        <v>130.91397849462365</v>
      </c>
      <c r="F27" s="567">
        <v>50.2</v>
      </c>
    </row>
    <row r="28" spans="1:6" ht="21.75" customHeight="1">
      <c r="A28" s="131" t="s">
        <v>103</v>
      </c>
      <c r="B28" s="12" t="s">
        <v>54</v>
      </c>
      <c r="C28" s="567">
        <v>79.400000000000006</v>
      </c>
      <c r="D28" s="567">
        <v>92.9</v>
      </c>
      <c r="E28" s="567">
        <f t="shared" si="0"/>
        <v>117.00251889168764</v>
      </c>
      <c r="F28" s="567">
        <v>94.2</v>
      </c>
    </row>
    <row r="29" spans="1:6" ht="21.75" customHeight="1">
      <c r="A29" s="131" t="s">
        <v>104</v>
      </c>
      <c r="B29" s="12" t="s">
        <v>55</v>
      </c>
      <c r="C29" s="567">
        <v>244.7</v>
      </c>
      <c r="D29" s="567">
        <v>242.1</v>
      </c>
      <c r="E29" s="567">
        <f t="shared" si="0"/>
        <v>98.93747445852064</v>
      </c>
      <c r="F29" s="567">
        <v>350.1</v>
      </c>
    </row>
    <row r="30" spans="1:6" ht="21.75" customHeight="1">
      <c r="A30" s="131" t="s">
        <v>105</v>
      </c>
      <c r="B30" s="12" t="s">
        <v>55</v>
      </c>
      <c r="C30" s="567">
        <v>305.39999999999998</v>
      </c>
      <c r="D30" s="567">
        <v>310.60000000000002</v>
      </c>
      <c r="E30" s="567">
        <f t="shared" si="0"/>
        <v>101.70268500327441</v>
      </c>
      <c r="F30" s="567">
        <v>305.39999999999998</v>
      </c>
    </row>
    <row r="31" spans="1:6" ht="21.75" customHeight="1">
      <c r="A31" s="131" t="s">
        <v>106</v>
      </c>
      <c r="B31" s="12" t="s">
        <v>55</v>
      </c>
      <c r="C31" s="567">
        <v>305.89999999999998</v>
      </c>
      <c r="D31" s="567">
        <v>352.8</v>
      </c>
      <c r="E31" s="567">
        <f t="shared" si="0"/>
        <v>115.33180778032037</v>
      </c>
      <c r="F31" s="567">
        <v>318.60000000000002</v>
      </c>
    </row>
    <row r="32" spans="1:6" ht="21.75" customHeight="1">
      <c r="A32" s="131" t="s">
        <v>107</v>
      </c>
      <c r="B32" s="12" t="s">
        <v>54</v>
      </c>
      <c r="C32" s="567">
        <v>82.5</v>
      </c>
      <c r="D32" s="567">
        <v>94.5</v>
      </c>
      <c r="E32" s="567">
        <f t="shared" si="0"/>
        <v>114.54545454545455</v>
      </c>
      <c r="F32" s="567">
        <v>90.7</v>
      </c>
    </row>
    <row r="33" spans="1:6" ht="21.75" customHeight="1">
      <c r="A33" s="131" t="s">
        <v>108</v>
      </c>
      <c r="B33" s="12" t="s">
        <v>54</v>
      </c>
      <c r="C33" s="567">
        <v>93.4</v>
      </c>
      <c r="D33" s="567">
        <v>99.8</v>
      </c>
      <c r="E33" s="567">
        <f t="shared" si="0"/>
        <v>106.85224839400426</v>
      </c>
      <c r="F33" s="567">
        <v>98</v>
      </c>
    </row>
    <row r="34" spans="1:6" ht="21.75" customHeight="1" thickBot="1">
      <c r="A34" s="132" t="s">
        <v>109</v>
      </c>
      <c r="B34" s="12" t="s">
        <v>54</v>
      </c>
      <c r="C34" s="567">
        <v>303.60000000000002</v>
      </c>
      <c r="D34" s="567">
        <v>357.8</v>
      </c>
      <c r="E34" s="567">
        <f t="shared" si="0"/>
        <v>117.85243741765481</v>
      </c>
      <c r="F34" s="567">
        <v>379.9</v>
      </c>
    </row>
    <row r="35" spans="1:6" ht="27" customHeight="1" thickBot="1">
      <c r="A35" s="160" t="s">
        <v>52</v>
      </c>
      <c r="B35" s="161"/>
      <c r="C35" s="154"/>
      <c r="D35" s="162"/>
      <c r="E35" s="154"/>
      <c r="F35" s="154"/>
    </row>
    <row r="36" spans="1:6" s="22" customFormat="1" ht="21.75" customHeight="1">
      <c r="A36" s="187" t="s">
        <v>110</v>
      </c>
      <c r="B36" s="167" t="s">
        <v>39</v>
      </c>
      <c r="C36" s="567">
        <v>480</v>
      </c>
      <c r="D36" s="567">
        <v>500</v>
      </c>
      <c r="E36" s="567">
        <f t="shared" ref="E36:E56" si="1">D36/C36*100</f>
        <v>104.16666666666667</v>
      </c>
      <c r="F36" s="567">
        <v>300</v>
      </c>
    </row>
    <row r="37" spans="1:6" s="22" customFormat="1" ht="21.75" customHeight="1">
      <c r="A37" s="187" t="s">
        <v>111</v>
      </c>
      <c r="B37" s="167" t="s">
        <v>39</v>
      </c>
      <c r="C37" s="567">
        <v>594.4</v>
      </c>
      <c r="D37" s="567">
        <v>644.4</v>
      </c>
      <c r="E37" s="567">
        <f t="shared" si="1"/>
        <v>108.41184387617766</v>
      </c>
      <c r="F37" s="567">
        <v>421.4</v>
      </c>
    </row>
    <row r="38" spans="1:6" s="22" customFormat="1" ht="21.75" customHeight="1">
      <c r="A38" s="187" t="s">
        <v>112</v>
      </c>
      <c r="B38" s="167" t="s">
        <v>39</v>
      </c>
      <c r="C38" s="567">
        <v>433.3</v>
      </c>
      <c r="D38" s="567">
        <v>466.7</v>
      </c>
      <c r="E38" s="567">
        <f t="shared" si="1"/>
        <v>107.70828525271175</v>
      </c>
      <c r="F38" s="567">
        <v>391.7</v>
      </c>
    </row>
    <row r="39" spans="1:6" s="22" customFormat="1" ht="16.5">
      <c r="A39" s="187" t="s">
        <v>113</v>
      </c>
      <c r="B39" s="167" t="s">
        <v>39</v>
      </c>
      <c r="C39" s="567">
        <v>1600</v>
      </c>
      <c r="D39" s="567">
        <v>2150</v>
      </c>
      <c r="E39" s="567">
        <f t="shared" si="1"/>
        <v>134.375</v>
      </c>
      <c r="F39" s="567">
        <v>1200</v>
      </c>
    </row>
    <row r="40" spans="1:6" s="22" customFormat="1" ht="16.5">
      <c r="A40" s="187" t="s">
        <v>114</v>
      </c>
      <c r="B40" s="167" t="s">
        <v>39</v>
      </c>
      <c r="C40" s="567">
        <v>1350</v>
      </c>
      <c r="D40" s="567">
        <v>2000</v>
      </c>
      <c r="E40" s="567">
        <f t="shared" si="1"/>
        <v>148.14814814814815</v>
      </c>
      <c r="F40" s="567">
        <v>1500</v>
      </c>
    </row>
    <row r="41" spans="1:6" s="22" customFormat="1" ht="33">
      <c r="A41" s="187" t="s">
        <v>115</v>
      </c>
      <c r="B41" s="167" t="s">
        <v>39</v>
      </c>
      <c r="C41" s="567">
        <v>323.3</v>
      </c>
      <c r="D41" s="567">
        <v>340</v>
      </c>
      <c r="E41" s="567">
        <f t="shared" si="1"/>
        <v>105.16548097742036</v>
      </c>
      <c r="F41" s="567">
        <v>240</v>
      </c>
    </row>
    <row r="42" spans="1:6" s="22" customFormat="1" ht="33">
      <c r="A42" s="187" t="s">
        <v>116</v>
      </c>
      <c r="B42" s="167" t="s">
        <v>39</v>
      </c>
      <c r="C42" s="567">
        <v>310</v>
      </c>
      <c r="D42" s="567">
        <v>318.3</v>
      </c>
      <c r="E42" s="567">
        <f t="shared" si="1"/>
        <v>102.67741935483872</v>
      </c>
      <c r="F42" s="567">
        <v>255</v>
      </c>
    </row>
    <row r="43" spans="1:6" s="22" customFormat="1" ht="16.5">
      <c r="A43" s="187" t="s">
        <v>117</v>
      </c>
      <c r="B43" s="167" t="s">
        <v>39</v>
      </c>
      <c r="C43" s="567">
        <v>800</v>
      </c>
      <c r="D43" s="567">
        <v>800</v>
      </c>
      <c r="E43" s="567">
        <f t="shared" si="1"/>
        <v>100</v>
      </c>
      <c r="F43" s="567" t="s">
        <v>58</v>
      </c>
    </row>
    <row r="44" spans="1:6" s="22" customFormat="1" ht="33">
      <c r="A44" s="187" t="s">
        <v>335</v>
      </c>
      <c r="B44" s="167" t="s">
        <v>39</v>
      </c>
      <c r="C44" s="567">
        <v>1583.4</v>
      </c>
      <c r="D44" s="567">
        <v>5233.3999999999996</v>
      </c>
      <c r="E44" s="567" t="s">
        <v>493</v>
      </c>
      <c r="F44" s="567">
        <v>1800</v>
      </c>
    </row>
    <row r="45" spans="1:6" s="22" customFormat="1" ht="34.5" customHeight="1">
      <c r="A45" s="187" t="s">
        <v>118</v>
      </c>
      <c r="B45" s="167" t="s">
        <v>39</v>
      </c>
      <c r="C45" s="567">
        <v>900</v>
      </c>
      <c r="D45" s="567" t="s">
        <v>139</v>
      </c>
      <c r="E45" s="567"/>
      <c r="F45" s="567" t="s">
        <v>58</v>
      </c>
    </row>
    <row r="46" spans="1:6" s="22" customFormat="1" ht="33" customHeight="1">
      <c r="A46" s="187" t="s">
        <v>146</v>
      </c>
      <c r="B46" s="167" t="s">
        <v>39</v>
      </c>
      <c r="C46" s="567">
        <v>1872</v>
      </c>
      <c r="D46" s="567">
        <v>2496</v>
      </c>
      <c r="E46" s="567">
        <f t="shared" si="1"/>
        <v>133.33333333333331</v>
      </c>
      <c r="F46" s="567">
        <v>3200</v>
      </c>
    </row>
    <row r="47" spans="1:6" s="22" customFormat="1" ht="18" customHeight="1">
      <c r="A47" s="185" t="s">
        <v>119</v>
      </c>
      <c r="B47" s="167" t="s">
        <v>39</v>
      </c>
      <c r="C47" s="567">
        <v>100</v>
      </c>
      <c r="D47" s="567">
        <v>130</v>
      </c>
      <c r="E47" s="567">
        <f t="shared" si="1"/>
        <v>130</v>
      </c>
      <c r="F47" s="567">
        <v>76</v>
      </c>
    </row>
    <row r="48" spans="1:6" s="22" customFormat="1" ht="17.25" thickBot="1">
      <c r="A48" s="186" t="s">
        <v>242</v>
      </c>
      <c r="B48" s="168" t="s">
        <v>39</v>
      </c>
      <c r="C48" s="567">
        <v>266.7</v>
      </c>
      <c r="D48" s="567">
        <v>266.7</v>
      </c>
      <c r="E48" s="567">
        <f t="shared" si="1"/>
        <v>100</v>
      </c>
      <c r="F48" s="567">
        <v>200</v>
      </c>
    </row>
    <row r="49" spans="1:6" ht="27" customHeight="1" thickBot="1">
      <c r="A49" s="188" t="s">
        <v>81</v>
      </c>
      <c r="B49" s="161" t="s">
        <v>39</v>
      </c>
      <c r="C49" s="154">
        <v>296</v>
      </c>
      <c r="D49" s="196">
        <v>321</v>
      </c>
      <c r="E49" s="134">
        <f t="shared" si="1"/>
        <v>108.44594594594594</v>
      </c>
      <c r="F49" s="569">
        <v>321</v>
      </c>
    </row>
    <row r="50" spans="1:6" ht="53.25" customHeight="1" thickBot="1">
      <c r="A50" s="189" t="s">
        <v>120</v>
      </c>
      <c r="B50" s="161" t="s">
        <v>39</v>
      </c>
      <c r="C50" s="154">
        <v>5.8</v>
      </c>
      <c r="D50" s="162">
        <v>5.8</v>
      </c>
      <c r="E50" s="180">
        <f t="shared" si="1"/>
        <v>100</v>
      </c>
      <c r="F50" s="154">
        <v>5.8</v>
      </c>
    </row>
    <row r="51" spans="1:6" ht="56.25" customHeight="1" thickBot="1">
      <c r="A51" s="190" t="s">
        <v>121</v>
      </c>
      <c r="B51" s="161" t="s">
        <v>39</v>
      </c>
      <c r="C51" s="154">
        <v>7.6</v>
      </c>
      <c r="D51" s="162">
        <v>7.6</v>
      </c>
      <c r="E51" s="180">
        <f t="shared" si="1"/>
        <v>100</v>
      </c>
      <c r="F51" s="154">
        <v>7.6</v>
      </c>
    </row>
    <row r="52" spans="1:6" ht="24.75" customHeight="1" thickBot="1">
      <c r="A52" s="190" t="s">
        <v>122</v>
      </c>
      <c r="B52" s="161" t="s">
        <v>39</v>
      </c>
      <c r="C52" s="154">
        <v>60.6</v>
      </c>
      <c r="D52" s="162">
        <v>75.8</v>
      </c>
      <c r="E52" s="180">
        <f t="shared" si="1"/>
        <v>125.08250825082507</v>
      </c>
      <c r="F52" s="154">
        <v>75.8</v>
      </c>
    </row>
    <row r="53" spans="1:6" ht="36.75" customHeight="1" thickBot="1">
      <c r="A53" s="191" t="s">
        <v>123</v>
      </c>
      <c r="B53" s="161" t="s">
        <v>39</v>
      </c>
      <c r="C53" s="154">
        <v>1550</v>
      </c>
      <c r="D53" s="165">
        <v>1750</v>
      </c>
      <c r="E53" s="180">
        <f t="shared" si="1"/>
        <v>112.90322580645163</v>
      </c>
      <c r="F53" s="154" t="s">
        <v>58</v>
      </c>
    </row>
    <row r="54" spans="1:6" ht="35.25" customHeight="1" thickBot="1">
      <c r="A54" s="190" t="s">
        <v>124</v>
      </c>
      <c r="B54" s="161" t="s">
        <v>39</v>
      </c>
      <c r="C54" s="154">
        <v>1165</v>
      </c>
      <c r="D54" s="162">
        <v>1225</v>
      </c>
      <c r="E54" s="180">
        <f t="shared" si="1"/>
        <v>105.15021459227466</v>
      </c>
      <c r="F54" s="181" t="s">
        <v>58</v>
      </c>
    </row>
    <row r="55" spans="1:6" ht="50.25" customHeight="1" thickBot="1">
      <c r="A55" s="190" t="s">
        <v>200</v>
      </c>
      <c r="B55" s="161" t="s">
        <v>39</v>
      </c>
      <c r="C55" s="169">
        <v>109.1</v>
      </c>
      <c r="D55" s="169">
        <v>109.1</v>
      </c>
      <c r="E55" s="180">
        <f t="shared" si="1"/>
        <v>100</v>
      </c>
      <c r="F55" s="170" t="s">
        <v>139</v>
      </c>
    </row>
    <row r="56" spans="1:6" ht="23.25" customHeight="1" thickBot="1">
      <c r="A56" s="802" t="s">
        <v>217</v>
      </c>
      <c r="B56" s="171" t="s">
        <v>141</v>
      </c>
      <c r="C56" s="170">
        <v>3000</v>
      </c>
      <c r="D56" s="192">
        <v>4000</v>
      </c>
      <c r="E56" s="180">
        <f t="shared" si="1"/>
        <v>133.33333333333331</v>
      </c>
      <c r="F56" s="569" t="s">
        <v>139</v>
      </c>
    </row>
    <row r="57" spans="1:6" ht="21.75" customHeight="1" thickBot="1">
      <c r="A57" s="803"/>
      <c r="B57" s="171" t="s">
        <v>142</v>
      </c>
      <c r="C57" s="170">
        <v>26000</v>
      </c>
      <c r="D57" s="192">
        <v>28000</v>
      </c>
      <c r="E57" s="180">
        <f>D57/C57*100</f>
        <v>107.69230769230769</v>
      </c>
      <c r="F57" s="569" t="s">
        <v>139</v>
      </c>
    </row>
    <row r="58" spans="1:6" ht="23.25" customHeight="1" thickBot="1">
      <c r="A58" s="802" t="s">
        <v>218</v>
      </c>
      <c r="B58" s="171" t="s">
        <v>141</v>
      </c>
      <c r="C58" s="170">
        <v>11400</v>
      </c>
      <c r="D58" s="192">
        <v>11700</v>
      </c>
      <c r="E58" s="180">
        <f>D58/C58*100</f>
        <v>102.63157894736842</v>
      </c>
      <c r="F58" s="569" t="s">
        <v>139</v>
      </c>
    </row>
    <row r="59" spans="1:6" ht="21.75" customHeight="1" thickBot="1">
      <c r="A59" s="803"/>
      <c r="B59" s="171" t="s">
        <v>142</v>
      </c>
      <c r="C59" s="170">
        <v>62665</v>
      </c>
      <c r="D59" s="192">
        <v>75000</v>
      </c>
      <c r="E59" s="180">
        <f>D59/C59*100</f>
        <v>119.68403414984441</v>
      </c>
      <c r="F59" s="569" t="s">
        <v>139</v>
      </c>
    </row>
    <row r="60" spans="1:6" ht="39.75" customHeight="1" thickBot="1">
      <c r="A60" s="163" t="s">
        <v>204</v>
      </c>
      <c r="B60" s="164"/>
      <c r="C60" s="154"/>
      <c r="D60" s="162"/>
      <c r="E60" s="165"/>
      <c r="F60" s="154"/>
    </row>
    <row r="61" spans="1:6" ht="33">
      <c r="A61" s="182" t="s">
        <v>203</v>
      </c>
      <c r="B61" s="172" t="s">
        <v>62</v>
      </c>
      <c r="C61" s="233" t="s">
        <v>302</v>
      </c>
      <c r="D61" s="235" t="s">
        <v>291</v>
      </c>
      <c r="E61" s="1">
        <v>103.3</v>
      </c>
      <c r="F61" s="199">
        <v>65.400000000000006</v>
      </c>
    </row>
    <row r="62" spans="1:6" ht="24" customHeight="1">
      <c r="A62" s="133" t="s">
        <v>294</v>
      </c>
      <c r="B62" s="172" t="s">
        <v>63</v>
      </c>
      <c r="C62" s="234">
        <v>1.1000000000000001</v>
      </c>
      <c r="D62" s="236">
        <v>1.1599999999999999</v>
      </c>
      <c r="E62" s="1">
        <f>D62/C62*100</f>
        <v>105.45454545454544</v>
      </c>
      <c r="F62" s="199">
        <v>1.06</v>
      </c>
    </row>
    <row r="63" spans="1:6" ht="24" customHeight="1">
      <c r="A63" s="133" t="s">
        <v>125</v>
      </c>
      <c r="B63" s="172" t="s">
        <v>201</v>
      </c>
      <c r="C63" s="199">
        <v>795.52</v>
      </c>
      <c r="D63" s="235">
        <v>876.05</v>
      </c>
      <c r="E63" s="1">
        <f>D63/C63*100</f>
        <v>110.12293845534995</v>
      </c>
      <c r="F63" s="199" t="s">
        <v>262</v>
      </c>
    </row>
    <row r="64" spans="1:6" ht="24" customHeight="1">
      <c r="A64" s="133" t="s">
        <v>126</v>
      </c>
      <c r="B64" s="172" t="s">
        <v>202</v>
      </c>
      <c r="C64" s="199">
        <v>47.65</v>
      </c>
      <c r="D64" s="235">
        <v>52.55</v>
      </c>
      <c r="E64" s="1">
        <f>D64/C64*100</f>
        <v>110.28331584470095</v>
      </c>
      <c r="F64" s="199" t="s">
        <v>263</v>
      </c>
    </row>
    <row r="65" spans="1:6" ht="24" customHeight="1" thickBot="1">
      <c r="A65" s="133" t="s">
        <v>127</v>
      </c>
      <c r="B65" s="172" t="s">
        <v>202</v>
      </c>
      <c r="C65" s="199">
        <v>36.14</v>
      </c>
      <c r="D65" s="235">
        <f>19.98+18.71</f>
        <v>38.69</v>
      </c>
      <c r="E65" s="1">
        <f>D65/C65*100</f>
        <v>107.05589374654123</v>
      </c>
      <c r="F65" s="199" t="s">
        <v>264</v>
      </c>
    </row>
    <row r="66" spans="1:6" ht="41.25" customHeight="1" thickBot="1">
      <c r="A66" s="183" t="s">
        <v>148</v>
      </c>
      <c r="B66" s="164" t="s">
        <v>39</v>
      </c>
      <c r="C66" s="154">
        <v>22</v>
      </c>
      <c r="D66" s="162">
        <v>22</v>
      </c>
      <c r="E66" s="154">
        <f>D66/C66*100</f>
        <v>100</v>
      </c>
      <c r="F66" s="154">
        <v>17</v>
      </c>
    </row>
    <row r="67" spans="1:6" ht="18" customHeight="1">
      <c r="A67" s="176" t="s">
        <v>128</v>
      </c>
      <c r="B67" s="173"/>
      <c r="C67" s="174"/>
      <c r="D67" s="177"/>
      <c r="E67" s="174"/>
      <c r="F67" s="178"/>
    </row>
    <row r="68" spans="1:6" ht="16.5">
      <c r="A68" s="184" t="s">
        <v>129</v>
      </c>
      <c r="B68" s="175" t="s">
        <v>39</v>
      </c>
      <c r="C68" s="567">
        <v>21524.01</v>
      </c>
      <c r="D68" s="179">
        <v>20880.64</v>
      </c>
      <c r="E68" s="567">
        <f>D68/C68*100</f>
        <v>97.010919433692891</v>
      </c>
      <c r="F68" s="577">
        <v>30178.5</v>
      </c>
    </row>
    <row r="69" spans="1:6" ht="33">
      <c r="A69" s="182" t="s">
        <v>130</v>
      </c>
      <c r="B69" s="175" t="s">
        <v>39</v>
      </c>
      <c r="C69" s="567">
        <v>2084.54</v>
      </c>
      <c r="D69" s="179">
        <v>2523.3000000000002</v>
      </c>
      <c r="E69" s="567">
        <f>D69/C69*100</f>
        <v>121.04828883110903</v>
      </c>
      <c r="F69" s="577">
        <v>1317.5</v>
      </c>
    </row>
    <row r="70" spans="1:6" ht="33">
      <c r="A70" s="185" t="s">
        <v>131</v>
      </c>
      <c r="B70" s="175" t="s">
        <v>38</v>
      </c>
      <c r="C70" s="567">
        <v>9.6847195294928792</v>
      </c>
      <c r="D70" s="179">
        <f>D69/D68*100</f>
        <v>12.084399711886228</v>
      </c>
      <c r="E70" s="567">
        <f>D70/C70*100</f>
        <v>124.7780038966085</v>
      </c>
      <c r="F70" s="179">
        <f>F69/F68*100</f>
        <v>4.3656908063687725</v>
      </c>
    </row>
    <row r="71" spans="1:6" ht="34.5" customHeight="1" thickBot="1">
      <c r="A71" s="186" t="s">
        <v>237</v>
      </c>
      <c r="B71" s="95" t="s">
        <v>39</v>
      </c>
      <c r="C71" s="566">
        <v>2600</v>
      </c>
      <c r="D71" s="135">
        <v>2900</v>
      </c>
      <c r="E71" s="568">
        <f>D71/C71*100</f>
        <v>111.53846153846155</v>
      </c>
      <c r="F71" s="606" t="s">
        <v>241</v>
      </c>
    </row>
    <row r="72" spans="1:6" ht="20.25" customHeight="1">
      <c r="A72" s="166"/>
      <c r="B72" s="52"/>
      <c r="D72" s="1"/>
      <c r="E72" s="1"/>
      <c r="F72" s="1"/>
    </row>
    <row r="73" spans="1:6" ht="16.5" customHeight="1">
      <c r="A73" s="718" t="s">
        <v>261</v>
      </c>
      <c r="B73" s="718"/>
      <c r="C73" s="718"/>
      <c r="D73" s="718"/>
      <c r="E73" s="718"/>
      <c r="F73" s="718"/>
    </row>
    <row r="74" spans="1:6" ht="16.5">
      <c r="A74" s="718" t="s">
        <v>293</v>
      </c>
      <c r="B74" s="718"/>
      <c r="C74" s="718"/>
      <c r="D74" s="718"/>
      <c r="E74" s="718"/>
      <c r="F74" s="718"/>
    </row>
    <row r="75" spans="1:6" ht="34.5" customHeight="1">
      <c r="A75" s="718" t="s">
        <v>292</v>
      </c>
      <c r="B75" s="718"/>
      <c r="C75" s="718"/>
      <c r="D75" s="718"/>
      <c r="E75" s="718"/>
      <c r="F75" s="718"/>
    </row>
    <row r="77" spans="1:6" ht="12.75">
      <c r="D77" s="2"/>
      <c r="E77" s="2"/>
      <c r="F77" s="2"/>
    </row>
    <row r="78" spans="1:6" ht="15.75" customHeight="1">
      <c r="A78" s="40"/>
      <c r="B78" s="41"/>
      <c r="C78" s="41"/>
      <c r="D78" s="41"/>
      <c r="E78" s="41"/>
      <c r="F78" s="41"/>
    </row>
    <row r="86" spans="4:6" ht="57.75" customHeight="1"/>
    <row r="88" spans="4:6" ht="12.75">
      <c r="D88" s="2"/>
      <c r="E88" s="2"/>
      <c r="F88" s="2"/>
    </row>
    <row r="89" spans="4:6" ht="12.75">
      <c r="D89" s="2"/>
      <c r="E89" s="2"/>
      <c r="F89" s="2"/>
    </row>
    <row r="90" spans="4:6" ht="12.75">
      <c r="D90" s="2"/>
      <c r="E90" s="2"/>
      <c r="F90" s="2"/>
    </row>
    <row r="91" spans="4:6" ht="12.75">
      <c r="D91" s="2"/>
      <c r="E91" s="2"/>
      <c r="F91" s="2"/>
    </row>
    <row r="92" spans="4:6" ht="12.75">
      <c r="D92" s="2"/>
      <c r="E92" s="2"/>
      <c r="F92" s="2"/>
    </row>
    <row r="93" spans="4:6" ht="12.75">
      <c r="D93" s="2"/>
      <c r="E93" s="2"/>
      <c r="F93" s="2"/>
    </row>
    <row r="94" spans="4:6" ht="12.75">
      <c r="D94" s="2"/>
      <c r="E94" s="2"/>
      <c r="F94" s="2"/>
    </row>
    <row r="95" spans="4:6" ht="12.75">
      <c r="D95" s="2"/>
      <c r="E95" s="2"/>
      <c r="F95" s="2"/>
    </row>
  </sheetData>
  <mergeCells count="9">
    <mergeCell ref="A1:F1"/>
    <mergeCell ref="A3:A4"/>
    <mergeCell ref="B3:B4"/>
    <mergeCell ref="C3:E3"/>
    <mergeCell ref="A75:F75"/>
    <mergeCell ref="A58:A59"/>
    <mergeCell ref="A56:A57"/>
    <mergeCell ref="A73:F73"/>
    <mergeCell ref="A74:F74"/>
  </mergeCells>
  <phoneticPr fontId="0" type="noConversion"/>
  <printOptions horizontalCentered="1"/>
  <pageMargins left="0.86614173228346458" right="0.47244094488188981" top="0.15748031496062992" bottom="0.6692913385826772" header="0.15748031496062992" footer="0.15748031496062992"/>
  <pageSetup paperSize="9" scale="62" fitToHeight="2" orientation="portrait" r:id="rId1"/>
  <headerFooter alignWithMargins="0">
    <oddFooter xml:space="preserve">&amp;C&amp;P+15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8</vt:i4>
      </vt:variant>
    </vt:vector>
  </HeadingPairs>
  <TitlesOfParts>
    <vt:vector size="19" baseType="lpstr">
      <vt:lpstr>диаграмма</vt:lpstr>
      <vt:lpstr>демогр</vt:lpstr>
      <vt:lpstr>труд рес</vt:lpstr>
      <vt:lpstr>занятость</vt:lpstr>
      <vt:lpstr>Ст.мин. набора прод.</vt:lpstr>
      <vt:lpstr>соц инфрастр</vt:lpstr>
      <vt:lpstr>цены на металл</vt:lpstr>
      <vt:lpstr>цены на металл 2</vt:lpstr>
      <vt:lpstr>дин. цен</vt:lpstr>
      <vt:lpstr>индекс потр цен</vt:lpstr>
      <vt:lpstr>Средние цены</vt:lpstr>
      <vt:lpstr>'дин. цен'!Заголовки_для_печати</vt:lpstr>
      <vt:lpstr>демогр!Область_печати</vt:lpstr>
      <vt:lpstr>'дин. цен'!Область_печати</vt:lpstr>
      <vt:lpstr>занятость!Область_печати</vt:lpstr>
      <vt:lpstr>'индекс потр цен'!Область_печати</vt:lpstr>
      <vt:lpstr>'Ст.мин. набора прод.'!Область_печати</vt:lpstr>
      <vt:lpstr>'труд рес'!Область_печати</vt:lpstr>
      <vt:lpstr>'цены на металл'!Область_печати</vt:lpstr>
    </vt:vector>
  </TitlesOfParts>
  <Company>Elcom 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Katalov</dc:creator>
  <cp:lastModifiedBy>Sarmukov</cp:lastModifiedBy>
  <cp:lastPrinted>2012-03-11T03:50:47Z</cp:lastPrinted>
  <dcterms:created xsi:type="dcterms:W3CDTF">1996-09-27T09:22:49Z</dcterms:created>
  <dcterms:modified xsi:type="dcterms:W3CDTF">2012-03-12T08:30:59Z</dcterms:modified>
</cp:coreProperties>
</file>