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обмен\! Работа\7. КНИЖКА\2017\на 01.04.2017\в информатизацию\"/>
    </mc:Choice>
  </mc:AlternateContent>
  <bookViews>
    <workbookView xWindow="0" yWindow="0" windowWidth="28800" windowHeight="12435" tabRatio="896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уров жизни" sheetId="102" state="hidden" r:id="rId5"/>
    <sheet name="Ст.мин. набора прод." sheetId="98" r:id="rId6"/>
    <sheet name="налоги" sheetId="31" state="hidden" r:id="rId7"/>
    <sheet name="на 01.04.17" sheetId="145" state="hidden" r:id="rId8"/>
    <sheet name="стр-ра гор доходов" sheetId="52" state="hidden" r:id="rId9"/>
    <sheet name="бюджет" sheetId="82" state="hidden" r:id="rId10"/>
    <sheet name="исп гор бюдж" sheetId="29" state="hidden" r:id="rId11"/>
    <sheet name="ДКВ " sheetId="214" state="hidden" r:id="rId12"/>
    <sheet name="социнфрастр " sheetId="292" r:id="rId13"/>
    <sheet name="типы учреждений" sheetId="293" r:id="rId14"/>
    <sheet name="эк. показ. " sheetId="242" state="hidden" r:id="rId15"/>
    <sheet name="цены на металл" sheetId="95" r:id="rId16"/>
    <sheet name="цены на металл 2" sheetId="96" r:id="rId17"/>
    <sheet name="дин. цен " sheetId="295" r:id="rId18"/>
    <sheet name="индекс потр цен " sheetId="287" r:id="rId19"/>
    <sheet name="ЖКХ" sheetId="294" state="hidden" r:id="rId20"/>
    <sheet name="Средние цены" sheetId="271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0" hidden="1">диаграмма!$A$75:$C$83</definedName>
    <definedName name="_xlnm.Print_Titles" localSheetId="17">'дин. цен '!$3:$4</definedName>
    <definedName name="_xlnm.Print_Titles" localSheetId="6">налоги!$3:$4</definedName>
    <definedName name="_xlnm.Print_Titles" localSheetId="12">'социнфрастр '!$3:$4</definedName>
    <definedName name="_xlnm.Print_Titles" localSheetId="4">'уров жизни'!$3:$4</definedName>
    <definedName name="_xlnm.Print_Area" localSheetId="9">бюджет!$A$1:$H$63</definedName>
    <definedName name="_xlnm.Print_Area" localSheetId="1">демогр!$A$1:$H$60</definedName>
    <definedName name="_xlnm.Print_Area" localSheetId="17">'дин. цен '!$A$1:$F$102</definedName>
    <definedName name="_xlnm.Print_Area" localSheetId="11">'ДКВ '!$A$1:$E$43</definedName>
    <definedName name="_xlnm.Print_Area" localSheetId="19">ЖКХ!$A$1:$E$48</definedName>
    <definedName name="_xlnm.Print_Area" localSheetId="3">занятость!$A$1:$H$51</definedName>
    <definedName name="_xlnm.Print_Area" localSheetId="18">'индекс потр цен '!$A$1:$P$137</definedName>
    <definedName name="_xlnm.Print_Area" localSheetId="10">'исп гор бюдж'!$A$1:$F$82</definedName>
    <definedName name="_xlnm.Print_Area" localSheetId="6">налоги!$A$1:$E$32</definedName>
    <definedName name="_xlnm.Print_Area" localSheetId="12">'социнфрастр '!$A$1:$E$129</definedName>
    <definedName name="_xlnm.Print_Area" localSheetId="20">'Средние цены'!$A$1:$T$47</definedName>
    <definedName name="_xlnm.Print_Area" localSheetId="5">'Ст.мин. набора прод.'!$A$1:$K$143</definedName>
    <definedName name="_xlnm.Print_Area" localSheetId="13">'типы учреждений'!$A$1:$E$35</definedName>
    <definedName name="_xlnm.Print_Area" localSheetId="2">'труд рес '!$A$1:$I$65</definedName>
    <definedName name="_xlnm.Print_Area" localSheetId="4">'уров жизни'!$A$1:$G$51</definedName>
    <definedName name="_xlnm.Print_Area" localSheetId="15">'цены на металл'!$A$1:$O$97</definedName>
    <definedName name="_xlnm.Print_Area" localSheetId="16">'цены на металл 2'!$A$1:$O$76</definedName>
    <definedName name="_xlnm.Print_Area" localSheetId="14">'эк. показ. '!$A$1:$H$36</definedName>
  </definedNames>
  <calcPr calcId="152511" calcMode="manual"/>
</workbook>
</file>

<file path=xl/calcChain.xml><?xml version="1.0" encoding="utf-8"?>
<calcChain xmlns="http://schemas.openxmlformats.org/spreadsheetml/2006/main">
  <c r="E61" i="295" l="1"/>
  <c r="C9" i="31"/>
  <c r="E11" i="31"/>
  <c r="E9" i="31"/>
  <c r="E70" i="295" l="1"/>
  <c r="E69" i="295"/>
  <c r="E68" i="295"/>
  <c r="E67" i="295"/>
  <c r="E64" i="295"/>
  <c r="E63" i="295"/>
  <c r="E62" i="295"/>
  <c r="E60" i="295"/>
  <c r="E58" i="295"/>
  <c r="E57" i="295"/>
  <c r="E56" i="295"/>
  <c r="E55" i="295"/>
  <c r="E54" i="295"/>
  <c r="E53" i="295"/>
  <c r="E52" i="295"/>
  <c r="E51" i="295"/>
  <c r="E50" i="295"/>
  <c r="E49" i="295"/>
  <c r="E48" i="295"/>
  <c r="E47" i="295"/>
  <c r="E46" i="295"/>
  <c r="E45" i="295"/>
  <c r="E44" i="295"/>
  <c r="E43" i="295"/>
  <c r="E42" i="295"/>
  <c r="E41" i="295"/>
  <c r="E40" i="295"/>
  <c r="E39" i="295"/>
  <c r="E38" i="295"/>
  <c r="E37" i="295"/>
  <c r="E36" i="295"/>
  <c r="E34" i="295"/>
  <c r="E33" i="295"/>
  <c r="E32" i="295"/>
  <c r="E31" i="295"/>
  <c r="E30" i="295"/>
  <c r="E29" i="295"/>
  <c r="E28" i="295"/>
  <c r="E27" i="295"/>
  <c r="E26" i="295"/>
  <c r="E25" i="295"/>
  <c r="E24" i="295"/>
  <c r="E23" i="295"/>
  <c r="E22" i="295"/>
  <c r="E21" i="295"/>
  <c r="E20" i="295"/>
  <c r="E19" i="295"/>
  <c r="E18" i="295"/>
  <c r="E17" i="295"/>
  <c r="E16" i="295"/>
  <c r="E15" i="295"/>
  <c r="E14" i="295"/>
  <c r="E13" i="295"/>
  <c r="E12" i="295"/>
  <c r="E11" i="295"/>
  <c r="E10" i="295"/>
  <c r="E9" i="295"/>
  <c r="E8" i="295"/>
  <c r="E7" i="295"/>
  <c r="E6" i="295"/>
  <c r="D28" i="242" l="1"/>
  <c r="D27" i="242"/>
  <c r="D26" i="242"/>
  <c r="E10" i="293"/>
  <c r="E7" i="293" s="1"/>
  <c r="D10" i="293"/>
  <c r="D7" i="293" s="1"/>
  <c r="E16" i="293"/>
  <c r="D13" i="149"/>
  <c r="E13" i="149"/>
  <c r="G13" i="149"/>
  <c r="F13" i="149"/>
  <c r="F11" i="149"/>
  <c r="F9" i="149"/>
  <c r="F5" i="149"/>
  <c r="C13" i="149"/>
  <c r="E5" i="293" l="1"/>
  <c r="BD30" i="26" l="1"/>
  <c r="D17" i="95" l="1"/>
  <c r="C18" i="214"/>
  <c r="C7" i="52" l="1"/>
  <c r="C6" i="52"/>
  <c r="H102" i="145"/>
  <c r="H130" i="145"/>
  <c r="H83" i="145"/>
  <c r="H77" i="145"/>
  <c r="H10" i="242" l="1"/>
  <c r="E9" i="242"/>
  <c r="E5" i="242"/>
  <c r="H15" i="242" l="1"/>
  <c r="H16" i="242"/>
  <c r="H12" i="242"/>
  <c r="G15" i="242"/>
  <c r="G16" i="242"/>
  <c r="G12" i="242"/>
  <c r="G10" i="242"/>
  <c r="E10" i="242"/>
  <c r="E12" i="242"/>
  <c r="E15" i="242"/>
  <c r="E16" i="242"/>
  <c r="E8" i="242"/>
  <c r="G22" i="149" l="1"/>
  <c r="D37" i="294" l="1"/>
  <c r="C35" i="294"/>
  <c r="E34" i="294"/>
  <c r="E30" i="294" s="1"/>
  <c r="D34" i="294"/>
  <c r="E33" i="294"/>
  <c r="D33" i="294"/>
  <c r="D30" i="294" s="1"/>
  <c r="E32" i="294"/>
  <c r="D32" i="294"/>
  <c r="E31" i="294"/>
  <c r="D31" i="294"/>
  <c r="C30" i="294"/>
  <c r="C39" i="294" s="1"/>
  <c r="C40" i="294" s="1"/>
  <c r="E28" i="294"/>
  <c r="E38" i="294" s="1"/>
  <c r="E35" i="294" s="1"/>
  <c r="D28" i="294"/>
  <c r="D38" i="294" s="1"/>
  <c r="E27" i="294"/>
  <c r="D27" i="294"/>
  <c r="E26" i="294"/>
  <c r="D26" i="294"/>
  <c r="D24" i="294" s="1"/>
  <c r="D23" i="294" s="1"/>
  <c r="E24" i="294"/>
  <c r="E23" i="294" s="1"/>
  <c r="C23" i="294"/>
  <c r="E18" i="294"/>
  <c r="E17" i="294"/>
  <c r="E16" i="294"/>
  <c r="E15" i="294"/>
  <c r="E14" i="294"/>
  <c r="C5" i="294"/>
  <c r="D4" i="294"/>
  <c r="C4" i="294"/>
  <c r="D35" i="294" l="1"/>
  <c r="D39" i="294" s="1"/>
  <c r="D40" i="294" s="1"/>
  <c r="E39" i="294"/>
  <c r="E40" i="294" s="1"/>
  <c r="D16" i="293"/>
  <c r="D5" i="293" s="1"/>
  <c r="C16" i="293"/>
  <c r="B16" i="293"/>
  <c r="C7" i="293"/>
  <c r="B7" i="293"/>
  <c r="C5" i="293"/>
  <c r="B5" i="293"/>
  <c r="D104" i="292"/>
  <c r="D101" i="292"/>
  <c r="C101" i="292"/>
  <c r="D92" i="292"/>
  <c r="D91" i="292" s="1"/>
  <c r="D88" i="292"/>
  <c r="D63" i="292" s="1"/>
  <c r="C88" i="292"/>
  <c r="C83" i="292"/>
  <c r="D56" i="292"/>
  <c r="C56" i="292"/>
  <c r="D52" i="292"/>
  <c r="C52" i="292"/>
  <c r="D48" i="292"/>
  <c r="C48" i="292"/>
  <c r="D45" i="292"/>
  <c r="D44" i="292" s="1"/>
  <c r="C45" i="292"/>
  <c r="C44" i="292" s="1"/>
  <c r="E44" i="292"/>
  <c r="D40" i="292"/>
  <c r="C40" i="292"/>
  <c r="C32" i="292"/>
  <c r="D26" i="292"/>
  <c r="D11" i="292"/>
  <c r="D7" i="292" s="1"/>
  <c r="C11" i="292"/>
  <c r="C7" i="292" s="1"/>
  <c r="C5" i="292" s="1"/>
  <c r="E7" i="292"/>
  <c r="E5" i="292"/>
  <c r="D5" i="292" l="1"/>
  <c r="E14" i="102" l="1"/>
  <c r="I37" i="261"/>
  <c r="D22" i="149" l="1"/>
  <c r="E22" i="149"/>
  <c r="C5" i="31" l="1"/>
  <c r="E5" i="31" s="1"/>
  <c r="E4" i="29" l="1"/>
  <c r="C4" i="29"/>
  <c r="E61" i="82"/>
  <c r="C61" i="82"/>
  <c r="G60" i="82"/>
  <c r="G59" i="82"/>
  <c r="F39" i="82"/>
  <c r="E40" i="52"/>
  <c r="L53" i="52"/>
  <c r="K53" i="52"/>
  <c r="L13" i="52"/>
  <c r="K13" i="52"/>
  <c r="K6" i="52"/>
  <c r="G55" i="52"/>
  <c r="I55" i="52"/>
  <c r="I45" i="52"/>
  <c r="I40" i="52"/>
  <c r="I20" i="52"/>
  <c r="I14" i="52"/>
  <c r="G45" i="52"/>
  <c r="G40" i="52"/>
  <c r="G20" i="52"/>
  <c r="G14" i="52"/>
  <c r="D6" i="52"/>
  <c r="D24" i="52"/>
  <c r="E45" i="52"/>
  <c r="E20" i="52"/>
  <c r="E14" i="52"/>
  <c r="C14" i="52"/>
  <c r="C55" i="52"/>
  <c r="C45" i="52"/>
  <c r="C40" i="52"/>
  <c r="C20" i="52"/>
  <c r="H109" i="145"/>
  <c r="F119" i="145"/>
  <c r="H108" i="145"/>
  <c r="J82" i="98" l="1"/>
  <c r="I82" i="98"/>
  <c r="G82" i="98"/>
  <c r="F82" i="98"/>
  <c r="D82" i="98"/>
  <c r="C82" i="98"/>
  <c r="F5" i="23"/>
  <c r="H57" i="261"/>
  <c r="H55" i="261"/>
  <c r="H54" i="261"/>
  <c r="H53" i="261"/>
  <c r="G36" i="261"/>
  <c r="F25" i="149"/>
  <c r="F24" i="149"/>
  <c r="F21" i="149"/>
  <c r="F20" i="149"/>
  <c r="E44" i="82" l="1"/>
  <c r="E45" i="82"/>
  <c r="E46" i="82"/>
  <c r="E47" i="82"/>
  <c r="E41" i="82"/>
  <c r="E42" i="82"/>
  <c r="E43" i="82"/>
  <c r="D57" i="261" l="1"/>
  <c r="D53" i="261"/>
  <c r="G57" i="261"/>
  <c r="G53" i="261"/>
  <c r="F57" i="261"/>
  <c r="F53" i="261"/>
  <c r="C15" i="214" l="1"/>
  <c r="E6" i="214"/>
  <c r="E5" i="214"/>
  <c r="D38" i="82" l="1"/>
  <c r="D37" i="82"/>
  <c r="D36" i="82"/>
  <c r="D35" i="82"/>
  <c r="D34" i="82"/>
  <c r="D33" i="82"/>
  <c r="D32" i="82"/>
  <c r="D31" i="82"/>
  <c r="E31" i="82" s="1"/>
  <c r="D30" i="82"/>
  <c r="D25" i="82"/>
  <c r="D26" i="82"/>
  <c r="D27" i="82"/>
  <c r="D24" i="82"/>
  <c r="D23" i="82"/>
  <c r="D19" i="82"/>
  <c r="D20" i="82"/>
  <c r="E20" i="82" s="1"/>
  <c r="D21" i="82"/>
  <c r="D18" i="82"/>
  <c r="D15" i="82"/>
  <c r="D14" i="82"/>
  <c r="D13" i="82"/>
  <c r="D11" i="82"/>
  <c r="D10" i="82"/>
  <c r="D8" i="82"/>
  <c r="D9" i="82"/>
  <c r="D7" i="82"/>
  <c r="D12" i="82" l="1"/>
  <c r="K49" i="52" l="1"/>
  <c r="K45" i="52"/>
  <c r="K46" i="52"/>
  <c r="L8" i="52"/>
  <c r="L58" i="52"/>
  <c r="L59" i="52"/>
  <c r="L57" i="52"/>
  <c r="K58" i="52"/>
  <c r="K59" i="52"/>
  <c r="K57" i="52"/>
  <c r="L44" i="52"/>
  <c r="L45" i="52"/>
  <c r="L46" i="52"/>
  <c r="L51" i="52"/>
  <c r="L52" i="52"/>
  <c r="K44" i="52"/>
  <c r="K51" i="52"/>
  <c r="K52" i="52"/>
  <c r="K42" i="52"/>
  <c r="L10" i="52"/>
  <c r="L12" i="52"/>
  <c r="L14" i="52"/>
  <c r="L15" i="52"/>
  <c r="L19" i="52"/>
  <c r="K10" i="52"/>
  <c r="K11" i="52"/>
  <c r="K12" i="52"/>
  <c r="K14" i="52"/>
  <c r="K15" i="52"/>
  <c r="K16" i="52"/>
  <c r="K17" i="52"/>
  <c r="K18" i="52"/>
  <c r="K19" i="52"/>
  <c r="K20" i="52"/>
  <c r="K21" i="52"/>
  <c r="K23" i="52"/>
  <c r="K24" i="52"/>
  <c r="K9" i="52"/>
  <c r="K8" i="52"/>
  <c r="D125" i="145"/>
  <c r="D121" i="145"/>
  <c r="D122" i="145"/>
  <c r="D123" i="145"/>
  <c r="F77" i="145"/>
  <c r="F70" i="145" s="1"/>
  <c r="D81" i="98" l="1"/>
  <c r="C80" i="98"/>
  <c r="C81" i="98"/>
  <c r="J81" i="98" l="1"/>
  <c r="I81" i="98"/>
  <c r="G81" i="98"/>
  <c r="G80" i="98"/>
  <c r="F81" i="98"/>
  <c r="F80" i="98"/>
  <c r="G88" i="145" l="1"/>
  <c r="G93" i="145"/>
  <c r="I39" i="52"/>
  <c r="I7" i="52"/>
  <c r="G7" i="52"/>
  <c r="E7" i="52"/>
  <c r="H119" i="145"/>
  <c r="F103" i="145"/>
  <c r="F108" i="145"/>
  <c r="D71" i="145"/>
  <c r="G71" i="145" s="1"/>
  <c r="I6" i="52" l="1"/>
  <c r="E5" i="102"/>
  <c r="H39" i="261" l="1"/>
  <c r="F36" i="261"/>
  <c r="I9" i="261" l="1"/>
  <c r="I6" i="261"/>
  <c r="H9" i="261"/>
  <c r="H6" i="261"/>
  <c r="G5" i="242" l="1"/>
  <c r="I10" i="261" l="1"/>
  <c r="I11" i="261"/>
  <c r="I12" i="261"/>
  <c r="I13" i="261"/>
  <c r="I14" i="261"/>
  <c r="I15" i="261"/>
  <c r="I16" i="261"/>
  <c r="I17" i="261"/>
  <c r="I18" i="261"/>
  <c r="I19" i="261"/>
  <c r="I20" i="261"/>
  <c r="I21" i="261"/>
  <c r="I22" i="261"/>
  <c r="I23" i="261"/>
  <c r="I24" i="261"/>
  <c r="H24" i="261"/>
  <c r="H23" i="261"/>
  <c r="H22" i="261"/>
  <c r="H21" i="261"/>
  <c r="H20" i="261"/>
  <c r="H19" i="261"/>
  <c r="H18" i="261"/>
  <c r="H17" i="261"/>
  <c r="H16" i="261"/>
  <c r="H15" i="261"/>
  <c r="H14" i="261"/>
  <c r="H13" i="261"/>
  <c r="H12" i="261"/>
  <c r="H11" i="261"/>
  <c r="H10" i="261"/>
  <c r="L24" i="52" l="1"/>
  <c r="BB28" i="26" l="1"/>
  <c r="BC28" i="26" s="1"/>
  <c r="H47" i="82" l="1"/>
  <c r="H41" i="82"/>
  <c r="H42" i="82"/>
  <c r="H43" i="82"/>
  <c r="H44" i="82"/>
  <c r="H45" i="82"/>
  <c r="H46" i="82"/>
  <c r="H49" i="82"/>
  <c r="H50" i="82"/>
  <c r="C5" i="29"/>
  <c r="D5" i="29"/>
  <c r="G39" i="82"/>
  <c r="E60" i="82" s="1"/>
  <c r="E49" i="82"/>
  <c r="E50" i="82"/>
  <c r="D39" i="82"/>
  <c r="C60" i="82" s="1"/>
  <c r="E5" i="82" l="1"/>
  <c r="H39" i="82"/>
  <c r="E39" i="82"/>
  <c r="L41" i="52" l="1"/>
  <c r="L42" i="52"/>
  <c r="K41" i="52"/>
  <c r="L9" i="52"/>
  <c r="K7" i="52"/>
  <c r="E122" i="145"/>
  <c r="E39" i="52"/>
  <c r="C39" i="52" l="1"/>
  <c r="E6" i="52"/>
  <c r="L6" i="52" l="1"/>
  <c r="C67" i="52"/>
  <c r="D49" i="52" s="1"/>
  <c r="H70" i="145"/>
  <c r="D70" i="145" l="1"/>
  <c r="H69" i="145"/>
  <c r="D67" i="52"/>
  <c r="D23" i="52"/>
  <c r="D13" i="52"/>
  <c r="D12" i="52"/>
  <c r="D18" i="52"/>
  <c r="D80" i="98"/>
  <c r="D78" i="98"/>
  <c r="C78" i="98"/>
  <c r="D69" i="145" l="1"/>
  <c r="E69" i="145" s="1"/>
  <c r="F6" i="23"/>
  <c r="G69" i="145" l="1"/>
  <c r="I42" i="261"/>
  <c r="I41" i="261"/>
  <c r="I40" i="261"/>
  <c r="I39" i="261"/>
  <c r="H40" i="261"/>
  <c r="H41" i="261"/>
  <c r="H42" i="261"/>
  <c r="H37" i="261"/>
  <c r="D36" i="261"/>
  <c r="H36" i="261" s="1"/>
  <c r="I36" i="261" l="1"/>
  <c r="H59" i="261"/>
  <c r="C22" i="149" l="1"/>
  <c r="F22" i="149" s="1"/>
  <c r="F28" i="82" l="1"/>
  <c r="D15" i="214" l="1"/>
  <c r="D18" i="214" s="1"/>
  <c r="H8" i="261" l="1"/>
  <c r="H25" i="261"/>
  <c r="I54" i="261"/>
  <c r="I55" i="261"/>
  <c r="I57" i="261"/>
  <c r="I58" i="261"/>
  <c r="I59" i="261"/>
  <c r="H58" i="261"/>
  <c r="F7" i="23" l="1"/>
  <c r="BB29" i="26" l="1"/>
  <c r="BB30" i="26" l="1"/>
  <c r="BC29" i="26"/>
  <c r="BC30" i="26" s="1"/>
  <c r="F8" i="23"/>
  <c r="BA30" i="26" l="1"/>
  <c r="G14" i="242" l="1"/>
  <c r="G17" i="242"/>
  <c r="G18" i="242"/>
  <c r="G19" i="242"/>
  <c r="E8" i="29" l="1"/>
  <c r="E40" i="82" l="1"/>
  <c r="H16" i="82" l="1"/>
  <c r="E16" i="82"/>
  <c r="K40" i="52" l="1"/>
  <c r="G13" i="242" l="1"/>
  <c r="G11" i="242"/>
  <c r="G9" i="242"/>
  <c r="AZ30" i="26" l="1"/>
  <c r="F9" i="23" l="1"/>
  <c r="I8" i="261" l="1"/>
  <c r="I25" i="261"/>
  <c r="E55" i="52" l="1"/>
  <c r="L40" i="52"/>
  <c r="G39" i="52"/>
  <c r="G6" i="52" s="1"/>
  <c r="K38" i="52"/>
  <c r="K37" i="52"/>
  <c r="K36" i="52"/>
  <c r="K35" i="52"/>
  <c r="K34" i="52"/>
  <c r="K33" i="52"/>
  <c r="K32" i="52"/>
  <c r="K31" i="52"/>
  <c r="K30" i="52"/>
  <c r="K29" i="52"/>
  <c r="K28" i="52"/>
  <c r="K27" i="52"/>
  <c r="K26" i="52"/>
  <c r="K25" i="52"/>
  <c r="E123" i="145"/>
  <c r="E121" i="145"/>
  <c r="D118" i="145"/>
  <c r="E118" i="145" s="1"/>
  <c r="D117" i="145"/>
  <c r="E117" i="145" s="1"/>
  <c r="D116" i="145"/>
  <c r="D115" i="145"/>
  <c r="E115" i="145" s="1"/>
  <c r="D114" i="145"/>
  <c r="E114" i="145" s="1"/>
  <c r="D112" i="145"/>
  <c r="G112" i="145" s="1"/>
  <c r="F102" i="145"/>
  <c r="D107" i="145"/>
  <c r="E107" i="145" s="1"/>
  <c r="D105" i="145"/>
  <c r="D101" i="145"/>
  <c r="D100" i="145"/>
  <c r="D99" i="145"/>
  <c r="D98" i="145"/>
  <c r="D97" i="145"/>
  <c r="D96" i="145"/>
  <c r="D95" i="145"/>
  <c r="D94" i="145"/>
  <c r="D93" i="145"/>
  <c r="D92" i="145"/>
  <c r="D91" i="145"/>
  <c r="D90" i="145"/>
  <c r="D89" i="145"/>
  <c r="H88" i="145"/>
  <c r="D87" i="145"/>
  <c r="E87" i="145" s="1"/>
  <c r="D84" i="145"/>
  <c r="G84" i="145" s="1"/>
  <c r="D82" i="145"/>
  <c r="E82" i="145" s="1"/>
  <c r="D81" i="145"/>
  <c r="G81" i="145" s="1"/>
  <c r="D80" i="145"/>
  <c r="G80" i="145" s="1"/>
  <c r="D79" i="145"/>
  <c r="G79" i="145" s="1"/>
  <c r="D78" i="145"/>
  <c r="E78" i="145" s="1"/>
  <c r="D76" i="145"/>
  <c r="E76" i="145" s="1"/>
  <c r="D74" i="145"/>
  <c r="G74" i="145" s="1"/>
  <c r="D73" i="145"/>
  <c r="D72" i="145"/>
  <c r="E72" i="145" s="1"/>
  <c r="G70" i="145" l="1"/>
  <c r="F69" i="145"/>
  <c r="G73" i="145"/>
  <c r="E73" i="145"/>
  <c r="G67" i="52"/>
  <c r="H8" i="52" s="1"/>
  <c r="D88" i="145"/>
  <c r="L7" i="52"/>
  <c r="D108" i="145"/>
  <c r="G108" i="145" s="1"/>
  <c r="D77" i="145"/>
  <c r="E71" i="145"/>
  <c r="D75" i="145"/>
  <c r="E75" i="145" s="1"/>
  <c r="D83" i="145"/>
  <c r="G83" i="145" s="1"/>
  <c r="E105" i="145"/>
  <c r="D119" i="145"/>
  <c r="L39" i="52"/>
  <c r="K55" i="52"/>
  <c r="K39" i="52"/>
  <c r="L55" i="52"/>
  <c r="D104" i="145"/>
  <c r="E104" i="145" s="1"/>
  <c r="G72" i="145"/>
  <c r="D109" i="145"/>
  <c r="E13" i="102"/>
  <c r="E15" i="102"/>
  <c r="E16" i="102"/>
  <c r="E17" i="102"/>
  <c r="G119" i="145" l="1"/>
  <c r="D130" i="145"/>
  <c r="H12" i="52"/>
  <c r="H16" i="52"/>
  <c r="H20" i="52"/>
  <c r="H41" i="52"/>
  <c r="H13" i="52"/>
  <c r="H17" i="52"/>
  <c r="H21" i="52"/>
  <c r="H10" i="52"/>
  <c r="H14" i="52"/>
  <c r="H18" i="52"/>
  <c r="H9" i="52"/>
  <c r="H11" i="52"/>
  <c r="H15" i="52"/>
  <c r="H19" i="52"/>
  <c r="H24" i="52"/>
  <c r="E70" i="145"/>
  <c r="E77" i="145"/>
  <c r="G77" i="145"/>
  <c r="E109" i="145"/>
  <c r="G109" i="145"/>
  <c r="H7" i="52"/>
  <c r="H6" i="52"/>
  <c r="F130" i="145"/>
  <c r="E119" i="145"/>
  <c r="E108" i="145"/>
  <c r="E67" i="52"/>
  <c r="D39" i="52"/>
  <c r="K67" i="52"/>
  <c r="H49" i="52"/>
  <c r="H59" i="52"/>
  <c r="H58" i="52"/>
  <c r="H57" i="52"/>
  <c r="H54" i="52"/>
  <c r="H53" i="52"/>
  <c r="H52" i="52"/>
  <c r="H51" i="52"/>
  <c r="H46" i="52"/>
  <c r="H45" i="52"/>
  <c r="H44" i="52"/>
  <c r="H42" i="52"/>
  <c r="H40" i="52"/>
  <c r="H67" i="52"/>
  <c r="I67" i="52"/>
  <c r="J8" i="52" s="1"/>
  <c r="H39" i="52"/>
  <c r="H55" i="52"/>
  <c r="D102" i="145"/>
  <c r="G102" i="145" s="1"/>
  <c r="D103" i="145"/>
  <c r="F55" i="52" l="1"/>
  <c r="F59" i="52"/>
  <c r="F42" i="52"/>
  <c r="F51" i="52"/>
  <c r="F9" i="52"/>
  <c r="F14" i="52"/>
  <c r="F58" i="52"/>
  <c r="F44" i="52"/>
  <c r="F52" i="52"/>
  <c r="F10" i="52"/>
  <c r="F15" i="52"/>
  <c r="F41" i="52"/>
  <c r="F54" i="52"/>
  <c r="F13" i="52"/>
  <c r="F45" i="52"/>
  <c r="F53" i="52"/>
  <c r="F12" i="52"/>
  <c r="F19" i="52"/>
  <c r="F46" i="52"/>
  <c r="F24" i="52"/>
  <c r="J6" i="52"/>
  <c r="F39" i="52"/>
  <c r="F6" i="52"/>
  <c r="E102" i="145"/>
  <c r="E103" i="145"/>
  <c r="L67" i="52"/>
  <c r="F40" i="52"/>
  <c r="F57" i="52"/>
  <c r="F67" i="52"/>
  <c r="F7" i="52"/>
  <c r="D55" i="52"/>
  <c r="F8" i="52"/>
  <c r="D19" i="52"/>
  <c r="D53" i="52"/>
  <c r="D9" i="52"/>
  <c r="D25" i="52"/>
  <c r="D59" i="52"/>
  <c r="D16" i="52"/>
  <c r="D11" i="52"/>
  <c r="D41" i="52"/>
  <c r="D45" i="52"/>
  <c r="D51" i="52"/>
  <c r="D57" i="52"/>
  <c r="D14" i="52"/>
  <c r="D21" i="52"/>
  <c r="D7" i="52"/>
  <c r="D8" i="52"/>
  <c r="D10" i="52"/>
  <c r="D17" i="52"/>
  <c r="D20" i="52"/>
  <c r="D40" i="52"/>
  <c r="D42" i="52"/>
  <c r="D44" i="52"/>
  <c r="D46" i="52"/>
  <c r="D52" i="52"/>
  <c r="D54" i="52"/>
  <c r="D58" i="52"/>
  <c r="D66" i="52"/>
  <c r="D15" i="52"/>
  <c r="D33" i="52"/>
  <c r="J59" i="52"/>
  <c r="J58" i="52"/>
  <c r="J57" i="52"/>
  <c r="J54" i="52"/>
  <c r="J53" i="52"/>
  <c r="J52" i="52"/>
  <c r="J51" i="52"/>
  <c r="J46" i="52"/>
  <c r="J45" i="52"/>
  <c r="J44" i="52"/>
  <c r="J42" i="52"/>
  <c r="J41" i="52"/>
  <c r="J40" i="52"/>
  <c r="J24" i="52"/>
  <c r="J19" i="52"/>
  <c r="J10" i="52"/>
  <c r="J9" i="52"/>
  <c r="J67" i="52"/>
  <c r="J15" i="52"/>
  <c r="J14" i="52"/>
  <c r="J13" i="52"/>
  <c r="J12" i="52"/>
  <c r="J39" i="52"/>
  <c r="J55" i="52"/>
  <c r="J7" i="52"/>
  <c r="E130" i="145" l="1"/>
  <c r="G130" i="145" l="1"/>
  <c r="E9" i="214"/>
  <c r="E10" i="214"/>
  <c r="E11" i="214"/>
  <c r="E12" i="214"/>
  <c r="E13" i="214"/>
  <c r="E14" i="214"/>
  <c r="E8" i="214"/>
  <c r="E17" i="214" l="1"/>
  <c r="F22" i="82" l="1"/>
  <c r="F17" i="82"/>
  <c r="F12" i="82"/>
  <c r="F6" i="82" l="1"/>
  <c r="F5" i="82" s="1"/>
  <c r="I53" i="261" l="1"/>
  <c r="J80" i="98" l="1"/>
  <c r="I80" i="98"/>
  <c r="H7" i="242" l="1"/>
  <c r="H8" i="242"/>
  <c r="H9" i="242"/>
  <c r="G7" i="242"/>
  <c r="G8" i="242"/>
  <c r="E7" i="242"/>
  <c r="F78" i="98" l="1"/>
  <c r="G78" i="98"/>
  <c r="I78" i="98"/>
  <c r="J78" i="98"/>
  <c r="E9" i="102"/>
  <c r="E8" i="102"/>
  <c r="E7" i="102"/>
  <c r="E6" i="102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H11" i="242" l="1"/>
  <c r="H13" i="242"/>
  <c r="H14" i="242"/>
  <c r="H17" i="242"/>
  <c r="H18" i="242"/>
  <c r="H19" i="242"/>
  <c r="E13" i="242"/>
  <c r="E14" i="242"/>
  <c r="E17" i="242"/>
  <c r="E18" i="242"/>
  <c r="E19" i="242"/>
  <c r="E11" i="242"/>
  <c r="H40" i="82" l="1"/>
  <c r="J75" i="98" l="1"/>
  <c r="I75" i="98"/>
  <c r="G75" i="98"/>
  <c r="F75" i="98"/>
  <c r="D75" i="98"/>
  <c r="C75" i="98"/>
  <c r="I43" i="261" l="1"/>
  <c r="I44" i="261"/>
  <c r="H43" i="261"/>
  <c r="H44" i="261"/>
  <c r="E16" i="214" l="1"/>
  <c r="L17" i="95" l="1"/>
  <c r="J17" i="95"/>
  <c r="H17" i="95"/>
  <c r="F17" i="95"/>
  <c r="C74" i="98" l="1"/>
  <c r="D74" i="98"/>
  <c r="F74" i="98"/>
  <c r="G74" i="98"/>
  <c r="I74" i="98"/>
  <c r="J74" i="98"/>
  <c r="F45" i="261" l="1"/>
  <c r="D45" i="261"/>
  <c r="G45" i="261" l="1"/>
  <c r="I45" i="261" l="1"/>
  <c r="H45" i="261"/>
  <c r="H5" i="242"/>
  <c r="C11" i="31" l="1"/>
  <c r="C12" i="31" l="1"/>
  <c r="C10" i="31"/>
  <c r="J73" i="98"/>
  <c r="G73" i="98" l="1"/>
  <c r="D73" i="98"/>
  <c r="I73" i="98"/>
  <c r="F73" i="98"/>
  <c r="C73" i="98"/>
  <c r="E12" i="102" l="1"/>
  <c r="E10" i="102"/>
  <c r="AV30" i="26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I116" i="145"/>
  <c r="J67" i="98"/>
  <c r="G67" i="98"/>
  <c r="D67" i="98"/>
  <c r="I67" i="98"/>
  <c r="F67" i="98"/>
  <c r="C67" i="98"/>
  <c r="AU30" i="26"/>
  <c r="I61" i="98"/>
  <c r="F61" i="98"/>
  <c r="C61" i="98"/>
  <c r="AT30" i="26"/>
  <c r="E30" i="82"/>
  <c r="AS30" i="26"/>
  <c r="C26" i="26"/>
  <c r="B26" i="26"/>
  <c r="C20" i="26"/>
  <c r="B20" i="26"/>
  <c r="C15" i="26"/>
  <c r="B15" i="26"/>
  <c r="M17" i="95"/>
  <c r="K17" i="95"/>
  <c r="G17" i="95"/>
  <c r="E17" i="95"/>
  <c r="C17" i="95"/>
  <c r="F29" i="29"/>
  <c r="D27" i="29"/>
  <c r="C27" i="29"/>
  <c r="E27" i="29" s="1"/>
  <c r="D25" i="29"/>
  <c r="C25" i="29"/>
  <c r="D23" i="29"/>
  <c r="C23" i="29"/>
  <c r="D21" i="29"/>
  <c r="C21" i="29"/>
  <c r="E21" i="29" s="1"/>
  <c r="D19" i="29"/>
  <c r="C19" i="29"/>
  <c r="D17" i="29"/>
  <c r="C17" i="29"/>
  <c r="D15" i="29"/>
  <c r="C15" i="29"/>
  <c r="D13" i="29"/>
  <c r="C13" i="29"/>
  <c r="D11" i="29"/>
  <c r="C11" i="29"/>
  <c r="D9" i="29"/>
  <c r="C9" i="29"/>
  <c r="G38" i="82"/>
  <c r="G37" i="82"/>
  <c r="G36" i="82"/>
  <c r="G35" i="82"/>
  <c r="G34" i="82"/>
  <c r="G33" i="82"/>
  <c r="G32" i="82"/>
  <c r="G31" i="82"/>
  <c r="G30" i="82"/>
  <c r="H30" i="82" s="1"/>
  <c r="G27" i="82"/>
  <c r="G26" i="82"/>
  <c r="H26" i="82" s="1"/>
  <c r="E26" i="82"/>
  <c r="G25" i="82"/>
  <c r="H25" i="82" s="1"/>
  <c r="E25" i="82"/>
  <c r="G24" i="82"/>
  <c r="H24" i="82" s="1"/>
  <c r="E24" i="82"/>
  <c r="G23" i="82"/>
  <c r="H23" i="82" s="1"/>
  <c r="E23" i="82"/>
  <c r="G21" i="82"/>
  <c r="H21" i="82" s="1"/>
  <c r="E21" i="82"/>
  <c r="G20" i="82"/>
  <c r="H20" i="82" s="1"/>
  <c r="G19" i="82"/>
  <c r="H19" i="82" s="1"/>
  <c r="E19" i="82"/>
  <c r="G18" i="82"/>
  <c r="H18" i="82" s="1"/>
  <c r="E18" i="82"/>
  <c r="G15" i="82"/>
  <c r="H15" i="82" s="1"/>
  <c r="E15" i="82"/>
  <c r="G14" i="82"/>
  <c r="H14" i="82" s="1"/>
  <c r="E14" i="82"/>
  <c r="G13" i="82"/>
  <c r="E13" i="82"/>
  <c r="G11" i="82"/>
  <c r="H11" i="82" s="1"/>
  <c r="E11" i="82"/>
  <c r="G10" i="82"/>
  <c r="H10" i="82" s="1"/>
  <c r="E10" i="82"/>
  <c r="G9" i="82"/>
  <c r="H9" i="82" s="1"/>
  <c r="E9" i="82"/>
  <c r="G8" i="82"/>
  <c r="H8" i="82" s="1"/>
  <c r="E8" i="82"/>
  <c r="G7" i="82"/>
  <c r="I117" i="145"/>
  <c r="I114" i="145"/>
  <c r="I113" i="145"/>
  <c r="J108" i="145"/>
  <c r="J103" i="145"/>
  <c r="I85" i="145"/>
  <c r="I84" i="145"/>
  <c r="J83" i="145"/>
  <c r="I73" i="145"/>
  <c r="J70" i="145"/>
  <c r="I71" i="145"/>
  <c r="E7" i="31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  <c r="C6" i="29" l="1"/>
  <c r="E25" i="29"/>
  <c r="E19" i="29"/>
  <c r="E7" i="82"/>
  <c r="J102" i="145"/>
  <c r="G28" i="82"/>
  <c r="H28" i="82" s="1"/>
  <c r="D4" i="29"/>
  <c r="D28" i="82"/>
  <c r="E28" i="82" s="1"/>
  <c r="H13" i="82"/>
  <c r="G12" i="82"/>
  <c r="H12" i="82" s="1"/>
  <c r="H7" i="82"/>
  <c r="E13" i="29"/>
  <c r="E11" i="29"/>
  <c r="E5" i="29"/>
  <c r="H31" i="82"/>
  <c r="J69" i="145"/>
  <c r="J130" i="145" s="1"/>
  <c r="E15" i="29"/>
  <c r="I118" i="145"/>
  <c r="D22" i="82"/>
  <c r="E22" i="82" s="1"/>
  <c r="G22" i="82"/>
  <c r="H22" i="82" s="1"/>
  <c r="D17" i="82"/>
  <c r="E17" i="82" s="1"/>
  <c r="E12" i="82"/>
  <c r="G17" i="82"/>
  <c r="I87" i="145"/>
  <c r="I112" i="145"/>
  <c r="I86" i="145"/>
  <c r="E17" i="29"/>
  <c r="D11" i="31"/>
  <c r="G6" i="82" l="1"/>
  <c r="G5" i="82" s="1"/>
  <c r="H5" i="82" s="1"/>
  <c r="D6" i="82"/>
  <c r="D5" i="82" s="1"/>
  <c r="H17" i="82"/>
  <c r="D10" i="29"/>
  <c r="D12" i="29"/>
  <c r="D6" i="29"/>
  <c r="C14" i="29"/>
  <c r="C20" i="29"/>
  <c r="C18" i="29"/>
  <c r="C10" i="29"/>
  <c r="D16" i="29"/>
  <c r="D28" i="29"/>
  <c r="D24" i="29"/>
  <c r="D20" i="29"/>
  <c r="D18" i="29"/>
  <c r="D14" i="29"/>
  <c r="D26" i="29"/>
  <c r="D22" i="29"/>
  <c r="C28" i="29"/>
  <c r="C26" i="29"/>
  <c r="C24" i="29"/>
  <c r="C22" i="29"/>
  <c r="C16" i="29"/>
  <c r="C12" i="29"/>
  <c r="I108" i="145"/>
  <c r="D30" i="29"/>
  <c r="F30" i="29" s="1"/>
  <c r="D31" i="29"/>
  <c r="F31" i="29" s="1"/>
  <c r="I70" i="145"/>
  <c r="I109" i="145"/>
  <c r="I83" i="145"/>
  <c r="C59" i="82" l="1"/>
  <c r="H6" i="82"/>
  <c r="E6" i="82"/>
  <c r="D32" i="29"/>
  <c r="F32" i="29" s="1"/>
  <c r="I103" i="145"/>
  <c r="E59" i="82" l="1"/>
  <c r="D9" i="31"/>
  <c r="I102" i="145"/>
  <c r="D5" i="31" l="1"/>
  <c r="I69" i="145"/>
  <c r="D10" i="31" l="1"/>
  <c r="D12" i="31"/>
  <c r="I130" i="145"/>
  <c r="D8" i="31" l="1"/>
  <c r="E15" i="214" l="1"/>
  <c r="E18" i="214" l="1"/>
</calcChain>
</file>

<file path=xl/comments1.xml><?xml version="1.0" encoding="utf-8"?>
<comments xmlns="http://schemas.openxmlformats.org/spreadsheetml/2006/main">
  <authors>
    <author>Denisova</author>
  </authors>
  <commentList>
    <comment ref="B24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
данные статистики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Н.В. Кузнецова</author>
  </authors>
  <commentList>
    <comment ref="C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Полинкин, 13.05.16
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Полинкин, 13.05.16
</t>
        </r>
      </text>
    </comment>
  </commentList>
</comments>
</file>

<file path=xl/sharedStrings.xml><?xml version="1.0" encoding="utf-8"?>
<sst xmlns="http://schemas.openxmlformats.org/spreadsheetml/2006/main" count="1755" uniqueCount="891">
  <si>
    <t>% исполнения факт от плана</t>
  </si>
  <si>
    <t>Иные межбюджетные трансферты</t>
  </si>
  <si>
    <t>Исполнение расходной части бюджета г. Норильска</t>
  </si>
  <si>
    <t>Магаданская область</t>
  </si>
  <si>
    <t>7.4.</t>
  </si>
  <si>
    <t xml:space="preserve"> - прочие доходы от использования имущества и прав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</si>
  <si>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</si>
  <si>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</si>
  <si>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</si>
  <si>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</si>
  <si>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</si>
  <si>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</si>
  <si>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</si>
  <si>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</si>
  <si>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</si>
  <si>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</si>
  <si>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</si>
  <si>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</si>
  <si>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</si>
  <si>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</si>
  <si>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</si>
  <si>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</si>
  <si>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</si>
  <si>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</si>
  <si>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</si>
  <si>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</si>
  <si>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</si>
  <si>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</si>
  <si>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</si>
  <si>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</si>
  <si>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</si>
  <si>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</si>
  <si>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</si>
  <si>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</si>
  <si>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</si>
  <si>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</si>
  <si>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</si>
  <si>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</si>
  <si>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</si>
  <si>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млн. руб.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</si>
  <si>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</si>
  <si>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</si>
  <si>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</si>
  <si>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</si>
  <si>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У р о в е н ь    ж и з н и</t>
  </si>
  <si>
    <t>З а н я т о с т ь</t>
  </si>
  <si>
    <t>Удельный вес</t>
  </si>
  <si>
    <t xml:space="preserve">     в т.ч. перечислено в:</t>
  </si>
  <si>
    <t>Всего</t>
  </si>
  <si>
    <t>сумма</t>
  </si>
  <si>
    <t>Прочие</t>
  </si>
  <si>
    <t>Всего:</t>
  </si>
  <si>
    <t>Безвозмездные перечисления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</si>
  <si>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</si>
  <si>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</si>
  <si>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</si>
  <si>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</si>
  <si>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</si>
  <si>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</si>
  <si>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</si>
  <si>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</si>
  <si>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</si>
  <si>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</si>
  <si>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Темп роста, %</t>
  </si>
  <si>
    <t>ТАО</t>
  </si>
  <si>
    <t>Налог на доходы физических лиц</t>
  </si>
  <si>
    <t xml:space="preserve">          Расходы бюджета - всего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</si>
  <si>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</si>
  <si>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</si>
  <si>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</si>
  <si>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</si>
  <si>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</si>
  <si>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Налог на прибыль организаций</t>
  </si>
  <si>
    <t>I</t>
  </si>
  <si>
    <t>II</t>
  </si>
  <si>
    <t>Прочие неналоговые доходы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</si>
  <si>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</si>
  <si>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</si>
  <si>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</si>
  <si>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</si>
  <si>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</si>
  <si>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</si>
  <si>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</si>
  <si>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</si>
  <si>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</si>
  <si>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</si>
  <si>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</si>
  <si>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8.</t>
  </si>
  <si>
    <t>13.</t>
  </si>
  <si>
    <t>Государственная пошлина</t>
  </si>
  <si>
    <t>Миграционный прирост населения</t>
  </si>
  <si>
    <t>Город</t>
  </si>
  <si>
    <t>Сумма</t>
  </si>
  <si>
    <t>Уд.вес</t>
  </si>
  <si>
    <t>МО город  Норильск</t>
  </si>
  <si>
    <t xml:space="preserve">МО город  Норильск </t>
  </si>
  <si>
    <t>Ед.изм.</t>
  </si>
  <si>
    <t>для трудоспособного населения</t>
  </si>
  <si>
    <t>для пенсионеров</t>
  </si>
  <si>
    <t>для детей</t>
  </si>
  <si>
    <t>нарастающим итогом с начала года</t>
  </si>
  <si>
    <t>Наименование показателя</t>
  </si>
  <si>
    <t>Прибыло</t>
  </si>
  <si>
    <t>Выбыло</t>
  </si>
  <si>
    <t>Отрасли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</si>
  <si>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</si>
  <si>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</si>
  <si>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</si>
  <si>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</si>
  <si>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</si>
  <si>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</si>
  <si>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</si>
  <si>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</si>
  <si>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</si>
  <si>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</si>
  <si>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</si>
  <si>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</si>
  <si>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</si>
  <si>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</si>
  <si>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</si>
  <si>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</si>
  <si>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</si>
  <si>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</si>
  <si>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</si>
  <si>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</si>
  <si>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</si>
  <si>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</si>
  <si>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</si>
  <si>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</si>
  <si>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</si>
  <si>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</si>
  <si>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</si>
  <si>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</si>
  <si>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</si>
  <si>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</si>
  <si>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</si>
  <si>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</si>
  <si>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</si>
  <si>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</si>
  <si>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 xml:space="preserve"> - общегосударственные вопросы</t>
  </si>
  <si>
    <t xml:space="preserve"> - национальная безопасность и правоохранительная деятельность</t>
  </si>
  <si>
    <t xml:space="preserve"> - межбюджетные трансферты</t>
  </si>
  <si>
    <t>Налоги на имущество:</t>
  </si>
  <si>
    <t>- физических лиц</t>
  </si>
  <si>
    <t>- земельный налог</t>
  </si>
  <si>
    <t>8.1.</t>
  </si>
  <si>
    <t>- арендная плата за земли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</si>
  <si>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</si>
  <si>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</si>
  <si>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</si>
  <si>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</si>
  <si>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 xml:space="preserve"> - прочие </t>
  </si>
  <si>
    <r>
      <t xml:space="preserve">Налоги, сборы и иные обязательные платежи, всего                                                             </t>
    </r>
    <r>
      <rPr>
        <sz val="12"/>
        <rFont val="Times New Roman Cyr"/>
        <family val="1"/>
        <charset val="204"/>
      </rPr>
      <t>(без переходящих остатков)</t>
    </r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</si>
  <si>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</si>
  <si>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</si>
  <si>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</si>
  <si>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</si>
  <si>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Доходы от использования имущества, наход. в гос.и мун. собственности:</t>
  </si>
  <si>
    <t xml:space="preserve"> - платежи от гос. и мун. унитарных предприятий</t>
  </si>
  <si>
    <t>Платежи при пользовании природными ресурсами, в том числе:</t>
  </si>
  <si>
    <t>- плата за негативное воздействие на окружающую среду</t>
  </si>
  <si>
    <t>Дотации от других бюджетов бюджетной системы РФ</t>
  </si>
  <si>
    <t>Субвенции от других бюджетов бюджетной системы РФ</t>
  </si>
  <si>
    <t>Субсидии от других бюджетов бюджетной системы РФ</t>
  </si>
  <si>
    <t>Жилищно-коммунальное хозяйство</t>
  </si>
  <si>
    <t>7.1.</t>
  </si>
  <si>
    <t>7.2.</t>
  </si>
  <si>
    <t>7.3.</t>
  </si>
  <si>
    <t>14.</t>
  </si>
  <si>
    <t>№</t>
  </si>
  <si>
    <t>Ед. изм.</t>
  </si>
  <si>
    <t>Возврат остатков субсидий и субвенций</t>
  </si>
  <si>
    <t>Акцизы</t>
  </si>
  <si>
    <t>- организаций</t>
  </si>
  <si>
    <t xml:space="preserve">   - налог на игорный бизнес</t>
  </si>
  <si>
    <t>- налог на добычу полезных ископаемых</t>
  </si>
  <si>
    <t>- водный налог</t>
  </si>
  <si>
    <t>11.1.</t>
  </si>
  <si>
    <t>11.2.</t>
  </si>
  <si>
    <t>11.3.</t>
  </si>
  <si>
    <t>11.4.</t>
  </si>
  <si>
    <t>11.5.</t>
  </si>
  <si>
    <t>15.</t>
  </si>
  <si>
    <t>подгруппа КБК</t>
  </si>
  <si>
    <t>город</t>
  </si>
  <si>
    <t xml:space="preserve">край </t>
  </si>
  <si>
    <t>федерация</t>
  </si>
  <si>
    <t xml:space="preserve"> % отч.</t>
  </si>
  <si>
    <t>01</t>
  </si>
  <si>
    <t>03</t>
  </si>
  <si>
    <t>05</t>
  </si>
  <si>
    <t>06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</si>
  <si>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</si>
  <si>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</si>
  <si>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</si>
  <si>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</si>
  <si>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</si>
  <si>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</si>
  <si>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</si>
  <si>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</si>
  <si>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</si>
  <si>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</si>
  <si>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</si>
  <si>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</si>
  <si>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</si>
  <si>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</si>
  <si>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</si>
  <si>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</si>
  <si>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</si>
  <si>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</si>
  <si>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Единый налог на вмененный доход для отдельных видов деятельности</t>
  </si>
  <si>
    <t xml:space="preserve"> - разовые платежи за пользование недрами при наступлении определенных событий, оговоренных в лицензии (бонусы), при пользовании недрами на территории РФ</t>
  </si>
  <si>
    <t xml:space="preserve"> - плата за геологическую информацию о недрах, при пользовании недрами на территории РФ</t>
  </si>
  <si>
    <t xml:space="preserve">Дебиторская задолженность </t>
  </si>
  <si>
    <r>
      <t xml:space="preserve"> </t>
    </r>
    <r>
      <rPr>
        <sz val="13"/>
        <rFont val="Times New Roman Cyr"/>
        <family val="1"/>
        <charset val="204"/>
      </rPr>
      <t>+, -</t>
    </r>
  </si>
  <si>
    <t>18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</si>
  <si>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</si>
  <si>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</si>
  <si>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</si>
  <si>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</si>
  <si>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</si>
  <si>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</si>
  <si>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</si>
  <si>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</si>
  <si>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</si>
  <si>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</si>
  <si>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</si>
  <si>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</si>
  <si>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</si>
  <si>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</si>
  <si>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</si>
  <si>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</si>
  <si>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Структура доходов городского бюджета</t>
  </si>
  <si>
    <t>сентябрь</t>
  </si>
  <si>
    <t>Материальная помощь неработающим пенсионерам по программам (местный бюджет)</t>
  </si>
  <si>
    <t>Информация о суммах начисленных дополнительных компенсационных выплат лицам, работающим и проживающим в локальной природно-климатической зоне Крайнего Севера в муниципальном образовании город Норильск (ДКВ)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</si>
  <si>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</si>
  <si>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</si>
  <si>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</si>
  <si>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</si>
  <si>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</si>
  <si>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</si>
  <si>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 xml:space="preserve"> - образование</t>
  </si>
  <si>
    <t xml:space="preserve"> - социальная политика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</si>
  <si>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</si>
  <si>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</si>
  <si>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</si>
  <si>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</si>
  <si>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</si>
  <si>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</si>
  <si>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Доходы бюджета - всего</t>
  </si>
  <si>
    <t>Наименование показателя:</t>
  </si>
  <si>
    <t>Налоговые и неналоговые доходы</t>
  </si>
  <si>
    <t>Безвозмездные поступления</t>
  </si>
  <si>
    <t>Дотации бюджетам субъектов РФ и муниципальных образований</t>
  </si>
  <si>
    <t>руб./Гкал</t>
  </si>
  <si>
    <t>руб./куб.м</t>
  </si>
  <si>
    <t>по инвалидности всего, в т.ч.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</si>
  <si>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</si>
  <si>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</si>
  <si>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</si>
  <si>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</si>
  <si>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</si>
  <si>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</si>
  <si>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</si>
  <si>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</si>
  <si>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</si>
  <si>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- федеральный бюджет</t>
  </si>
  <si>
    <t xml:space="preserve"> - национальная экономика</t>
  </si>
  <si>
    <t xml:space="preserve"> </t>
  </si>
  <si>
    <r>
      <t>Обрабатывающие производства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</si>
  <si>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     работающие</t>
  </si>
  <si>
    <t xml:space="preserve">     неработающие</t>
  </si>
  <si>
    <t>декабрь 2009</t>
  </si>
  <si>
    <t xml:space="preserve">  - краевой бюджет</t>
  </si>
  <si>
    <t>золото</t>
  </si>
  <si>
    <t>серебро</t>
  </si>
  <si>
    <t>с начала года</t>
  </si>
  <si>
    <t xml:space="preserve"> Базовый тариф, взимаемый с родителей за содержание 1-го ребенка в ДДУ</t>
  </si>
  <si>
    <t>Налоговые доходы</t>
  </si>
  <si>
    <t>Неналоговые доходы</t>
  </si>
  <si>
    <t>- транспортный налог</t>
  </si>
  <si>
    <t xml:space="preserve"> изготовление фотоснимков для паспорта  (6 шт.)</t>
  </si>
  <si>
    <t>Средства массовой информации</t>
  </si>
  <si>
    <t xml:space="preserve">Культура, кинематография </t>
  </si>
  <si>
    <t>Обслуживание государственного и муниципального долга</t>
  </si>
  <si>
    <t xml:space="preserve"> - средства массовой информации</t>
  </si>
  <si>
    <t xml:space="preserve"> - физическая культура и спорт</t>
  </si>
  <si>
    <t xml:space="preserve"> - культура, кинематография</t>
  </si>
  <si>
    <t xml:space="preserve"> - обслуживание государственного и муниципального долга</t>
  </si>
  <si>
    <t>Физическая культура и спорт</t>
  </si>
  <si>
    <t>Налоги, сборы и иные обязательные платежи            собираемые в консолидированный бюджет края</t>
  </si>
  <si>
    <t>Структура  доходов консолидированного бюджета края и городского бюджета</t>
  </si>
  <si>
    <t xml:space="preserve">Исполнение бюджета муниципального образования город Норильск </t>
  </si>
  <si>
    <t>ё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</si>
  <si>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</si>
  <si>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</si>
  <si>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</si>
  <si>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</si>
  <si>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</si>
  <si>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</si>
  <si>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</si>
  <si>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</si>
  <si>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</si>
  <si>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</si>
  <si>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</si>
  <si>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</si>
  <si>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</si>
  <si>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</si>
  <si>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</si>
  <si>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</si>
  <si>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</si>
  <si>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</si>
  <si>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</si>
  <si>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</si>
  <si>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</si>
  <si>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</si>
  <si>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</si>
  <si>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</si>
  <si>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</si>
  <si>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</si>
  <si>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</si>
  <si>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</si>
  <si>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</si>
  <si>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</si>
  <si>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</si>
  <si>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</si>
  <si>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</si>
  <si>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</si>
  <si>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</si>
  <si>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</si>
  <si>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</si>
  <si>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</si>
  <si>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</si>
  <si>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</si>
  <si>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</si>
  <si>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</si>
  <si>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</si>
  <si>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</si>
  <si>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Прочие безвозмездные поступления</t>
  </si>
  <si>
    <t>Безвозмездные поступления от негосударственных организаций</t>
  </si>
  <si>
    <t>10.1.</t>
  </si>
  <si>
    <t>10.2.</t>
  </si>
  <si>
    <t>10.3.</t>
  </si>
  <si>
    <t>Всего (город+край)</t>
  </si>
  <si>
    <t xml:space="preserve">      Возврат остатков субсидий и субвенций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</si>
  <si>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</si>
  <si>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</si>
  <si>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- жилищно-коммунальное хозяйство</t>
  </si>
  <si>
    <t>справочно:</t>
  </si>
  <si>
    <t>1 кв. 2012</t>
  </si>
  <si>
    <t>Безвозмездные поступления от государственных (муниципальных) организаций</t>
  </si>
  <si>
    <t>2 кв. 2012</t>
  </si>
  <si>
    <t xml:space="preserve">Средняя заработная плата по городу (по крупным и средним организациям): </t>
  </si>
  <si>
    <t>МО город Норильск</t>
  </si>
  <si>
    <t>3 кв. 2012</t>
  </si>
  <si>
    <t>4 кв. 2012</t>
  </si>
  <si>
    <t>7.5.</t>
  </si>
  <si>
    <t>8.2.</t>
  </si>
  <si>
    <t>8.3.</t>
  </si>
  <si>
    <t>Налог, взимаемый в связи с применением патентной системы налогообложения</t>
  </si>
  <si>
    <t xml:space="preserve"> электроэнергия </t>
  </si>
  <si>
    <r>
      <t xml:space="preserve"> - городской бюджет                                        </t>
    </r>
    <r>
      <rPr>
        <i/>
        <sz val="12"/>
        <rFont val="Times New Roman Cyr"/>
        <charset val="204"/>
      </rPr>
      <t>(без безвозмездных перечислений)</t>
    </r>
  </si>
  <si>
    <t xml:space="preserve"> Наименование показателя </t>
  </si>
  <si>
    <t>из них:</t>
  </si>
  <si>
    <t>нет данных</t>
  </si>
  <si>
    <t>Кредиторская задолженность</t>
  </si>
  <si>
    <t xml:space="preserve"> Наименование показателя</t>
  </si>
  <si>
    <t>Организации местного подчинения:</t>
  </si>
  <si>
    <t>Организации краевого подчинения</t>
  </si>
  <si>
    <t>Организации федерального подчинения</t>
  </si>
  <si>
    <t>Задолженность и перерасчеты по отмененным налогам, сборам, в т.ч.:</t>
  </si>
  <si>
    <t>- налог на прибыль зачислявшийся до 1 января 2005 года в местные бюджеты</t>
  </si>
  <si>
    <t xml:space="preserve"> - акцизы</t>
  </si>
  <si>
    <t xml:space="preserve"> - платежи за пользование природными ресурсами</t>
  </si>
  <si>
    <t>- отчисления на воспроизводство минер.-сырьеой базы (ВМСБ)</t>
  </si>
  <si>
    <t xml:space="preserve"> - налог на имущество</t>
  </si>
  <si>
    <t xml:space="preserve"> - налог с владельцев транспортных ср-в и налог на приобрет. транспортных ср-в</t>
  </si>
  <si>
    <t>- налог на пользователей автодорог</t>
  </si>
  <si>
    <t>- налог с имущества, переходящего в порядке наследования или дарения</t>
  </si>
  <si>
    <t>- сбор на нужды образовательных учреждений, взимаемый с юр.лиц</t>
  </si>
  <si>
    <t>- налог на рекламу</t>
  </si>
  <si>
    <t xml:space="preserve"> - земельный налог</t>
  </si>
  <si>
    <t>- прочие налоги и сборы (отмененные)</t>
  </si>
  <si>
    <t>- недоимка, пени и штрафы по страховым взносам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</si>
  <si>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</si>
  <si>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</si>
  <si>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</si>
  <si>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</si>
  <si>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</si>
  <si>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</si>
  <si>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</si>
  <si>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</si>
  <si>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</si>
  <si>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</si>
  <si>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09</t>
  </si>
  <si>
    <t xml:space="preserve"> - не имеющие основного общего образования</t>
  </si>
  <si>
    <r>
      <t xml:space="preserve">Средний размер пенсии </t>
    </r>
    <r>
      <rPr>
        <sz val="14"/>
        <rFont val="Times New Roman Cyr"/>
        <charset val="204"/>
      </rPr>
      <t>(на конец периода)</t>
    </r>
  </si>
  <si>
    <t>1 кв. 2013</t>
  </si>
  <si>
    <t>Динамика индекса потребительских цен по Красноярскому краю (отчетный месяц к предыдущему), %</t>
  </si>
  <si>
    <t>удельный вес от факт. поступления,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</si>
  <si>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</si>
  <si>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</si>
  <si>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</si>
  <si>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</si>
  <si>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Единый налог, взимаемый в связи с применением упрощенной системы налогообложения</t>
  </si>
  <si>
    <t>Налоги, сборы, региональные платежи за пользование природными ресурсами:</t>
  </si>
  <si>
    <t>Доходы от использования имущества, находящегося в государственной и муниципальной собственности:</t>
  </si>
  <si>
    <t xml:space="preserve"> - платежи от государственных и муниципальных унитарных предприятий</t>
  </si>
  <si>
    <t xml:space="preserve"> - прочие платежи при пользовании недрами, зачисляемые в федеральный бюджет</t>
  </si>
  <si>
    <t>-сбор за пользование объектами водных биологических ресурсов и животного мира</t>
  </si>
  <si>
    <t>- доходы от сдачи в аренду имущества, составляющего государственную (муниципальную) казну (за исключением земельных участков)</t>
  </si>
  <si>
    <r>
      <rPr>
        <b/>
        <sz val="13"/>
        <rFont val="Times New Roman Cyr"/>
        <charset val="204"/>
      </rPr>
      <t>Доходы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</si>
  <si>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Расходы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</si>
  <si>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Дефицит "-" (профицит "+")</t>
    </r>
    <r>
      <rPr>
        <sz val="13"/>
        <rFont val="Times New Roman Cyr"/>
        <charset val="204"/>
      </rPr>
      <t xml:space="preserve"> нарастающим итогом с начала года</t>
    </r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</si>
  <si>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</si>
  <si>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</si>
  <si>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</si>
  <si>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</si>
  <si>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 - регулярные платежи за пользование недрами при пользовании недрами (ренталс) на территории РФ</t>
  </si>
  <si>
    <r>
      <t xml:space="preserve">ИТОГО </t>
    </r>
    <r>
      <rPr>
        <vertAlign val="superscript"/>
        <sz val="13"/>
        <rFont val="Times New Roman Cyr"/>
        <charset val="204"/>
      </rPr>
      <t>1)</t>
    </r>
  </si>
  <si>
    <t>1) Итоговая начисленная сумма ДКВ указана согласно данных отчёта Фонда "Социальной защиты населения" и не включает расходы фонда</t>
  </si>
  <si>
    <t xml:space="preserve">2) Маршруты в черте районов: Центральный, Кайеркан, Талнах / межрайонные маршруты </t>
  </si>
  <si>
    <t>- налог на игорный бизнес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</si>
  <si>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</si>
  <si>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</si>
  <si>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</si>
  <si>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</si>
  <si>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</si>
  <si>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</si>
  <si>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</si>
  <si>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</si>
  <si>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</si>
  <si>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</si>
  <si>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</si>
  <si>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</si>
  <si>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</si>
  <si>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</si>
  <si>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</si>
  <si>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</si>
  <si>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</si>
  <si>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</si>
  <si>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</si>
  <si>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</si>
  <si>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</si>
  <si>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</si>
  <si>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</si>
  <si>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</si>
  <si>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</si>
  <si>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</si>
  <si>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</si>
  <si>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</si>
  <si>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</si>
  <si>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</si>
  <si>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</si>
  <si>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</si>
  <si>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за отчетный месяц </t>
  </si>
  <si>
    <t>Доходы бюджетов городских округов от возврата автономными учреждениями остатков субсидий прошлых лет</t>
  </si>
  <si>
    <t>Социальная защита</t>
  </si>
  <si>
    <t xml:space="preserve"> Ед.
изм.</t>
  </si>
  <si>
    <r>
      <t xml:space="preserve">Макроэкономические показатели муниципального образования город Норильск </t>
    </r>
    <r>
      <rPr>
        <vertAlign val="superscript"/>
        <sz val="16"/>
        <rFont val="Times New Roman Cyr"/>
        <charset val="204"/>
      </rPr>
      <t>1)</t>
    </r>
  </si>
  <si>
    <t>2014</t>
  </si>
  <si>
    <t xml:space="preserve">1) Данные Красноярскстата </t>
  </si>
  <si>
    <t>6.1.</t>
  </si>
  <si>
    <t>6.2.</t>
  </si>
  <si>
    <t>8.4.</t>
  </si>
  <si>
    <t>9.1.</t>
  </si>
  <si>
    <t>Таймырский Долгано-Ненецкий муниципальный район</t>
  </si>
  <si>
    <t xml:space="preserve">1) По данным Росстата </t>
  </si>
  <si>
    <t>1.1.</t>
  </si>
  <si>
    <t>1.2.</t>
  </si>
  <si>
    <t>1.3.</t>
  </si>
  <si>
    <t>1.4.</t>
  </si>
  <si>
    <t>1.5.</t>
  </si>
  <si>
    <t>Удельный вес, %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</si>
  <si>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</si>
  <si>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</si>
  <si>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</si>
  <si>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</si>
  <si>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*- Субсидия на финансирование ДКВ отражена в категории расходов "Общегосударственные вопросы"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</si>
  <si>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</si>
  <si>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</si>
  <si>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</si>
  <si>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</si>
  <si>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>Основные параметры городского бюджета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</si>
  <si>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</si>
  <si>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</si>
  <si>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</si>
  <si>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</si>
  <si>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</si>
  <si>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 xml:space="preserve">Субсидии бюджетам субъектов Российской Федерации и муниципальных образований  (межбюджетные субсидии)     </t>
  </si>
  <si>
    <t xml:space="preserve">Субвенции бюджетам субъектов Российской Федерации и  муниципальных образований  </t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</si>
  <si>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</si>
  <si>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</si>
  <si>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</si>
  <si>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</si>
  <si>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</si>
  <si>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</si>
  <si>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</si>
  <si>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</si>
  <si>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</si>
  <si>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</si>
  <si>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</si>
  <si>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</si>
  <si>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</si>
  <si>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</si>
  <si>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</si>
  <si>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</si>
  <si>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</si>
  <si>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</si>
  <si>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</si>
  <si>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</si>
  <si>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</si>
  <si>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</si>
  <si>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>работники учреждений, финансируемых из местного бюджета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</si>
  <si>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</si>
  <si>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</si>
  <si>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</si>
  <si>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</si>
  <si>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</si>
  <si>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</si>
  <si>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субсидии на выплату ДКВ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</si>
  <si>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</si>
  <si>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</si>
  <si>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</si>
  <si>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</si>
  <si>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 xml:space="preserve"> Ед. изм.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</si>
  <si>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</si>
  <si>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</si>
  <si>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* - с 01.01.2014 деятельность отрасли "Здравоохранение" финансируется из краевого бюджета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</si>
  <si>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</si>
  <si>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</si>
  <si>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</si>
  <si>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</si>
  <si>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</si>
  <si>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</si>
  <si>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</si>
  <si>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</si>
  <si>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</si>
  <si>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</si>
  <si>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</si>
  <si>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</si>
  <si>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</si>
  <si>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</si>
  <si>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</si>
  <si>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</si>
  <si>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</si>
  <si>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</si>
  <si>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</si>
  <si>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</si>
  <si>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</si>
  <si>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</si>
  <si>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</si>
  <si>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</si>
  <si>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</si>
  <si>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</si>
  <si>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</si>
  <si>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</si>
  <si>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</si>
  <si>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</si>
  <si>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</si>
  <si>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</si>
  <si>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</si>
  <si>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</si>
  <si>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</si>
  <si>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</si>
  <si>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</si>
  <si>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</si>
  <si>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</si>
  <si>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</si>
  <si>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</si>
  <si>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</si>
  <si>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</si>
  <si>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</si>
  <si>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</si>
  <si>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</si>
  <si>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</si>
  <si>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</si>
  <si>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</si>
  <si>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</si>
  <si>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</si>
  <si>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МБУ «Норильская художественная галерея»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</si>
  <si>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</si>
  <si>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</si>
  <si>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</si>
  <si>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</si>
  <si>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</si>
  <si>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</si>
  <si>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</si>
  <si>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</si>
  <si>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</si>
  <si>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</si>
  <si>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</si>
  <si>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</si>
  <si>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</si>
  <si>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</si>
  <si>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</si>
  <si>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</si>
  <si>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</si>
  <si>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</si>
  <si>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</si>
  <si>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</si>
  <si>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</si>
  <si>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</si>
  <si>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</si>
  <si>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</si>
  <si>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</si>
  <si>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</si>
  <si>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39,50 / 40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</si>
  <si>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</si>
  <si>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</si>
  <si>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</si>
  <si>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 xml:space="preserve"> -прочие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</si>
  <si>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</si>
  <si>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</si>
  <si>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</si>
  <si>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Объем отгруженных товаров собственного производства (выполненных работ и услуг собственными силами) в действующих ценах по крупным и средним организациям не относящихся к субъектам малого предпринимательства, всего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</si>
  <si>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</si>
  <si>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</si>
  <si>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план на      2016 год</t>
  </si>
  <si>
    <t>ЗФ ПАО "ГМК "Норильский никель"</t>
  </si>
  <si>
    <r>
      <t>26 / 40</t>
    </r>
    <r>
      <rPr>
        <vertAlign val="superscript"/>
        <sz val="13"/>
        <rFont val="Times New Roman Cyr"/>
        <charset val="204"/>
      </rPr>
      <t>1)</t>
    </r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</si>
  <si>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</si>
  <si>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</si>
  <si>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</si>
  <si>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</si>
  <si>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</si>
  <si>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</si>
  <si>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</si>
  <si>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</si>
  <si>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</si>
  <si>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</si>
  <si>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</si>
  <si>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</si>
  <si>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</si>
  <si>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</si>
  <si>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</si>
  <si>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</si>
  <si>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 xml:space="preserve"> - здравоохранение</t>
  </si>
  <si>
    <t>Здравоохранение*</t>
  </si>
  <si>
    <t>* Средства выделены из резервного фонда Администрации города Норильска на закупку товаров, работ и услуг для обеспечения государственных (муниципальных) нужд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</si>
  <si>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2015 г. среднесписочная численность работников по полному кругу организаций и предприятий (с дорасчетом по малому бизнесу - 15 575 чел.) составила 101 142 чел.</t>
  </si>
  <si>
    <t>2 кв. 2016</t>
  </si>
  <si>
    <t>- доходы от сдачи в аренду имущества</t>
  </si>
  <si>
    <t xml:space="preserve"> - высшее профессиональное образование</t>
  </si>
  <si>
    <t>1.6.</t>
  </si>
  <si>
    <t xml:space="preserve">                - Управление по спорту</t>
  </si>
  <si>
    <t>9 265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</si>
  <si>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</si>
  <si>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</si>
  <si>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</si>
  <si>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</si>
  <si>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«Политехнический колледж» ФГБОУ ВО («Норильский государственный индустриальный институт»)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</si>
  <si>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</si>
  <si>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</si>
  <si>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3 кв. 2016</t>
  </si>
  <si>
    <t>1) Ежеквартальная информация</t>
  </si>
  <si>
    <t>41,60 / 43</t>
  </si>
  <si>
    <t>43,50 / 45</t>
  </si>
  <si>
    <t>45 / 45,40</t>
  </si>
  <si>
    <t>62,00 / 68,00</t>
  </si>
  <si>
    <t>на 01.01.17г.</t>
  </si>
  <si>
    <t>4 кв. 2016</t>
  </si>
  <si>
    <t>январь-декабрь 2016</t>
  </si>
  <si>
    <t>декабрь
2016</t>
  </si>
  <si>
    <t>на 01.01.17г</t>
  </si>
  <si>
    <t>декабрь 2016</t>
  </si>
  <si>
    <t>2017</t>
  </si>
  <si>
    <t>к декабрю 2016 г., %</t>
  </si>
  <si>
    <t>к декабрю 2016г., %</t>
  </si>
  <si>
    <t>план на      2017 год</t>
  </si>
  <si>
    <t>в т.ч.: школа</t>
  </si>
  <si>
    <t xml:space="preserve">         лицей</t>
  </si>
  <si>
    <t xml:space="preserve">         центр образования¹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</si>
  <si>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</si>
  <si>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</si>
  <si>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1.6. Музеи, всего:</t>
  </si>
  <si>
    <t xml:space="preserve"> - количество посещений учреждений музейного типа</t>
  </si>
  <si>
    <t xml:space="preserve">          дворец спорта («Арктика», «Ледовый д/с «Кайеркан»)</t>
  </si>
  <si>
    <t>43,90 / 46</t>
  </si>
  <si>
    <t>45,70 / 48</t>
  </si>
  <si>
    <t>47,30 / 47,50</t>
  </si>
  <si>
    <t>Средний курс за 2016 год</t>
  </si>
  <si>
    <t>58,38 / 61,50</t>
  </si>
  <si>
    <t>62,21 / 65,71</t>
  </si>
  <si>
    <t>60,71 / 63,83</t>
  </si>
  <si>
    <t>63,82 / 67,32</t>
  </si>
  <si>
    <t>65,22 / 65,84</t>
  </si>
  <si>
    <t>59,00 / 65,00</t>
  </si>
  <si>
    <t>61,83 / 62,38</t>
  </si>
  <si>
    <t xml:space="preserve">Таймырский Долгано-Ненецкий муницип. район </t>
  </si>
  <si>
    <t>59,34 / 59,94</t>
  </si>
  <si>
    <t>63,34 / 64,01</t>
  </si>
  <si>
    <t xml:space="preserve">                      ежеквартальная информация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</si>
  <si>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</si>
  <si>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</si>
  <si>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</si>
  <si>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</si>
  <si>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Деятельности с операциями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</si>
  <si>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</si>
  <si>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</si>
  <si>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</si>
  <si>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</si>
  <si>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</si>
  <si>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</si>
  <si>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</si>
  <si>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</si>
  <si>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58,00 / 62,00</t>
  </si>
  <si>
    <t>61,00 / 65,00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</si>
  <si>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МБОУ «Центр образования №1» присоединен к МБОУ «СОШ №8»
     МБОУ «Центр образования №2» присоединен к МБОУ «СОШ №27»
     МБОУ «Центр образования №3» присоединен к МБОУ «СОШ №32»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</si>
  <si>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ФГБОУ ВО «Московский государственный институт культуры» образовательную деятельность на территории больше не осуществляет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</si>
  <si>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НОУ ВПО «Московский институт предпринимательства и права» реорганизовано путем присоединения к НОЧУ ВО «Московский финансово-промышленный университет «Синергия»</t>
    </r>
  </si>
  <si>
    <r>
      <rPr>
        <b/>
        <sz val="12"/>
        <rFont val="Times New Roman"/>
        <family val="1"/>
        <charset val="204"/>
      </rPr>
      <t xml:space="preserve">(4) </t>
    </r>
    <r>
      <rPr>
        <sz val="12"/>
        <rFont val="Times New Roman"/>
        <family val="1"/>
        <charset val="204"/>
      </rPr>
      <t xml:space="preserve">АНО «Учебный центр Санкт-Петербургского университета аэрокосмического приборостроения» с 2016 года осуществляет образовательную деятельность на территории </t>
    </r>
  </si>
  <si>
    <r>
      <rPr>
        <b/>
        <sz val="12"/>
        <rFont val="Times New Roman"/>
        <family val="1"/>
        <charset val="204"/>
      </rPr>
      <t xml:space="preserve">(5) </t>
    </r>
    <r>
      <rPr>
        <sz val="12"/>
        <rFont val="Times New Roman"/>
        <family val="1"/>
        <charset val="204"/>
      </rPr>
      <t>НОУ ВПО «Кисловодский институт экономики и права» образовательную деятельность на территории больше не осуществляет</t>
    </r>
  </si>
  <si>
    <r>
      <rPr>
        <b/>
        <sz val="12"/>
        <rFont val="Times New Roman"/>
        <family val="1"/>
        <charset val="204"/>
      </rPr>
      <t>(6)</t>
    </r>
    <r>
      <rPr>
        <sz val="12"/>
        <rFont val="Times New Roman"/>
        <family val="1"/>
        <charset val="204"/>
      </rPr>
      <t xml:space="preserve">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</t>
    </r>
  </si>
  <si>
    <r>
      <rPr>
        <b/>
        <sz val="12"/>
        <rFont val="Times New Roman"/>
        <family val="1"/>
        <charset val="204"/>
      </rPr>
      <t>(7)</t>
    </r>
    <r>
      <rPr>
        <sz val="12"/>
        <rFont val="Times New Roman"/>
        <family val="1"/>
        <charset val="204"/>
      </rPr>
      <t xml:space="preserve"> МБУ «Норильская художественная галерея» реорганизовано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</t>
    </r>
  </si>
  <si>
    <r>
      <rPr>
        <b/>
        <sz val="12"/>
        <rFont val="Times New Roman"/>
        <family val="1"/>
        <charset val="204"/>
      </rPr>
      <t>(8)</t>
    </r>
    <r>
      <rPr>
        <sz val="12"/>
        <rFont val="Times New Roman"/>
        <family val="1"/>
        <charset val="204"/>
      </rPr>
      <t xml:space="preserve"> МКУ «Централизованная бухгалтерия учреждений по делам культуры и искусства» переименовано в МКУ «Обеспечивающий комплекс учреждений культуры»</t>
    </r>
  </si>
  <si>
    <r>
      <rPr>
        <b/>
        <sz val="12"/>
        <rFont val="Times New Roman"/>
        <family val="1"/>
        <charset val="204"/>
      </rPr>
      <t>(9)</t>
    </r>
    <r>
      <rPr>
        <sz val="12"/>
        <rFont val="Times New Roman"/>
        <family val="1"/>
        <charset val="204"/>
      </rPr>
      <t xml:space="preserve"> МКУ «Централизованная бухгалтерия учреждений по спорту и туризму» переименовано в МКУ «Обеспечивающий комплекс учреждений спорта»</t>
    </r>
  </si>
  <si>
    <t xml:space="preserve">Обрабатывающие производства </t>
  </si>
  <si>
    <t xml:space="preserve">Деятельность финансовая и страховая </t>
  </si>
  <si>
    <t>№ п/п</t>
  </si>
  <si>
    <t>Таймырский Долгано-Ненецкий муницип. район</t>
  </si>
  <si>
    <t>млн руб.</t>
  </si>
  <si>
    <t xml:space="preserve">от 300 до 2200 </t>
  </si>
  <si>
    <r>
      <t>Таймырский Долгано-Ненецкий муницип. район</t>
    </r>
    <r>
      <rPr>
        <b/>
        <vertAlign val="superscript"/>
        <sz val="10"/>
        <rFont val="Times New Roman CYR"/>
        <charset val="204"/>
      </rPr>
      <t>1)</t>
    </r>
  </si>
  <si>
    <t>1.7.</t>
  </si>
  <si>
    <r>
      <t xml:space="preserve">Добыча полезных ископаемых </t>
    </r>
    <r>
      <rPr>
        <vertAlign val="superscript"/>
        <sz val="13"/>
        <rFont val="Times New Roman Cyr"/>
        <charset val="204"/>
      </rPr>
      <t>2)</t>
    </r>
  </si>
  <si>
    <r>
      <t xml:space="preserve"> - ФГБОУ ВО «Московский государственный институт культуры»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</si>
  <si>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 - НОУ ВПО «Московский институт предпринимательства и права»</t>
    </r>
    <r>
      <rPr>
        <vertAlign val="superscript"/>
        <sz val="13"/>
        <rFont val="Times New Roman"/>
        <family val="1"/>
        <charset val="204"/>
      </rPr>
      <t>3</t>
    </r>
  </si>
  <si>
    <r>
      <t xml:space="preserve"> - НОЧУ ВО «Московский финансово-промышленный университет «Синергия», филиал</t>
    </r>
    <r>
      <rPr>
        <vertAlign val="superscript"/>
        <sz val="13"/>
        <rFont val="Times New Roman"/>
        <family val="1"/>
        <charset val="204"/>
      </rPr>
      <t>3</t>
    </r>
  </si>
  <si>
    <r>
      <t xml:space="preserve"> - АНО «Учебный центр Санкт-Петербургского университета аэрокосмического приборостроения»</t>
    </r>
    <r>
      <rPr>
        <vertAlign val="superscript"/>
        <sz val="13"/>
        <rFont val="Times New Roman"/>
        <family val="1"/>
        <charset val="204"/>
      </rPr>
      <t>4</t>
    </r>
  </si>
  <si>
    <r>
      <t xml:space="preserve"> - НОУ ВПО «Кисловодский институт экономики и права», филиал</t>
    </r>
    <r>
      <rPr>
        <vertAlign val="superscript"/>
        <sz val="13"/>
        <rFont val="Times New Roman"/>
        <family val="1"/>
        <charset val="204"/>
      </rPr>
      <t>5</t>
    </r>
  </si>
  <si>
    <r>
      <t xml:space="preserve"> - МКУ «Обеспечивающий комплекс учреждений общего и дошкольного образования»</t>
    </r>
    <r>
      <rPr>
        <vertAlign val="superscript"/>
        <sz val="13"/>
        <rFont val="Times New Roman"/>
        <family val="1"/>
        <charset val="204"/>
      </rPr>
      <t>6</t>
    </r>
  </si>
  <si>
    <r>
      <t xml:space="preserve"> - МБУ «Музейно-выставочный комплекс "Музей Норильска" / в том числе филиал в районе Талнах</t>
    </r>
    <r>
      <rPr>
        <vertAlign val="superscript"/>
        <sz val="13"/>
        <rFont val="Times New Roman"/>
        <family val="1"/>
        <charset val="204"/>
      </rPr>
      <t>7</t>
    </r>
  </si>
  <si>
    <r>
      <t xml:space="preserve"> - МКУ «Обеспечивающий комплекс учреждений культуры»</t>
    </r>
    <r>
      <rPr>
        <vertAlign val="superscript"/>
        <sz val="13"/>
        <rFont val="Times New Roman"/>
        <family val="1"/>
        <charset val="204"/>
      </rPr>
      <t>8</t>
    </r>
  </si>
  <si>
    <r>
      <t xml:space="preserve"> - МКУ «Обеспечивающий комплекс учреждений спорта»</t>
    </r>
    <r>
      <rPr>
        <vertAlign val="superscript"/>
        <sz val="13"/>
        <rFont val="Times New Roman"/>
        <family val="1"/>
        <charset val="204"/>
      </rPr>
      <t>9</t>
    </r>
  </si>
  <si>
    <t>57,93 / 60,21</t>
  </si>
  <si>
    <t>60.72 / 64,22</t>
  </si>
  <si>
    <t>57,00 / 61,00</t>
  </si>
  <si>
    <t>62,00 / 66,00</t>
  </si>
  <si>
    <t>58,23 / 58,76</t>
  </si>
  <si>
    <t>62,07 / 62,68</t>
  </si>
  <si>
    <r>
      <t xml:space="preserve">Величина прожиточного минимума (I квартал) </t>
    </r>
    <r>
      <rPr>
        <vertAlign val="superscript"/>
        <sz val="13"/>
        <rFont val="Times New Roman Cyr"/>
        <charset val="204"/>
      </rPr>
      <t>1)</t>
    </r>
  </si>
  <si>
    <t>1) Величина прожиточного минимума устанавливается раз в квартал постановлением Правительства Красноярского края и указана за 1 квартал 2017 и 2016 гг.</t>
  </si>
  <si>
    <t xml:space="preserve"> -</t>
  </si>
  <si>
    <t>на 01.04.2016г.</t>
  </si>
  <si>
    <t>на 01.04.2017г.</t>
  </si>
  <si>
    <t>Отклонение 01.04.17г./ 01.04.16г, +, -</t>
  </si>
  <si>
    <t>март
 2016</t>
  </si>
  <si>
    <t>март
 2017</t>
  </si>
  <si>
    <t>Отклонение                                        март  2017 / 2016</t>
  </si>
  <si>
    <t>Отклонение                                          март 2017 / 2016</t>
  </si>
  <si>
    <t>март 
2016</t>
  </si>
  <si>
    <t>март
  2017</t>
  </si>
  <si>
    <t>на 01.04.16г</t>
  </si>
  <si>
    <t>на 01.04.17г</t>
  </si>
  <si>
    <t>Отклонение                                    01.04.17г. / 01.04.16г.</t>
  </si>
  <si>
    <t>на 01.04.16г.</t>
  </si>
  <si>
    <t>на 01.04.17</t>
  </si>
  <si>
    <t>Отклонение 01.04.17/ 01.04.16,          +, -</t>
  </si>
  <si>
    <t>Март
2016</t>
  </si>
  <si>
    <t>Март
2017</t>
  </si>
  <si>
    <t>за март 2017г</t>
  </si>
  <si>
    <t>за март 2016г</t>
  </si>
  <si>
    <t>Распределение налогов, сборов и иных обязательных платежей в консолидированный бюджет края на 01.04.2017 года</t>
  </si>
  <si>
    <t>Итого 
за 3 месяца</t>
  </si>
  <si>
    <r>
      <t>Средние цены в городах РФ и МО г. Норильск в марте 2017 года</t>
    </r>
    <r>
      <rPr>
        <vertAlign val="superscript"/>
        <sz val="12"/>
        <rFont val="Times New Roman"/>
        <family val="1"/>
        <charset val="204"/>
      </rPr>
      <t>1)</t>
    </r>
  </si>
  <si>
    <t>01.04.14 г.</t>
  </si>
  <si>
    <t>01.04.15 г.</t>
  </si>
  <si>
    <t>01.04.16 г.</t>
  </si>
  <si>
    <t>01.04.17 г.</t>
  </si>
  <si>
    <t>33 / 38</t>
  </si>
  <si>
    <t>40 / 43</t>
  </si>
  <si>
    <t>41 / 44</t>
  </si>
  <si>
    <t>56,62 / 59,74</t>
  </si>
  <si>
    <t>60,43 / 63,93</t>
  </si>
  <si>
    <t>в 7 раз</t>
  </si>
  <si>
    <t>факт на 01.04.2016</t>
  </si>
  <si>
    <t>факт на 01.04.2017</t>
  </si>
  <si>
    <t>на 01.04.16</t>
  </si>
  <si>
    <t>на 01.04.2016</t>
  </si>
  <si>
    <t>на 01.04.2017</t>
  </si>
  <si>
    <t>на 01.04.17г.</t>
  </si>
  <si>
    <t>Темп роста 01.04.17/
01.04.16, 
%</t>
  </si>
  <si>
    <t>57,74 / 58,25</t>
  </si>
  <si>
    <t>61,70 / 62,29</t>
  </si>
  <si>
    <t>1 кв. 2017</t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</si>
  <si>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</si>
  <si>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</si>
  <si>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</si>
  <si>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</si>
  <si>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</si>
  <si>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</si>
  <si>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</si>
  <si>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</si>
  <si>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</si>
  <si>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</si>
  <si>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</si>
  <si>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</si>
  <si>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</si>
  <si>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</si>
  <si>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</si>
  <si>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</si>
  <si>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</si>
  <si>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</si>
  <si>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</si>
  <si>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</si>
  <si>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</si>
  <si>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</si>
  <si>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</si>
  <si>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</si>
  <si>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</si>
  <si>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</si>
  <si>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 xml:space="preserve"> - в 2016 году произошли следующие изменения:
1.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
2. Реорганизовано МБУ «Норильская художественная галерея»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
3.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
4. МКУ «Централизованная бухгалтерия учреждений по делам культуры и искусства» переименовано в МКУ «Обеспечивающий комплекс учреждений культуры»
5. МКУ «Централизованная бухгалтерия учреждений по спорту и туризму» переименовано в МКУ «Обеспечивающий комплекс учреждений спорта»
6. Реорганизовано МБОУ «Центр образования №1» путем присоединения к МБОУ «СОШ №8»
7. Реорганизовано МБОУ «Центр образования №2» путем присоединения к МБОУ «СОШ №27»
8. Реорганизовано МБОУ «Центр образования №3» путем присоединения к МБОУ «СОШ №32»</t>
  </si>
  <si>
    <t>Основные показатели деятельности жилищно-коммунального хозяйства</t>
  </si>
  <si>
    <r>
      <t xml:space="preserve">Общая площадь помещений жилищного фонда (жилые/нежилые), </t>
    </r>
    <r>
      <rPr>
        <i/>
        <sz val="13"/>
        <color indexed="8"/>
        <rFont val="Times New Roman"/>
        <family val="1"/>
        <charset val="204"/>
      </rPr>
      <t>в том числе:</t>
    </r>
  </si>
  <si>
    <t>тыс. кв. м</t>
  </si>
  <si>
    <t xml:space="preserve">жилой фонд </t>
  </si>
  <si>
    <t>тыс.кв. м</t>
  </si>
  <si>
    <t>общежития</t>
  </si>
  <si>
    <t>Износ жилого фонда</t>
  </si>
  <si>
    <t>Тарифы на оплату  жилищных и коммунальных услуг</t>
  </si>
  <si>
    <t>Рост к предыдущему периоду, %</t>
  </si>
  <si>
    <t>Оплата жилищных услуг</t>
  </si>
  <si>
    <t>улучшенная планировка - при отсутствии общедомовых приборов учета ком.ресурсов</t>
  </si>
  <si>
    <t>руб./кв. м в мес.</t>
  </si>
  <si>
    <t>"сталинка", "хрущевка" - при отсутствии общедомовых приборов учета ком.ресурсов</t>
  </si>
  <si>
    <t>общежития квартирного типа - при отсутствии общедомовых приборов учета ком.ресурсов</t>
  </si>
  <si>
    <t>Себестоимость содержания жилого фонда</t>
  </si>
  <si>
    <t>тыс. руб.</t>
  </si>
  <si>
    <t>эксплуатация жилищного фонда</t>
  </si>
  <si>
    <t>содержание общежитий</t>
  </si>
  <si>
    <t>комплексное обслуживание нежилой площади</t>
  </si>
  <si>
    <t>коммунальные услуги</t>
  </si>
  <si>
    <t>Капитальный ремонт</t>
  </si>
  <si>
    <t>Собираемость платежей за ЖКУ</t>
  </si>
  <si>
    <t xml:space="preserve">Доходы от потребителей за услуги </t>
  </si>
  <si>
    <t xml:space="preserve">Субсидии бюджета </t>
  </si>
  <si>
    <t>капитальный ремонт</t>
  </si>
  <si>
    <t>Итого валовая выручка</t>
  </si>
  <si>
    <r>
      <t xml:space="preserve">Финансовый результат по начисленным услугам </t>
    </r>
    <r>
      <rPr>
        <sz val="12"/>
        <color indexed="8"/>
        <rFont val="Times New Roman"/>
        <family val="1"/>
        <charset val="204"/>
      </rPr>
      <t>(валовая выручка-расходы)</t>
    </r>
  </si>
  <si>
    <t>56,00 / 58,00</t>
  </si>
  <si>
    <t>63,00 / 65,00</t>
  </si>
  <si>
    <t>6 185 / 0</t>
  </si>
  <si>
    <t>7 014 / 0</t>
  </si>
  <si>
    <t xml:space="preserve">    - муниципальные</t>
  </si>
  <si>
    <t>972 / 30 874</t>
  </si>
  <si>
    <t>936 / 28 559</t>
  </si>
  <si>
    <t>1/1</t>
  </si>
  <si>
    <t xml:space="preserve">чел. </t>
  </si>
  <si>
    <t>нежилые помещения</t>
  </si>
  <si>
    <t>МКД "гостиничного типа" - при отсутствии общедомовых приборов учета ком.ресурсов</t>
  </si>
  <si>
    <t>МКД "коридорного типа" - при отсутствии общедомовых приборов учета ком.ресурсов</t>
  </si>
  <si>
    <t>Показатели расходов и доходов отрасли за 3 месяца 2017 года</t>
  </si>
  <si>
    <t>заполнить из сводного отчета!</t>
  </si>
  <si>
    <t xml:space="preserve">Транспортировка и хранение </t>
  </si>
  <si>
    <r>
      <t>Деятельность по операциям  с недвижимым имуществом</t>
    </r>
    <r>
      <rPr>
        <vertAlign val="superscript"/>
        <sz val="13"/>
        <rFont val="Times New Roman Cyr"/>
        <charset val="204"/>
      </rPr>
      <t/>
    </r>
  </si>
  <si>
    <t xml:space="preserve">Деятельность профессиональная, научная и техническая </t>
  </si>
  <si>
    <t>Деятельность административная и сопутсвующие дополнительные услуги</t>
  </si>
  <si>
    <t>1.8.</t>
  </si>
  <si>
    <t>1.9.</t>
  </si>
  <si>
    <t>1.10.</t>
  </si>
  <si>
    <t>1.11.</t>
  </si>
  <si>
    <t>1.12.</t>
  </si>
  <si>
    <t xml:space="preserve">Государственное управление и обеспечение военной безопасности; социальное обеспечение </t>
  </si>
  <si>
    <t>1) Общая сумма включает в себя ряды ОКВЭД (B,D,E,I,S), данные по которым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</si>
  <si>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 xml:space="preserve">2) Данные Красноярскстата </t>
  </si>
  <si>
    <r>
      <t xml:space="preserve">Оборот розничной торговли </t>
    </r>
    <r>
      <rPr>
        <vertAlign val="superscript"/>
        <sz val="13"/>
        <rFont val="Times New Roman Cyr"/>
        <charset val="204"/>
      </rPr>
      <t>2)</t>
    </r>
  </si>
  <si>
    <r>
      <t xml:space="preserve">Оборот общественного питания </t>
    </r>
    <r>
      <rPr>
        <vertAlign val="superscript"/>
        <sz val="13"/>
        <rFont val="Times New Roman Cyr"/>
        <charset val="204"/>
      </rPr>
      <t>2)</t>
    </r>
  </si>
  <si>
    <r>
      <t xml:space="preserve">Объем платных услуг населению (по крупным и средним организациям) </t>
    </r>
    <r>
      <rPr>
        <vertAlign val="superscript"/>
        <sz val="13"/>
        <rFont val="Times New Roman Cyr"/>
        <charset val="204"/>
      </rPr>
      <t>2)</t>
    </r>
  </si>
  <si>
    <r>
      <t>178 633</t>
    </r>
    <r>
      <rPr>
        <vertAlign val="superscript"/>
        <sz val="13"/>
        <rFont val="Times New Roman Cyr"/>
        <charset val="204"/>
      </rPr>
      <t>2)</t>
    </r>
  </si>
  <si>
    <r>
      <t>179 788</t>
    </r>
    <r>
      <rPr>
        <vertAlign val="superscript"/>
        <sz val="13"/>
        <rFont val="Times New Roman Cyr"/>
        <charset val="204"/>
      </rPr>
      <t>2)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</si>
  <si>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</si>
  <si>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178 654</t>
    </r>
    <r>
      <rPr>
        <vertAlign val="superscript"/>
        <sz val="13"/>
        <rFont val="Times New Roman Cyr"/>
        <charset val="204"/>
      </rPr>
      <t>3)</t>
    </r>
  </si>
  <si>
    <t>3) Данные Красноярскстата</t>
  </si>
  <si>
    <t>4) По данным ЗАГС</t>
  </si>
  <si>
    <r>
      <t>на 01.04.16г.</t>
    </r>
    <r>
      <rPr>
        <b/>
        <vertAlign val="superscript"/>
        <sz val="12"/>
        <rFont val="Times New Roman Cyr"/>
        <charset val="204"/>
      </rPr>
      <t>4)</t>
    </r>
  </si>
  <si>
    <r>
      <t>на 01.04.17г.</t>
    </r>
    <r>
      <rPr>
        <b/>
        <vertAlign val="superscript"/>
        <sz val="12"/>
        <rFont val="Times New Roman Cyr"/>
        <charset val="204"/>
      </rPr>
      <t>4)</t>
    </r>
  </si>
  <si>
    <r>
      <t>на 01.04.17г.</t>
    </r>
    <r>
      <rPr>
        <b/>
        <vertAlign val="superscript"/>
        <sz val="12"/>
        <rFont val="Times New Roman Cyr"/>
        <charset val="204"/>
      </rPr>
      <t>5)</t>
    </r>
  </si>
  <si>
    <t xml:space="preserve">Факт 
3 месяца 2016г.        </t>
  </si>
  <si>
    <t xml:space="preserve">Факт 
3 месяца 2017г.        </t>
  </si>
  <si>
    <t xml:space="preserve">Тариф
3 месяца 2016г. </t>
  </si>
  <si>
    <t xml:space="preserve">Тариф 
3 месяца 2017г. </t>
  </si>
  <si>
    <t>5) Ежеквартальная информация</t>
  </si>
  <si>
    <t xml:space="preserve"> Тарифы для населения на жилищно-коммунальное хозяйство: </t>
  </si>
  <si>
    <t>0 / 0</t>
  </si>
  <si>
    <t>Факт
3 месяца 2016г.</t>
  </si>
  <si>
    <t>Квартальный план
2017г.</t>
  </si>
  <si>
    <t>Факт
3 месяца 2017г.</t>
  </si>
  <si>
    <t xml:space="preserve"> Детское дошкольное учреждение:</t>
  </si>
  <si>
    <t>3) По данным МО г.Дудинка на 01.04.2017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</si>
</sst>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0.0"/>
    <numFmt numFmtId="168" formatCode="#,##0.000"/>
    <numFmt numFmtId="169" formatCode="#,##0.0000"/>
    <numFmt numFmtId="170" formatCode="#,##0.0_ ;\-#,##0.0\ "/>
    <numFmt numFmtId="171" formatCode="0.0000"/>
    <numFmt numFmtId="172" formatCode="#,##0.000000"/>
    <numFmt numFmtId="173" formatCode="#,##0.0000000"/>
  </numFmts>
  <fonts count="17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3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2"/>
      <color indexed="10"/>
      <name val="Times New Roman Cyr"/>
      <family val="1"/>
      <charset val="204"/>
    </font>
    <font>
      <sz val="10"/>
      <name val="Times New Roman Cyr"/>
      <charset val="204"/>
    </font>
    <font>
      <i/>
      <sz val="11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11"/>
      <name val="Arial Cyr"/>
      <charset val="204"/>
    </font>
    <font>
      <b/>
      <sz val="24"/>
      <color indexed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3"/>
      <color rgb="FFFF0000"/>
      <name val="Times New Roman CYR"/>
      <family val="1"/>
      <charset val="204"/>
    </font>
    <font>
      <b/>
      <i/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b/>
      <sz val="10"/>
      <color indexed="10"/>
      <name val="Times New Roman Cyr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6"/>
      <name val="Times New Roman Cyr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3"/>
      <color theme="0"/>
      <name val="Times New Roman Cyr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0"/>
      <name val="Times New Roman CYR"/>
      <charset val="204"/>
    </font>
    <font>
      <b/>
      <sz val="10"/>
      <color indexed="8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292">
    <xf numFmtId="0" fontId="0" fillId="0" borderId="0"/>
    <xf numFmtId="164" fontId="29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5" fontId="29" fillId="0" borderId="0" applyFont="0" applyFill="0" applyBorder="0" applyAlignment="0" applyProtection="0"/>
    <xf numFmtId="0" fontId="28" fillId="0" borderId="0"/>
    <xf numFmtId="0" fontId="29" fillId="0" borderId="0"/>
    <xf numFmtId="9" fontId="29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41" fillId="9" borderId="0" applyNumberFormat="0" applyBorder="0" applyAlignment="0" applyProtection="0"/>
    <xf numFmtId="0" fontId="141" fillId="10" borderId="0" applyNumberFormat="0" applyBorder="0" applyAlignment="0" applyProtection="0"/>
    <xf numFmtId="0" fontId="141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1" fillId="14" borderId="0" applyNumberFormat="0" applyBorder="0" applyAlignment="0" applyProtection="0"/>
    <xf numFmtId="0" fontId="141" fillId="15" borderId="0" applyNumberFormat="0" applyBorder="0" applyAlignment="0" applyProtection="0"/>
    <xf numFmtId="0" fontId="141" fillId="16" borderId="0" applyNumberFormat="0" applyBorder="0" applyAlignment="0" applyProtection="0"/>
    <xf numFmtId="0" fontId="141" fillId="17" borderId="0" applyNumberFormat="0" applyBorder="0" applyAlignment="0" applyProtection="0"/>
    <xf numFmtId="0" fontId="141" fillId="18" borderId="0" applyNumberFormat="0" applyBorder="0" applyAlignment="0" applyProtection="0"/>
    <xf numFmtId="0" fontId="141" fillId="19" borderId="0" applyNumberFormat="0" applyBorder="0" applyAlignment="0" applyProtection="0"/>
    <xf numFmtId="0" fontId="141" fillId="20" borderId="0" applyNumberFormat="0" applyBorder="0" applyAlignment="0" applyProtection="0"/>
    <xf numFmtId="0" fontId="142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8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2" fillId="4" borderId="0" applyNumberFormat="0" applyBorder="0" applyAlignment="0" applyProtection="0"/>
    <xf numFmtId="0" fontId="142" fillId="25" borderId="0" applyNumberFormat="0" applyBorder="0" applyAlignment="0" applyProtection="0"/>
    <xf numFmtId="0" fontId="142" fillId="26" borderId="0" applyNumberFormat="0" applyBorder="0" applyAlignment="0" applyProtection="0"/>
    <xf numFmtId="0" fontId="142" fillId="27" borderId="0" applyNumberFormat="0" applyBorder="0" applyAlignment="0" applyProtection="0"/>
    <xf numFmtId="0" fontId="142" fillId="28" borderId="0" applyNumberFormat="0" applyBorder="0" applyAlignment="0" applyProtection="0"/>
    <xf numFmtId="0" fontId="142" fillId="29" borderId="0" applyNumberFormat="0" applyBorder="0" applyAlignment="0" applyProtection="0"/>
    <xf numFmtId="0" fontId="142" fillId="30" borderId="0" applyNumberFormat="0" applyBorder="0" applyAlignment="0" applyProtection="0"/>
    <xf numFmtId="0" fontId="157" fillId="31" borderId="81" applyNumberFormat="0" applyAlignment="0" applyProtection="0"/>
    <xf numFmtId="0" fontId="156" fillId="32" borderId="82" applyNumberFormat="0" applyAlignment="0" applyProtection="0"/>
    <xf numFmtId="0" fontId="155" fillId="32" borderId="8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54" fillId="0" borderId="79" applyNumberFormat="0" applyFill="0" applyAlignment="0" applyProtection="0"/>
    <xf numFmtId="0" fontId="153" fillId="0" borderId="87" applyNumberFormat="0" applyFill="0" applyAlignment="0" applyProtection="0"/>
    <xf numFmtId="0" fontId="152" fillId="0" borderId="80" applyNumberFormat="0" applyFill="0" applyAlignment="0" applyProtection="0"/>
    <xf numFmtId="0" fontId="152" fillId="0" borderId="0" applyNumberFormat="0" applyFill="0" applyBorder="0" applyAlignment="0" applyProtection="0"/>
    <xf numFmtId="0" fontId="143" fillId="0" borderId="86" applyNumberFormat="0" applyFill="0" applyAlignment="0" applyProtection="0"/>
    <xf numFmtId="0" fontId="144" fillId="33" borderId="84" applyNumberFormat="0" applyAlignment="0" applyProtection="0"/>
    <xf numFmtId="0" fontId="151" fillId="0" borderId="0" applyNumberFormat="0" applyFill="0" applyBorder="0" applyAlignment="0" applyProtection="0"/>
    <xf numFmtId="0" fontId="150" fillId="34" borderId="0" applyNumberFormat="0" applyBorder="0" applyAlignment="0" applyProtection="0"/>
    <xf numFmtId="0" fontId="149" fillId="35" borderId="0" applyNumberFormat="0" applyBorder="0" applyAlignment="0" applyProtection="0"/>
    <xf numFmtId="0" fontId="148" fillId="0" borderId="0" applyNumberFormat="0" applyFill="0" applyBorder="0" applyAlignment="0" applyProtection="0"/>
    <xf numFmtId="0" fontId="29" fillId="36" borderId="85" applyNumberFormat="0" applyFont="0" applyAlignment="0" applyProtection="0"/>
    <xf numFmtId="9" fontId="29" fillId="0" borderId="0" applyFont="0" applyFill="0" applyBorder="0" applyAlignment="0" applyProtection="0"/>
    <xf numFmtId="0" fontId="147" fillId="0" borderId="83" applyNumberFormat="0" applyFill="0" applyAlignment="0" applyProtection="0"/>
    <xf numFmtId="0" fontId="1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146" fillId="37" borderId="0" applyNumberFormat="0" applyBorder="0" applyAlignment="0" applyProtection="0"/>
    <xf numFmtId="0" fontId="29" fillId="0" borderId="0"/>
    <xf numFmtId="0" fontId="2" fillId="0" borderId="0"/>
    <xf numFmtId="0" fontId="1" fillId="0" borderId="0"/>
    <xf numFmtId="0" fontId="1" fillId="0" borderId="0"/>
  </cellStyleXfs>
  <cellXfs count="1846">
    <xf numFmtId="0" fontId="0" fillId="0" borderId="0" xfId="0"/>
    <xf numFmtId="166" fontId="3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/>
    <xf numFmtId="166" fontId="35" fillId="0" borderId="0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35" fillId="0" borderId="0" xfId="0" applyFont="1" applyFill="1" applyBorder="1"/>
    <xf numFmtId="0" fontId="35" fillId="0" borderId="0" xfId="0" applyFont="1" applyFill="1"/>
    <xf numFmtId="0" fontId="31" fillId="0" borderId="0" xfId="0" applyFont="1" applyFill="1"/>
    <xf numFmtId="167" fontId="30" fillId="0" borderId="0" xfId="0" applyNumberFormat="1" applyFont="1" applyFill="1"/>
    <xf numFmtId="0" fontId="31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/>
    <xf numFmtId="0" fontId="30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77" fillId="0" borderId="0" xfId="0" applyFont="1" applyFill="1" applyBorder="1"/>
    <xf numFmtId="0" fontId="72" fillId="0" borderId="0" xfId="0" applyFont="1" applyFill="1" applyAlignment="1">
      <alignment horizontal="left"/>
    </xf>
    <xf numFmtId="0" fontId="35" fillId="0" borderId="0" xfId="0" applyFont="1" applyFill="1" applyAlignment="1">
      <alignment wrapText="1"/>
    </xf>
    <xf numFmtId="0" fontId="72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wrapText="1"/>
    </xf>
    <xf numFmtId="0" fontId="31" fillId="0" borderId="0" xfId="0" applyFont="1" applyFill="1" applyBorder="1"/>
    <xf numFmtId="0" fontId="73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left"/>
    </xf>
    <xf numFmtId="2" fontId="30" fillId="0" borderId="0" xfId="0" applyNumberFormat="1" applyFont="1" applyFill="1"/>
    <xf numFmtId="1" fontId="30" fillId="0" borderId="0" xfId="0" applyNumberFormat="1" applyFont="1" applyFill="1"/>
    <xf numFmtId="0" fontId="54" fillId="0" borderId="0" xfId="0" applyFont="1" applyFill="1" applyBorder="1" applyAlignment="1">
      <alignment vertical="center" wrapText="1"/>
    </xf>
    <xf numFmtId="49" fontId="30" fillId="0" borderId="0" xfId="0" applyNumberFormat="1" applyFont="1" applyFill="1" applyAlignment="1">
      <alignment horizontal="center"/>
    </xf>
    <xf numFmtId="166" fontId="3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4" fillId="0" borderId="0" xfId="0" applyFont="1" applyFill="1"/>
    <xf numFmtId="0" fontId="39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vertical="center" wrapText="1"/>
    </xf>
    <xf numFmtId="166" fontId="30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wrapText="1"/>
    </xf>
    <xf numFmtId="166" fontId="31" fillId="0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4" fillId="0" borderId="0" xfId="0" applyFont="1" applyFill="1" applyBorder="1"/>
    <xf numFmtId="0" fontId="30" fillId="0" borderId="15" xfId="0" applyFont="1" applyFill="1" applyBorder="1"/>
    <xf numFmtId="0" fontId="38" fillId="0" borderId="0" xfId="0" applyFont="1" applyFill="1" applyBorder="1"/>
    <xf numFmtId="166" fontId="30" fillId="0" borderId="0" xfId="0" applyNumberFormat="1" applyFont="1" applyFill="1"/>
    <xf numFmtId="168" fontId="30" fillId="0" borderId="0" xfId="0" applyNumberFormat="1" applyFont="1" applyFill="1"/>
    <xf numFmtId="166" fontId="46" fillId="0" borderId="0" xfId="0" applyNumberFormat="1" applyFont="1" applyFill="1"/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vertical="center"/>
    </xf>
    <xf numFmtId="168" fontId="46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96" fillId="0" borderId="0" xfId="0" applyFont="1" applyFill="1"/>
    <xf numFmtId="0" fontId="30" fillId="0" borderId="0" xfId="0" applyFont="1" applyFill="1" applyBorder="1" applyAlignment="1">
      <alignment vertical="center"/>
    </xf>
    <xf numFmtId="0" fontId="78" fillId="0" borderId="0" xfId="0" applyFont="1" applyFill="1" applyBorder="1"/>
    <xf numFmtId="3" fontId="30" fillId="0" borderId="0" xfId="0" applyNumberFormat="1" applyFont="1" applyFill="1"/>
    <xf numFmtId="0" fontId="99" fillId="0" borderId="0" xfId="0" applyFont="1" applyFill="1"/>
    <xf numFmtId="0" fontId="32" fillId="0" borderId="0" xfId="0" applyFont="1" applyFill="1"/>
    <xf numFmtId="0" fontId="44" fillId="0" borderId="0" xfId="0" applyFont="1" applyFill="1"/>
    <xf numFmtId="0" fontId="44" fillId="0" borderId="0" xfId="0" applyFont="1" applyFill="1" applyAlignment="1">
      <alignment horizontal="center"/>
    </xf>
    <xf numFmtId="166" fontId="35" fillId="0" borderId="0" xfId="0" applyNumberFormat="1" applyFont="1" applyFill="1"/>
    <xf numFmtId="166" fontId="31" fillId="0" borderId="0" xfId="0" applyNumberFormat="1" applyFont="1" applyFill="1"/>
    <xf numFmtId="0" fontId="92" fillId="0" borderId="0" xfId="0" applyFont="1" applyFill="1"/>
    <xf numFmtId="167" fontId="31" fillId="0" borderId="0" xfId="0" applyNumberFormat="1" applyFont="1" applyFill="1" applyBorder="1" applyAlignment="1">
      <alignment horizontal="center"/>
    </xf>
    <xf numFmtId="166" fontId="113" fillId="0" borderId="0" xfId="0" applyNumberFormat="1" applyFont="1" applyFill="1"/>
    <xf numFmtId="166" fontId="114" fillId="0" borderId="0" xfId="0" applyNumberFormat="1" applyFont="1" applyFill="1" applyAlignment="1">
      <alignment horizontal="center"/>
    </xf>
    <xf numFmtId="2" fontId="31" fillId="0" borderId="0" xfId="0" applyNumberFormat="1" applyFont="1" applyFill="1"/>
    <xf numFmtId="171" fontId="112" fillId="0" borderId="0" xfId="0" applyNumberFormat="1" applyFont="1" applyFill="1"/>
    <xf numFmtId="171" fontId="31" fillId="0" borderId="0" xfId="0" applyNumberFormat="1" applyFont="1" applyFill="1"/>
    <xf numFmtId="168" fontId="112" fillId="3" borderId="28" xfId="18" applyNumberFormat="1" applyFont="1" applyFill="1" applyBorder="1" applyAlignment="1">
      <alignment horizontal="center" vertical="center"/>
    </xf>
    <xf numFmtId="168" fontId="112" fillId="3" borderId="52" xfId="18" applyNumberFormat="1" applyFont="1" applyFill="1" applyBorder="1" applyAlignment="1">
      <alignment horizontal="center" vertical="center"/>
    </xf>
    <xf numFmtId="168" fontId="111" fillId="0" borderId="41" xfId="0" applyNumberFormat="1" applyFont="1" applyFill="1" applyBorder="1" applyAlignment="1">
      <alignment horizontal="center" vertical="center"/>
    </xf>
    <xf numFmtId="168" fontId="111" fillId="0" borderId="43" xfId="0" applyNumberFormat="1" applyFont="1" applyFill="1" applyBorder="1" applyAlignment="1">
      <alignment horizontal="center" vertical="center"/>
    </xf>
    <xf numFmtId="168" fontId="112" fillId="0" borderId="18" xfId="0" applyNumberFormat="1" applyFont="1" applyFill="1" applyBorder="1" applyAlignment="1">
      <alignment horizontal="center" vertical="center"/>
    </xf>
    <xf numFmtId="168" fontId="111" fillId="0" borderId="18" xfId="0" applyNumberFormat="1" applyFont="1" applyFill="1" applyBorder="1" applyAlignment="1">
      <alignment horizontal="center" vertical="center"/>
    </xf>
    <xf numFmtId="169" fontId="112" fillId="3" borderId="52" xfId="18" applyNumberFormat="1" applyFont="1" applyFill="1" applyBorder="1" applyAlignment="1">
      <alignment horizontal="center" vertical="center"/>
    </xf>
    <xf numFmtId="168" fontId="112" fillId="0" borderId="47" xfId="0" applyNumberFormat="1" applyFont="1" applyFill="1" applyBorder="1" applyAlignment="1">
      <alignment horizontal="center"/>
    </xf>
    <xf numFmtId="168" fontId="111" fillId="0" borderId="34" xfId="0" applyNumberFormat="1" applyFont="1" applyFill="1" applyBorder="1" applyAlignment="1">
      <alignment horizontal="center" vertical="center"/>
    </xf>
    <xf numFmtId="168" fontId="111" fillId="0" borderId="39" xfId="0" applyNumberFormat="1" applyFont="1" applyFill="1" applyBorder="1" applyAlignment="1">
      <alignment horizontal="center" vertical="center"/>
    </xf>
    <xf numFmtId="168" fontId="112" fillId="0" borderId="18" xfId="0" applyNumberFormat="1" applyFont="1" applyFill="1" applyBorder="1" applyAlignment="1">
      <alignment horizontal="center"/>
    </xf>
    <xf numFmtId="168" fontId="111" fillId="3" borderId="40" xfId="0" applyNumberFormat="1" applyFont="1" applyFill="1" applyBorder="1" applyAlignment="1">
      <alignment horizontal="center" vertical="center"/>
    </xf>
    <xf numFmtId="168" fontId="111" fillId="0" borderId="48" xfId="0" applyNumberFormat="1" applyFont="1" applyFill="1" applyBorder="1" applyAlignment="1">
      <alignment horizontal="center" vertical="center"/>
    </xf>
    <xf numFmtId="168" fontId="111" fillId="0" borderId="49" xfId="0" applyNumberFormat="1" applyFont="1" applyFill="1" applyBorder="1" applyAlignment="1">
      <alignment horizontal="center" vertical="center"/>
    </xf>
    <xf numFmtId="168" fontId="107" fillId="3" borderId="30" xfId="1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/>
    <xf numFmtId="166" fontId="30" fillId="0" borderId="0" xfId="0" applyNumberFormat="1" applyFont="1" applyFill="1" applyBorder="1"/>
    <xf numFmtId="0" fontId="101" fillId="0" borderId="0" xfId="7" applyFont="1" applyFill="1"/>
    <xf numFmtId="167" fontId="72" fillId="0" borderId="0" xfId="0" applyNumberFormat="1" applyFont="1" applyFill="1" applyBorder="1" applyAlignment="1">
      <alignment horizontal="center" vertical="center" wrapText="1"/>
    </xf>
    <xf numFmtId="0" fontId="101" fillId="0" borderId="0" xfId="11" applyFont="1" applyFill="1"/>
    <xf numFmtId="0" fontId="101" fillId="0" borderId="0" xfId="12" applyFont="1" applyFill="1"/>
    <xf numFmtId="0" fontId="101" fillId="0" borderId="0" xfId="13" applyFont="1" applyFill="1"/>
    <xf numFmtId="0" fontId="104" fillId="0" borderId="0" xfId="3" applyFont="1" applyFill="1" applyBorder="1" applyAlignment="1">
      <alignment horizontal="right" wrapText="1"/>
    </xf>
    <xf numFmtId="0" fontId="102" fillId="0" borderId="0" xfId="2" applyFont="1" applyFill="1" applyBorder="1" applyAlignment="1">
      <alignment horizontal="right" wrapText="1"/>
    </xf>
    <xf numFmtId="0" fontId="100" fillId="0" borderId="0" xfId="14" applyFill="1"/>
    <xf numFmtId="0" fontId="100" fillId="0" borderId="0" xfId="15" applyFill="1"/>
    <xf numFmtId="0" fontId="104" fillId="0" borderId="0" xfId="4" applyFont="1" applyFill="1" applyBorder="1" applyAlignment="1">
      <alignment horizontal="right" wrapText="1"/>
    </xf>
    <xf numFmtId="0" fontId="101" fillId="0" borderId="0" xfId="16" applyFont="1" applyFill="1"/>
    <xf numFmtId="0" fontId="101" fillId="0" borderId="0" xfId="8" applyFont="1" applyFill="1"/>
    <xf numFmtId="0" fontId="72" fillId="0" borderId="0" xfId="17" applyFont="1" applyFill="1" applyBorder="1" applyAlignment="1">
      <alignment horizontal="left" wrapText="1"/>
    </xf>
    <xf numFmtId="0" fontId="101" fillId="0" borderId="0" xfId="10" applyFont="1" applyFill="1"/>
    <xf numFmtId="0" fontId="101" fillId="0" borderId="0" xfId="9" applyFont="1" applyFill="1"/>
    <xf numFmtId="0" fontId="105" fillId="0" borderId="0" xfId="5" applyFont="1" applyFill="1" applyBorder="1" applyAlignment="1">
      <alignment horizontal="right" wrapText="1"/>
    </xf>
    <xf numFmtId="0" fontId="103" fillId="0" borderId="0" xfId="8" applyFont="1" applyFill="1"/>
    <xf numFmtId="0" fontId="32" fillId="0" borderId="0" xfId="0" applyFont="1" applyFill="1" applyBorder="1"/>
    <xf numFmtId="0" fontId="103" fillId="0" borderId="0" xfId="10" applyFont="1" applyFill="1"/>
    <xf numFmtId="0" fontId="103" fillId="0" borderId="0" xfId="9" applyFont="1" applyFill="1"/>
    <xf numFmtId="2" fontId="30" fillId="0" borderId="0" xfId="0" applyNumberFormat="1" applyFont="1" applyFill="1" applyAlignment="1">
      <alignment horizontal="left"/>
    </xf>
    <xf numFmtId="167" fontId="30" fillId="0" borderId="0" xfId="0" applyNumberFormat="1" applyFont="1" applyFill="1" applyAlignment="1">
      <alignment horizontal="left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31" fillId="0" borderId="6" xfId="0" applyFont="1" applyFill="1" applyBorder="1" applyAlignment="1">
      <alignment horizontal="center"/>
    </xf>
    <xf numFmtId="166" fontId="31" fillId="0" borderId="7" xfId="0" applyNumberFormat="1" applyFont="1" applyFill="1" applyBorder="1" applyAlignment="1">
      <alignment horizontal="center" vertical="center"/>
    </xf>
    <xf numFmtId="0" fontId="31" fillId="0" borderId="8" xfId="0" applyFont="1" applyFill="1" applyBorder="1"/>
    <xf numFmtId="166" fontId="31" fillId="0" borderId="0" xfId="0" applyNumberFormat="1" applyFont="1" applyFill="1" applyBorder="1"/>
    <xf numFmtId="0" fontId="30" fillId="0" borderId="0" xfId="0" applyFont="1" applyFill="1" applyBorder="1" applyAlignment="1"/>
    <xf numFmtId="0" fontId="78" fillId="0" borderId="0" xfId="0" applyFont="1" applyFill="1" applyBorder="1" applyAlignment="1">
      <alignment vertical="top" wrapText="1"/>
    </xf>
    <xf numFmtId="0" fontId="79" fillId="0" borderId="0" xfId="0" applyFont="1" applyFill="1" applyBorder="1" applyAlignment="1">
      <alignment vertical="top" wrapText="1"/>
    </xf>
    <xf numFmtId="0" fontId="80" fillId="0" borderId="0" xfId="0" applyFont="1" applyFill="1" applyBorder="1"/>
    <xf numFmtId="0" fontId="81" fillId="0" borderId="0" xfId="0" applyFont="1" applyFill="1" applyBorder="1" applyAlignment="1">
      <alignment horizontal="right"/>
    </xf>
    <xf numFmtId="0" fontId="82" fillId="0" borderId="0" xfId="0" applyFont="1" applyFill="1" applyBorder="1" applyAlignment="1">
      <alignment horizontal="justify"/>
    </xf>
    <xf numFmtId="0" fontId="77" fillId="0" borderId="0" xfId="0" applyFont="1" applyFill="1"/>
    <xf numFmtId="0" fontId="95" fillId="0" borderId="0" xfId="0" applyFont="1" applyFill="1" applyAlignment="1"/>
    <xf numFmtId="0" fontId="50" fillId="0" borderId="0" xfId="0" applyFont="1" applyFill="1" applyAlignment="1"/>
    <xf numFmtId="0" fontId="89" fillId="0" borderId="0" xfId="0" applyFont="1" applyFill="1"/>
    <xf numFmtId="0" fontId="52" fillId="0" borderId="0" xfId="0" applyFont="1" applyFill="1" applyAlignment="1"/>
    <xf numFmtId="166" fontId="111" fillId="0" borderId="6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" fontId="30" fillId="0" borderId="0" xfId="0" applyNumberFormat="1" applyFont="1" applyFill="1"/>
    <xf numFmtId="3" fontId="35" fillId="0" borderId="0" xfId="0" applyNumberFormat="1" applyFont="1" applyFill="1" applyBorder="1" applyAlignment="1">
      <alignment horizontal="center" vertical="center"/>
    </xf>
    <xf numFmtId="166" fontId="111" fillId="3" borderId="73" xfId="0" applyNumberFormat="1" applyFont="1" applyFill="1" applyBorder="1" applyAlignment="1">
      <alignment horizontal="center" vertical="center"/>
    </xf>
    <xf numFmtId="166" fontId="111" fillId="0" borderId="61" xfId="0" applyNumberFormat="1" applyFont="1" applyFill="1" applyBorder="1" applyAlignment="1">
      <alignment horizontal="center" vertical="center"/>
    </xf>
    <xf numFmtId="166" fontId="111" fillId="0" borderId="19" xfId="0" applyNumberFormat="1" applyFont="1" applyFill="1" applyBorder="1" applyAlignment="1">
      <alignment horizontal="center" vertical="center"/>
    </xf>
    <xf numFmtId="166" fontId="111" fillId="0" borderId="35" xfId="0" applyNumberFormat="1" applyFont="1" applyFill="1" applyBorder="1" applyAlignment="1">
      <alignment horizontal="center" vertical="center"/>
    </xf>
    <xf numFmtId="166" fontId="111" fillId="3" borderId="75" xfId="0" applyNumberFormat="1" applyFont="1" applyFill="1" applyBorder="1" applyAlignment="1">
      <alignment horizontal="center" vertical="center"/>
    </xf>
    <xf numFmtId="166" fontId="111" fillId="0" borderId="63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3" fontId="35" fillId="2" borderId="0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0" fontId="119" fillId="0" borderId="0" xfId="0" applyFont="1" applyFill="1" applyAlignment="1">
      <alignment vertical="center"/>
    </xf>
    <xf numFmtId="0" fontId="30" fillId="0" borderId="0" xfId="0" applyFont="1" applyFill="1" applyAlignment="1">
      <alignment wrapText="1"/>
    </xf>
    <xf numFmtId="0" fontId="120" fillId="0" borderId="0" xfId="0" applyFont="1" applyFill="1" applyBorder="1" applyAlignment="1">
      <alignment horizontal="center"/>
    </xf>
    <xf numFmtId="4" fontId="35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/>
    <xf numFmtId="2" fontId="47" fillId="0" borderId="0" xfId="0" applyNumberFormat="1" applyFont="1" applyFill="1" applyAlignment="1"/>
    <xf numFmtId="3" fontId="55" fillId="2" borderId="0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/>
    <xf numFmtId="167" fontId="35" fillId="0" borderId="0" xfId="0" applyNumberFormat="1" applyFont="1" applyFill="1"/>
    <xf numFmtId="0" fontId="35" fillId="0" borderId="0" xfId="0" applyFont="1" applyFill="1" applyAlignment="1">
      <alignment horizontal="center"/>
    </xf>
    <xf numFmtId="166" fontId="109" fillId="2" borderId="38" xfId="0" applyNumberFormat="1" applyFont="1" applyFill="1" applyBorder="1" applyAlignment="1">
      <alignment horizontal="center"/>
    </xf>
    <xf numFmtId="168" fontId="110" fillId="2" borderId="1" xfId="0" applyNumberFormat="1" applyFont="1" applyFill="1" applyBorder="1" applyAlignment="1">
      <alignment horizontal="center"/>
    </xf>
    <xf numFmtId="166" fontId="48" fillId="0" borderId="0" xfId="0" applyNumberFormat="1" applyFont="1" applyFill="1" applyBorder="1" applyAlignment="1">
      <alignment horizontal="center"/>
    </xf>
    <xf numFmtId="0" fontId="30" fillId="0" borderId="1" xfId="0" applyFont="1" applyFill="1" applyBorder="1"/>
    <xf numFmtId="0" fontId="30" fillId="0" borderId="3" xfId="0" applyFont="1" applyFill="1" applyBorder="1"/>
    <xf numFmtId="166" fontId="70" fillId="0" borderId="1" xfId="0" applyNumberFormat="1" applyFont="1" applyFill="1" applyBorder="1" applyAlignment="1">
      <alignment horizontal="center" vertical="center" wrapText="1"/>
    </xf>
    <xf numFmtId="166" fontId="40" fillId="0" borderId="10" xfId="0" applyNumberFormat="1" applyFont="1" applyFill="1" applyBorder="1" applyAlignment="1">
      <alignment horizontal="center" vertical="center"/>
    </xf>
    <xf numFmtId="166" fontId="40" fillId="0" borderId="32" xfId="0" applyNumberFormat="1" applyFont="1" applyFill="1" applyBorder="1" applyAlignment="1">
      <alignment horizontal="center" vertical="center"/>
    </xf>
    <xf numFmtId="0" fontId="39" fillId="0" borderId="0" xfId="0" applyFont="1" applyFill="1"/>
    <xf numFmtId="0" fontId="39" fillId="0" borderId="0" xfId="0" applyFont="1" applyFill="1" applyBorder="1"/>
    <xf numFmtId="166" fontId="40" fillId="0" borderId="9" xfId="0" applyNumberFormat="1" applyFont="1" applyFill="1" applyBorder="1" applyAlignment="1">
      <alignment horizontal="center" vertical="center"/>
    </xf>
    <xf numFmtId="4" fontId="40" fillId="0" borderId="32" xfId="0" applyNumberFormat="1" applyFont="1" applyFill="1" applyBorder="1" applyAlignment="1">
      <alignment horizontal="center" vertical="center"/>
    </xf>
    <xf numFmtId="166" fontId="40" fillId="0" borderId="10" xfId="0" applyNumberFormat="1" applyFont="1" applyFill="1" applyBorder="1" applyAlignment="1">
      <alignment horizontal="center"/>
    </xf>
    <xf numFmtId="166" fontId="40" fillId="0" borderId="31" xfId="0" applyNumberFormat="1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167" fontId="42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4" fontId="52" fillId="0" borderId="0" xfId="0" applyNumberFormat="1" applyFont="1" applyFill="1" applyAlignment="1"/>
    <xf numFmtId="0" fontId="31" fillId="0" borderId="0" xfId="0" applyFont="1" applyFill="1" applyBorder="1" applyAlignment="1">
      <alignment horizontal="right" vertical="center" wrapText="1"/>
    </xf>
    <xf numFmtId="166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34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3" fontId="30" fillId="0" borderId="0" xfId="0" applyNumberFormat="1" applyFont="1" applyFill="1" applyBorder="1"/>
    <xf numFmtId="3" fontId="35" fillId="0" borderId="67" xfId="0" applyNumberFormat="1" applyFont="1" applyFill="1" applyBorder="1" applyAlignment="1">
      <alignment horizontal="center" vertical="center"/>
    </xf>
    <xf numFmtId="166" fontId="77" fillId="0" borderId="0" xfId="0" applyNumberFormat="1" applyFont="1" applyFill="1" applyBorder="1" applyAlignment="1">
      <alignment horizontal="center"/>
    </xf>
    <xf numFmtId="0" fontId="130" fillId="0" borderId="0" xfId="0" applyFont="1" applyFill="1"/>
    <xf numFmtId="166" fontId="131" fillId="0" borderId="0" xfId="0" applyNumberFormat="1" applyFont="1" applyFill="1" applyBorder="1" applyAlignment="1">
      <alignment horizontal="center" vertical="center"/>
    </xf>
    <xf numFmtId="166" fontId="131" fillId="0" borderId="0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right" vertical="center" wrapText="1"/>
    </xf>
    <xf numFmtId="0" fontId="37" fillId="0" borderId="1" xfId="0" applyFont="1" applyFill="1" applyBorder="1" applyAlignment="1">
      <alignment horizontal="left" vertical="center"/>
    </xf>
    <xf numFmtId="4" fontId="35" fillId="0" borderId="2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4" fontId="30" fillId="0" borderId="0" xfId="0" applyNumberFormat="1" applyFont="1" applyFill="1" applyAlignment="1">
      <alignment vertical="center"/>
    </xf>
    <xf numFmtId="166" fontId="34" fillId="0" borderId="10" xfId="0" applyNumberFormat="1" applyFont="1" applyFill="1" applyBorder="1" applyAlignment="1">
      <alignment horizontal="center" vertical="center"/>
    </xf>
    <xf numFmtId="166" fontId="35" fillId="0" borderId="40" xfId="0" applyNumberFormat="1" applyFont="1" applyFill="1" applyBorder="1" applyAlignment="1">
      <alignment horizontal="center" vertical="center"/>
    </xf>
    <xf numFmtId="166" fontId="34" fillId="0" borderId="2" xfId="0" applyNumberFormat="1" applyFont="1" applyFill="1" applyBorder="1" applyAlignment="1">
      <alignment horizontal="center" vertical="center"/>
    </xf>
    <xf numFmtId="166" fontId="34" fillId="0" borderId="5" xfId="0" applyNumberFormat="1" applyFont="1" applyFill="1" applyBorder="1" applyAlignment="1">
      <alignment horizontal="center" vertical="center"/>
    </xf>
    <xf numFmtId="166" fontId="35" fillId="0" borderId="31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left"/>
    </xf>
    <xf numFmtId="0" fontId="72" fillId="0" borderId="0" xfId="0" applyFont="1" applyFill="1" applyBorder="1" applyAlignment="1">
      <alignment horizontal="left" wrapText="1"/>
    </xf>
    <xf numFmtId="167" fontId="101" fillId="0" borderId="0" xfId="10" applyNumberFormat="1" applyFont="1" applyFill="1" applyBorder="1"/>
    <xf numFmtId="167" fontId="106" fillId="0" borderId="0" xfId="17" applyNumberFormat="1" applyFont="1" applyFill="1" applyBorder="1" applyAlignment="1">
      <alignment horizontal="center" wrapText="1"/>
    </xf>
    <xf numFmtId="0" fontId="51" fillId="0" borderId="0" xfId="0" applyFont="1" applyFill="1" applyBorder="1" applyAlignment="1"/>
    <xf numFmtId="0" fontId="77" fillId="0" borderId="0" xfId="0" applyFont="1" applyFill="1" applyBorder="1"/>
    <xf numFmtId="166" fontId="35" fillId="0" borderId="5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/>
    </xf>
    <xf numFmtId="0" fontId="115" fillId="0" borderId="32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vertical="center"/>
    </xf>
    <xf numFmtId="0" fontId="116" fillId="0" borderId="57" xfId="0" applyFont="1" applyFill="1" applyBorder="1" applyAlignment="1">
      <alignment horizontal="center" vertical="center" wrapText="1"/>
    </xf>
    <xf numFmtId="0" fontId="116" fillId="0" borderId="29" xfId="0" applyFont="1" applyFill="1" applyBorder="1" applyAlignment="1">
      <alignment horizontal="center" vertical="center" wrapText="1"/>
    </xf>
    <xf numFmtId="0" fontId="116" fillId="0" borderId="36" xfId="0" applyFont="1" applyFill="1" applyBorder="1" applyAlignment="1">
      <alignment horizontal="center" vertical="center" wrapText="1"/>
    </xf>
    <xf numFmtId="166" fontId="115" fillId="0" borderId="27" xfId="0" applyNumberFormat="1" applyFont="1" applyFill="1" applyBorder="1" applyAlignment="1">
      <alignment horizontal="center" vertical="center" wrapText="1"/>
    </xf>
    <xf numFmtId="166" fontId="115" fillId="0" borderId="32" xfId="0" applyNumberFormat="1" applyFont="1" applyFill="1" applyBorder="1" applyAlignment="1">
      <alignment horizontal="center" vertical="center" wrapText="1"/>
    </xf>
    <xf numFmtId="167" fontId="30" fillId="0" borderId="0" xfId="0" applyNumberFormat="1" applyFont="1" applyFill="1" applyAlignment="1">
      <alignment horizontal="center" vertical="center"/>
    </xf>
    <xf numFmtId="0" fontId="58" fillId="0" borderId="3" xfId="20" applyFont="1" applyFill="1" applyBorder="1" applyAlignment="1">
      <alignment horizontal="center"/>
    </xf>
    <xf numFmtId="0" fontId="58" fillId="0" borderId="3" xfId="20" applyFont="1" applyFill="1" applyBorder="1" applyAlignment="1">
      <alignment horizontal="left"/>
    </xf>
    <xf numFmtId="0" fontId="58" fillId="0" borderId="3" xfId="20" applyFont="1" applyFill="1" applyBorder="1"/>
    <xf numFmtId="1" fontId="113" fillId="0" borderId="0" xfId="0" applyNumberFormat="1" applyFont="1" applyFill="1"/>
    <xf numFmtId="0" fontId="48" fillId="0" borderId="0" xfId="0" applyFont="1" applyFill="1" applyAlignment="1">
      <alignment wrapText="1"/>
    </xf>
    <xf numFmtId="0" fontId="113" fillId="0" borderId="0" xfId="0" applyFont="1" applyFill="1"/>
    <xf numFmtId="4" fontId="113" fillId="0" borderId="0" xfId="0" applyNumberFormat="1" applyFont="1" applyFill="1"/>
    <xf numFmtId="0" fontId="32" fillId="0" borderId="0" xfId="0" applyFont="1" applyFill="1" applyBorder="1" applyAlignment="1">
      <alignment horizontal="center" vertical="center" wrapText="1"/>
    </xf>
    <xf numFmtId="2" fontId="66" fillId="0" borderId="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32" fillId="0" borderId="0" xfId="0" applyFont="1" applyFill="1"/>
    <xf numFmtId="16" fontId="99" fillId="0" borderId="0" xfId="0" applyNumberFormat="1" applyFont="1" applyFill="1"/>
    <xf numFmtId="0" fontId="33" fillId="0" borderId="0" xfId="0" applyFont="1" applyFill="1" applyBorder="1" applyAlignment="1">
      <alignment vertical="center"/>
    </xf>
    <xf numFmtId="2" fontId="66" fillId="0" borderId="0" xfId="0" applyNumberFormat="1" applyFont="1" applyFill="1" applyBorder="1" applyAlignment="1">
      <alignment vertical="center"/>
    </xf>
    <xf numFmtId="166" fontId="37" fillId="0" borderId="0" xfId="0" applyNumberFormat="1" applyFont="1" applyFill="1" applyBorder="1" applyAlignment="1">
      <alignment horizontal="center"/>
    </xf>
    <xf numFmtId="167" fontId="30" fillId="0" borderId="0" xfId="0" applyNumberFormat="1" applyFont="1" applyFill="1" applyBorder="1"/>
    <xf numFmtId="3" fontId="58" fillId="0" borderId="3" xfId="20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vertical="center"/>
    </xf>
    <xf numFmtId="166" fontId="46" fillId="2" borderId="0" xfId="0" applyNumberFormat="1" applyFont="1" applyFill="1" applyAlignment="1">
      <alignment vertical="center"/>
    </xf>
    <xf numFmtId="167" fontId="31" fillId="0" borderId="0" xfId="0" applyNumberFormat="1" applyFont="1" applyFill="1" applyBorder="1" applyAlignment="1">
      <alignment vertical="center" wrapText="1"/>
    </xf>
    <xf numFmtId="3" fontId="35" fillId="0" borderId="32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31" fillId="0" borderId="0" xfId="0" applyFont="1" applyFill="1" applyAlignment="1">
      <alignment horizontal="center"/>
    </xf>
    <xf numFmtId="0" fontId="77" fillId="0" borderId="0" xfId="0" applyFont="1" applyFill="1" applyBorder="1"/>
    <xf numFmtId="0" fontId="77" fillId="0" borderId="0" xfId="0" applyFont="1" applyFill="1" applyBorder="1" applyAlignment="1"/>
    <xf numFmtId="0" fontId="30" fillId="0" borderId="0" xfId="0" applyFont="1" applyFill="1" applyAlignment="1"/>
    <xf numFmtId="0" fontId="77" fillId="0" borderId="0" xfId="0" applyFont="1" applyFill="1" applyBorder="1" applyAlignment="1">
      <alignment vertical="top"/>
    </xf>
    <xf numFmtId="166" fontId="35" fillId="0" borderId="1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8" fontId="34" fillId="0" borderId="0" xfId="0" applyNumberFormat="1" applyFont="1" applyFill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166" fontId="46" fillId="0" borderId="0" xfId="0" applyNumberFormat="1" applyFont="1" applyFill="1" applyAlignment="1">
      <alignment vertical="center"/>
    </xf>
    <xf numFmtId="166" fontId="51" fillId="0" borderId="0" xfId="0" applyNumberFormat="1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vertical="center" wrapText="1"/>
    </xf>
    <xf numFmtId="168" fontId="37" fillId="0" borderId="0" xfId="0" applyNumberFormat="1" applyFont="1" applyFill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2" fillId="0" borderId="67" xfId="0" applyFont="1" applyFill="1" applyBorder="1" applyAlignment="1">
      <alignment horizontal="center" vertical="center"/>
    </xf>
    <xf numFmtId="167" fontId="35" fillId="0" borderId="55" xfId="0" applyNumberFormat="1" applyFont="1" applyFill="1" applyBorder="1" applyAlignment="1">
      <alignment horizontal="center" vertical="center"/>
    </xf>
    <xf numFmtId="49" fontId="72" fillId="0" borderId="2" xfId="20" applyNumberFormat="1" applyFont="1" applyFill="1" applyBorder="1" applyAlignment="1">
      <alignment horizontal="center" vertical="center" wrapText="1"/>
    </xf>
    <xf numFmtId="167" fontId="72" fillId="0" borderId="77" xfId="20" applyNumberFormat="1" applyFont="1" applyFill="1" applyBorder="1" applyAlignment="1">
      <alignment horizontal="center" vertical="center" wrapText="1"/>
    </xf>
    <xf numFmtId="167" fontId="72" fillId="0" borderId="30" xfId="2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top" wrapText="1"/>
    </xf>
    <xf numFmtId="2" fontId="37" fillId="0" borderId="32" xfId="0" applyNumberFormat="1" applyFont="1" applyFill="1" applyBorder="1" applyAlignment="1">
      <alignment horizontal="center" vertical="center"/>
    </xf>
    <xf numFmtId="2" fontId="32" fillId="0" borderId="32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left" vertical="justify" wrapText="1"/>
    </xf>
    <xf numFmtId="0" fontId="35" fillId="0" borderId="5" xfId="0" applyNumberFormat="1" applyFont="1" applyFill="1" applyBorder="1" applyAlignment="1">
      <alignment horizontal="center" vertical="center" wrapText="1"/>
    </xf>
    <xf numFmtId="0" fontId="35" fillId="0" borderId="31" xfId="0" applyNumberFormat="1" applyFont="1" applyFill="1" applyBorder="1" applyAlignment="1">
      <alignment horizontal="center" vertical="center"/>
    </xf>
    <xf numFmtId="0" fontId="35" fillId="0" borderId="55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justify" wrapText="1"/>
    </xf>
    <xf numFmtId="3" fontId="35" fillId="0" borderId="1" xfId="0" applyNumberFormat="1" applyFont="1" applyFill="1" applyBorder="1" applyAlignment="1">
      <alignment horizontal="center" vertical="center" wrapText="1"/>
    </xf>
    <xf numFmtId="3" fontId="55" fillId="0" borderId="3" xfId="0" applyNumberFormat="1" applyFont="1" applyFill="1" applyBorder="1" applyAlignment="1">
      <alignment horizontal="center" vertical="center" wrapText="1"/>
    </xf>
    <xf numFmtId="167" fontId="35" fillId="0" borderId="32" xfId="0" applyNumberFormat="1" applyFont="1" applyFill="1" applyBorder="1" applyAlignment="1">
      <alignment horizontal="center" vertical="center" wrapText="1"/>
    </xf>
    <xf numFmtId="3" fontId="35" fillId="0" borderId="3" xfId="0" applyNumberFormat="1" applyFont="1" applyFill="1" applyBorder="1" applyAlignment="1">
      <alignment horizontal="center" vertical="center" wrapText="1"/>
    </xf>
    <xf numFmtId="3" fontId="35" fillId="0" borderId="55" xfId="0" applyNumberFormat="1" applyFont="1" applyFill="1" applyBorder="1" applyAlignment="1">
      <alignment horizontal="center" vertical="center" wrapText="1"/>
    </xf>
    <xf numFmtId="167" fontId="35" fillId="0" borderId="2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166" fontId="72" fillId="0" borderId="24" xfId="20" applyNumberFormat="1" applyFont="1" applyFill="1" applyBorder="1" applyAlignment="1">
      <alignment horizontal="center" vertical="center" wrapText="1"/>
    </xf>
    <xf numFmtId="166" fontId="72" fillId="0" borderId="27" xfId="0" applyNumberFormat="1" applyFont="1" applyFill="1" applyBorder="1" applyAlignment="1">
      <alignment horizontal="center" vertical="center" wrapText="1"/>
    </xf>
    <xf numFmtId="167" fontId="72" fillId="0" borderId="64" xfId="0" applyNumberFormat="1" applyFont="1" applyFill="1" applyBorder="1" applyAlignment="1">
      <alignment horizontal="center" vertical="center" wrapText="1"/>
    </xf>
    <xf numFmtId="167" fontId="72" fillId="0" borderId="28" xfId="0" applyNumberFormat="1" applyFont="1" applyFill="1" applyBorder="1" applyAlignment="1">
      <alignment horizontal="center" vertical="center" wrapText="1"/>
    </xf>
    <xf numFmtId="166" fontId="31" fillId="0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Border="1" applyAlignment="1">
      <alignment horizontal="center" vertical="center"/>
    </xf>
    <xf numFmtId="166" fontId="35" fillId="2" borderId="0" xfId="0" applyNumberFormat="1" applyFont="1" applyFill="1" applyBorder="1" applyAlignment="1">
      <alignment horizontal="center" vertical="center" wrapText="1"/>
    </xf>
    <xf numFmtId="166" fontId="35" fillId="2" borderId="0" xfId="0" applyNumberFormat="1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vertical="top" wrapText="1"/>
    </xf>
    <xf numFmtId="166" fontId="40" fillId="0" borderId="0" xfId="0" applyNumberFormat="1" applyFont="1" applyFill="1"/>
    <xf numFmtId="0" fontId="30" fillId="2" borderId="0" xfId="0" applyFont="1" applyFill="1"/>
    <xf numFmtId="0" fontId="37" fillId="0" borderId="52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 vertical="center"/>
    </xf>
    <xf numFmtId="0" fontId="135" fillId="0" borderId="0" xfId="0" applyFont="1" applyFill="1" applyBorder="1"/>
    <xf numFmtId="0" fontId="72" fillId="0" borderId="1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167" fontId="72" fillId="0" borderId="12" xfId="0" applyNumberFormat="1" applyFont="1" applyFill="1" applyBorder="1" applyAlignment="1">
      <alignment horizontal="center" wrapText="1"/>
    </xf>
    <xf numFmtId="167" fontId="31" fillId="0" borderId="13" xfId="0" applyNumberFormat="1" applyFont="1" applyFill="1" applyBorder="1" applyAlignment="1">
      <alignment horizontal="center"/>
    </xf>
    <xf numFmtId="167" fontId="31" fillId="0" borderId="12" xfId="0" applyNumberFormat="1" applyFont="1" applyFill="1" applyBorder="1" applyAlignment="1">
      <alignment horizontal="center"/>
    </xf>
    <xf numFmtId="167" fontId="72" fillId="0" borderId="57" xfId="0" applyNumberFormat="1" applyFont="1" applyFill="1" applyBorder="1" applyAlignment="1">
      <alignment horizontal="center" wrapText="1"/>
    </xf>
    <xf numFmtId="167" fontId="31" fillId="0" borderId="41" xfId="0" applyNumberFormat="1" applyFont="1" applyFill="1" applyBorder="1" applyAlignment="1">
      <alignment horizontal="center"/>
    </xf>
    <xf numFmtId="167" fontId="72" fillId="0" borderId="13" xfId="0" applyNumberFormat="1" applyFont="1" applyFill="1" applyBorder="1" applyAlignment="1">
      <alignment horizontal="center" wrapText="1"/>
    </xf>
    <xf numFmtId="167" fontId="31" fillId="0" borderId="57" xfId="0" applyNumberFormat="1" applyFont="1" applyFill="1" applyBorder="1" applyAlignment="1">
      <alignment horizontal="center"/>
    </xf>
    <xf numFmtId="167" fontId="72" fillId="0" borderId="14" xfId="0" applyNumberFormat="1" applyFont="1" applyFill="1" applyBorder="1" applyAlignment="1">
      <alignment horizontal="center" wrapText="1"/>
    </xf>
    <xf numFmtId="167" fontId="31" fillId="0" borderId="16" xfId="0" applyNumberFormat="1" applyFont="1" applyFill="1" applyBorder="1" applyAlignment="1">
      <alignment horizontal="center"/>
    </xf>
    <xf numFmtId="167" fontId="31" fillId="0" borderId="14" xfId="0" applyNumberFormat="1" applyFont="1" applyFill="1" applyBorder="1" applyAlignment="1">
      <alignment horizontal="center"/>
    </xf>
    <xf numFmtId="167" fontId="72" fillId="0" borderId="29" xfId="0" applyNumberFormat="1" applyFont="1" applyFill="1" applyBorder="1" applyAlignment="1">
      <alignment horizontal="center" wrapText="1"/>
    </xf>
    <xf numFmtId="167" fontId="31" fillId="0" borderId="43" xfId="0" applyNumberFormat="1" applyFont="1" applyFill="1" applyBorder="1" applyAlignment="1">
      <alignment horizontal="center"/>
    </xf>
    <xf numFmtId="167" fontId="72" fillId="0" borderId="16" xfId="0" applyNumberFormat="1" applyFont="1" applyFill="1" applyBorder="1" applyAlignment="1">
      <alignment horizontal="center" wrapText="1"/>
    </xf>
    <xf numFmtId="167" fontId="31" fillId="0" borderId="29" xfId="0" applyNumberFormat="1" applyFont="1" applyFill="1" applyBorder="1" applyAlignment="1">
      <alignment horizontal="center"/>
    </xf>
    <xf numFmtId="167" fontId="72" fillId="0" borderId="14" xfId="0" applyNumberFormat="1" applyFont="1" applyFill="1" applyBorder="1" applyAlignment="1">
      <alignment horizontal="center" vertical="top" wrapText="1"/>
    </xf>
    <xf numFmtId="167" fontId="72" fillId="0" borderId="29" xfId="0" applyNumberFormat="1" applyFont="1" applyFill="1" applyBorder="1" applyAlignment="1">
      <alignment horizontal="center" vertical="top" wrapText="1"/>
    </xf>
    <xf numFmtId="167" fontId="72" fillId="0" borderId="16" xfId="0" applyNumberFormat="1" applyFont="1" applyFill="1" applyBorder="1" applyAlignment="1">
      <alignment horizontal="center" vertical="top" wrapText="1"/>
    </xf>
    <xf numFmtId="167" fontId="72" fillId="0" borderId="14" xfId="0" applyNumberFormat="1" applyFont="1" applyFill="1" applyBorder="1" applyAlignment="1">
      <alignment horizontal="center"/>
    </xf>
    <xf numFmtId="167" fontId="72" fillId="0" borderId="29" xfId="0" applyNumberFormat="1" applyFont="1" applyFill="1" applyBorder="1" applyAlignment="1">
      <alignment horizontal="center"/>
    </xf>
    <xf numFmtId="167" fontId="72" fillId="0" borderId="16" xfId="0" applyNumberFormat="1" applyFont="1" applyFill="1" applyBorder="1" applyAlignment="1">
      <alignment horizontal="center"/>
    </xf>
    <xf numFmtId="167" fontId="72" fillId="0" borderId="67" xfId="0" applyNumberFormat="1" applyFont="1" applyFill="1" applyBorder="1" applyAlignment="1">
      <alignment horizontal="center"/>
    </xf>
    <xf numFmtId="167" fontId="31" fillId="0" borderId="54" xfId="0" applyNumberFormat="1" applyFont="1" applyFill="1" applyBorder="1" applyAlignment="1">
      <alignment horizontal="center"/>
    </xf>
    <xf numFmtId="167" fontId="31" fillId="0" borderId="67" xfId="0" applyNumberFormat="1" applyFont="1" applyFill="1" applyBorder="1" applyAlignment="1">
      <alignment horizontal="center"/>
    </xf>
    <xf numFmtId="167" fontId="72" fillId="0" borderId="66" xfId="0" applyNumberFormat="1" applyFont="1" applyFill="1" applyBorder="1" applyAlignment="1">
      <alignment horizontal="center"/>
    </xf>
    <xf numFmtId="167" fontId="31" fillId="0" borderId="45" xfId="0" applyNumberFormat="1" applyFont="1" applyFill="1" applyBorder="1" applyAlignment="1">
      <alignment horizontal="center"/>
    </xf>
    <xf numFmtId="167" fontId="72" fillId="0" borderId="54" xfId="0" applyNumberFormat="1" applyFont="1" applyFill="1" applyBorder="1" applyAlignment="1">
      <alignment horizontal="center"/>
    </xf>
    <xf numFmtId="167" fontId="31" fillId="0" borderId="66" xfId="0" applyNumberFormat="1" applyFont="1" applyFill="1" applyBorder="1" applyAlignment="1">
      <alignment horizontal="center"/>
    </xf>
    <xf numFmtId="0" fontId="67" fillId="0" borderId="3" xfId="20" applyFont="1" applyFill="1" applyBorder="1" applyAlignment="1">
      <alignment horizontal="left"/>
    </xf>
    <xf numFmtId="3" fontId="35" fillId="2" borderId="0" xfId="0" applyNumberFormat="1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0" fontId="30" fillId="0" borderId="59" xfId="0" applyFont="1" applyFill="1" applyBorder="1"/>
    <xf numFmtId="168" fontId="48" fillId="0" borderId="0" xfId="0" applyNumberFormat="1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top" wrapText="1"/>
    </xf>
    <xf numFmtId="0" fontId="77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/>
    <xf numFmtId="0" fontId="88" fillId="0" borderId="0" xfId="0" applyFont="1" applyFill="1" applyBorder="1"/>
    <xf numFmtId="0" fontId="88" fillId="0" borderId="0" xfId="0" applyFont="1" applyFill="1" applyBorder="1" applyAlignment="1">
      <alignment horizontal="center"/>
    </xf>
    <xf numFmtId="14" fontId="30" fillId="0" borderId="60" xfId="0" applyNumberFormat="1" applyFont="1" applyFill="1" applyBorder="1" applyAlignment="1">
      <alignment vertical="center"/>
    </xf>
    <xf numFmtId="14" fontId="30" fillId="0" borderId="58" xfId="0" applyNumberFormat="1" applyFont="1" applyFill="1" applyBorder="1" applyAlignment="1">
      <alignment vertical="center"/>
    </xf>
    <xf numFmtId="14" fontId="30" fillId="0" borderId="12" xfId="0" applyNumberFormat="1" applyFont="1" applyFill="1" applyBorder="1" applyAlignment="1">
      <alignment vertical="center"/>
    </xf>
    <xf numFmtId="3" fontId="35" fillId="0" borderId="59" xfId="0" applyNumberFormat="1" applyFont="1" applyFill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/>
    </xf>
    <xf numFmtId="3" fontId="35" fillId="0" borderId="65" xfId="0" applyNumberFormat="1" applyFont="1" applyFill="1" applyBorder="1" applyAlignment="1">
      <alignment horizontal="center" vertical="center"/>
    </xf>
    <xf numFmtId="3" fontId="35" fillId="0" borderId="68" xfId="0" applyNumberFormat="1" applyFont="1" applyFill="1" applyBorder="1" applyAlignment="1">
      <alignment horizontal="center" vertical="center"/>
    </xf>
    <xf numFmtId="166" fontId="31" fillId="0" borderId="67" xfId="0" applyNumberFormat="1" applyFont="1" applyFill="1" applyBorder="1" applyAlignment="1">
      <alignment horizontal="center" vertical="center" wrapText="1"/>
    </xf>
    <xf numFmtId="2" fontId="34" fillId="0" borderId="32" xfId="0" applyNumberFormat="1" applyFont="1" applyFill="1" applyBorder="1" applyAlignment="1">
      <alignment horizontal="center" vertical="center" wrapText="1"/>
    </xf>
    <xf numFmtId="2" fontId="34" fillId="0" borderId="52" xfId="0" applyNumberFormat="1" applyFont="1" applyFill="1" applyBorder="1" applyAlignment="1">
      <alignment horizontal="center" vertical="top"/>
    </xf>
    <xf numFmtId="49" fontId="34" fillId="0" borderId="52" xfId="0" applyNumberFormat="1" applyFont="1" applyFill="1" applyBorder="1" applyAlignment="1">
      <alignment horizontal="center" vertical="center" wrapText="1"/>
    </xf>
    <xf numFmtId="166" fontId="51" fillId="0" borderId="12" xfId="0" applyNumberFormat="1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left" vertical="center" wrapText="1"/>
    </xf>
    <xf numFmtId="0" fontId="31" fillId="0" borderId="23" xfId="0" applyNumberFormat="1" applyFont="1" applyFill="1" applyBorder="1" applyAlignment="1">
      <alignment horizontal="center" vertical="center"/>
    </xf>
    <xf numFmtId="49" fontId="33" fillId="0" borderId="33" xfId="0" applyNumberFormat="1" applyFont="1" applyFill="1" applyBorder="1" applyAlignment="1">
      <alignment horizontal="left"/>
    </xf>
    <xf numFmtId="0" fontId="31" fillId="0" borderId="12" xfId="0" applyNumberFormat="1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vertical="top" wrapText="1"/>
    </xf>
    <xf numFmtId="0" fontId="35" fillId="0" borderId="29" xfId="0" applyFont="1" applyFill="1" applyBorder="1" applyAlignment="1">
      <alignment vertical="top" wrapText="1"/>
    </xf>
    <xf numFmtId="0" fontId="35" fillId="0" borderId="66" xfId="0" applyFont="1" applyFill="1" applyBorder="1" applyAlignment="1">
      <alignment vertical="top" wrapText="1"/>
    </xf>
    <xf numFmtId="0" fontId="31" fillId="0" borderId="57" xfId="0" applyNumberFormat="1" applyFont="1" applyFill="1" applyBorder="1" applyAlignment="1">
      <alignment horizontal="center" vertical="center"/>
    </xf>
    <xf numFmtId="0" fontId="31" fillId="0" borderId="29" xfId="0" applyNumberFormat="1" applyFont="1" applyFill="1" applyBorder="1" applyAlignment="1">
      <alignment horizontal="center" vertical="center"/>
    </xf>
    <xf numFmtId="0" fontId="31" fillId="0" borderId="66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Alignment="1">
      <alignment horizontal="center"/>
    </xf>
    <xf numFmtId="2" fontId="66" fillId="0" borderId="2" xfId="0" applyNumberFormat="1" applyFont="1" applyFill="1" applyBorder="1" applyAlignment="1">
      <alignment horizontal="center" vertical="center"/>
    </xf>
    <xf numFmtId="3" fontId="35" fillId="0" borderId="4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wrapText="1"/>
    </xf>
    <xf numFmtId="3" fontId="52" fillId="0" borderId="2" xfId="0" applyNumberFormat="1" applyFont="1" applyFill="1" applyBorder="1" applyAlignment="1">
      <alignment horizontal="center" vertical="center"/>
    </xf>
    <xf numFmtId="3" fontId="52" fillId="0" borderId="31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/>
    </xf>
    <xf numFmtId="0" fontId="34" fillId="0" borderId="32" xfId="0" applyFont="1" applyFill="1" applyBorder="1" applyAlignment="1">
      <alignment horizontal="left"/>
    </xf>
    <xf numFmtId="0" fontId="30" fillId="0" borderId="32" xfId="0" applyNumberFormat="1" applyFont="1" applyFill="1" applyBorder="1" applyAlignment="1">
      <alignment horizontal="center" vertical="center"/>
    </xf>
    <xf numFmtId="0" fontId="34" fillId="0" borderId="1" xfId="0" applyFont="1" applyFill="1" applyBorder="1"/>
    <xf numFmtId="0" fontId="35" fillId="0" borderId="2" xfId="0" applyFont="1" applyFill="1" applyBorder="1" applyAlignment="1">
      <alignment horizontal="left"/>
    </xf>
    <xf numFmtId="0" fontId="34" fillId="0" borderId="2" xfId="0" applyFont="1" applyFill="1" applyBorder="1"/>
    <xf numFmtId="0" fontId="34" fillId="0" borderId="32" xfId="0" applyFont="1" applyFill="1" applyBorder="1"/>
    <xf numFmtId="0" fontId="51" fillId="0" borderId="0" xfId="0" applyFont="1" applyFill="1" applyBorder="1"/>
    <xf numFmtId="0" fontId="30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/>
    <xf numFmtId="0" fontId="31" fillId="0" borderId="0" xfId="0" applyFont="1" applyFill="1" applyBorder="1" applyAlignment="1">
      <alignment horizontal="left" wrapText="1"/>
    </xf>
    <xf numFmtId="49" fontId="31" fillId="0" borderId="14" xfId="0" applyNumberFormat="1" applyFont="1" applyFill="1" applyBorder="1" applyAlignment="1">
      <alignment horizontal="center" vertical="center"/>
    </xf>
    <xf numFmtId="49" fontId="31" fillId="0" borderId="67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/>
    </xf>
    <xf numFmtId="0" fontId="30" fillId="0" borderId="3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/>
    </xf>
    <xf numFmtId="0" fontId="34" fillId="0" borderId="5" xfId="0" applyFont="1" applyFill="1" applyBorder="1"/>
    <xf numFmtId="0" fontId="35" fillId="0" borderId="31" xfId="0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top" wrapText="1"/>
    </xf>
    <xf numFmtId="1" fontId="30" fillId="2" borderId="0" xfId="0" applyNumberFormat="1" applyFont="1" applyFill="1"/>
    <xf numFmtId="167" fontId="30" fillId="2" borderId="0" xfId="0" applyNumberFormat="1" applyFont="1" applyFill="1"/>
    <xf numFmtId="167" fontId="62" fillId="2" borderId="0" xfId="0" applyNumberFormat="1" applyFont="1" applyFill="1"/>
    <xf numFmtId="1" fontId="62" fillId="2" borderId="0" xfId="0" applyNumberFormat="1" applyFont="1" applyFill="1"/>
    <xf numFmtId="0" fontId="62" fillId="2" borderId="0" xfId="0" applyFont="1" applyFill="1"/>
    <xf numFmtId="0" fontId="30" fillId="2" borderId="0" xfId="0" applyFont="1" applyFill="1" applyAlignment="1">
      <alignment vertical="center"/>
    </xf>
    <xf numFmtId="1" fontId="113" fillId="2" borderId="0" xfId="0" applyNumberFormat="1" applyFont="1" applyFill="1"/>
    <xf numFmtId="3" fontId="30" fillId="2" borderId="0" xfId="0" applyNumberFormat="1" applyFont="1" applyFill="1" applyAlignment="1">
      <alignment vertical="center"/>
    </xf>
    <xf numFmtId="1" fontId="30" fillId="2" borderId="0" xfId="0" applyNumberFormat="1" applyFont="1" applyFill="1" applyBorder="1"/>
    <xf numFmtId="0" fontId="30" fillId="2" borderId="0" xfId="0" applyFont="1" applyFill="1" applyBorder="1"/>
    <xf numFmtId="3" fontId="30" fillId="2" borderId="0" xfId="0" applyNumberFormat="1" applyFont="1" applyFill="1"/>
    <xf numFmtId="0" fontId="72" fillId="0" borderId="11" xfId="0" applyFont="1" applyFill="1" applyBorder="1" applyAlignment="1">
      <alignment horizontal="center" wrapText="1"/>
    </xf>
    <xf numFmtId="0" fontId="72" fillId="0" borderId="60" xfId="0" applyFont="1" applyFill="1" applyBorder="1" applyAlignment="1">
      <alignment horizontal="center" wrapText="1"/>
    </xf>
    <xf numFmtId="0" fontId="72" fillId="0" borderId="58" xfId="0" applyFont="1" applyFill="1" applyBorder="1" applyAlignment="1">
      <alignment horizontal="center" wrapText="1"/>
    </xf>
    <xf numFmtId="167" fontId="72" fillId="0" borderId="60" xfId="0" applyNumberFormat="1" applyFont="1" applyFill="1" applyBorder="1" applyAlignment="1">
      <alignment horizontal="center" wrapText="1"/>
    </xf>
    <xf numFmtId="167" fontId="72" fillId="0" borderId="58" xfId="0" applyNumberFormat="1" applyFont="1" applyFill="1" applyBorder="1" applyAlignment="1">
      <alignment horizontal="center" wrapText="1"/>
    </xf>
    <xf numFmtId="0" fontId="72" fillId="0" borderId="17" xfId="0" applyFont="1" applyFill="1" applyBorder="1" applyAlignment="1">
      <alignment horizontal="center" wrapText="1"/>
    </xf>
    <xf numFmtId="0" fontId="72" fillId="0" borderId="59" xfId="0" applyFont="1" applyFill="1" applyBorder="1" applyAlignment="1">
      <alignment horizontal="center" wrapText="1"/>
    </xf>
    <xf numFmtId="0" fontId="72" fillId="0" borderId="18" xfId="0" applyFont="1" applyFill="1" applyBorder="1" applyAlignment="1">
      <alignment horizontal="center" wrapText="1"/>
    </xf>
    <xf numFmtId="167" fontId="72" fillId="0" borderId="59" xfId="0" applyNumberFormat="1" applyFont="1" applyFill="1" applyBorder="1" applyAlignment="1">
      <alignment horizontal="center" wrapText="1"/>
    </xf>
    <xf numFmtId="167" fontId="72" fillId="0" borderId="18" xfId="0" applyNumberFormat="1" applyFont="1" applyFill="1" applyBorder="1" applyAlignment="1">
      <alignment horizontal="center" wrapText="1"/>
    </xf>
    <xf numFmtId="2" fontId="72" fillId="0" borderId="18" xfId="0" applyNumberFormat="1" applyFont="1" applyFill="1" applyBorder="1" applyAlignment="1">
      <alignment horizontal="center" wrapText="1"/>
    </xf>
    <xf numFmtId="0" fontId="72" fillId="0" borderId="36" xfId="0" applyFont="1" applyFill="1" applyBorder="1" applyAlignment="1">
      <alignment horizontal="center" vertical="top" wrapText="1"/>
    </xf>
    <xf numFmtId="0" fontId="72" fillId="0" borderId="46" xfId="0" applyFont="1" applyFill="1" applyBorder="1" applyAlignment="1">
      <alignment horizontal="center" wrapText="1"/>
    </xf>
    <xf numFmtId="167" fontId="72" fillId="0" borderId="62" xfId="0" applyNumberFormat="1" applyFont="1" applyFill="1" applyBorder="1" applyAlignment="1">
      <alignment horizontal="center" wrapText="1"/>
    </xf>
    <xf numFmtId="2" fontId="72" fillId="0" borderId="37" xfId="0" applyNumberFormat="1" applyFont="1" applyFill="1" applyBorder="1" applyAlignment="1">
      <alignment horizontal="center" wrapText="1"/>
    </xf>
    <xf numFmtId="167" fontId="72" fillId="0" borderId="37" xfId="0" applyNumberFormat="1" applyFont="1" applyFill="1" applyBorder="1" applyAlignment="1">
      <alignment horizontal="center" wrapText="1"/>
    </xf>
    <xf numFmtId="49" fontId="72" fillId="0" borderId="12" xfId="0" applyNumberFormat="1" applyFont="1" applyFill="1" applyBorder="1" applyAlignment="1">
      <alignment horizontal="center" vertical="top" wrapText="1"/>
    </xf>
    <xf numFmtId="2" fontId="72" fillId="0" borderId="58" xfId="0" applyNumberFormat="1" applyFont="1" applyFill="1" applyBorder="1" applyAlignment="1">
      <alignment horizontal="center" wrapText="1"/>
    </xf>
    <xf numFmtId="167" fontId="72" fillId="0" borderId="11" xfId="0" applyNumberFormat="1" applyFont="1" applyFill="1" applyBorder="1" applyAlignment="1">
      <alignment horizontal="center" wrapText="1"/>
    </xf>
    <xf numFmtId="49" fontId="72" fillId="0" borderId="23" xfId="0" applyNumberFormat="1" applyFont="1" applyFill="1" applyBorder="1" applyAlignment="1">
      <alignment horizontal="center" vertical="top" wrapText="1"/>
    </xf>
    <xf numFmtId="167" fontId="72" fillId="0" borderId="46" xfId="0" applyNumberFormat="1" applyFont="1" applyFill="1" applyBorder="1" applyAlignment="1">
      <alignment horizontal="center" wrapText="1"/>
    </xf>
    <xf numFmtId="0" fontId="72" fillId="0" borderId="23" xfId="0" applyFont="1" applyFill="1" applyBorder="1" applyAlignment="1">
      <alignment horizontal="center" vertical="top" wrapText="1"/>
    </xf>
    <xf numFmtId="0" fontId="72" fillId="0" borderId="14" xfId="0" applyFont="1" applyFill="1" applyBorder="1" applyAlignment="1">
      <alignment horizontal="center" vertical="top" wrapText="1"/>
    </xf>
    <xf numFmtId="167" fontId="72" fillId="0" borderId="17" xfId="0" applyNumberFormat="1" applyFont="1" applyFill="1" applyBorder="1" applyAlignment="1">
      <alignment horizontal="center" wrapText="1"/>
    </xf>
    <xf numFmtId="49" fontId="72" fillId="0" borderId="57" xfId="0" applyNumberFormat="1" applyFont="1" applyFill="1" applyBorder="1" applyAlignment="1">
      <alignment horizontal="center" vertical="top" wrapText="1"/>
    </xf>
    <xf numFmtId="167" fontId="72" fillId="0" borderId="61" xfId="0" applyNumberFormat="1" applyFont="1" applyFill="1" applyBorder="1" applyAlignment="1">
      <alignment horizontal="center" wrapText="1"/>
    </xf>
    <xf numFmtId="167" fontId="72" fillId="0" borderId="53" xfId="0" applyNumberFormat="1" applyFont="1" applyFill="1" applyBorder="1" applyAlignment="1">
      <alignment horizontal="center" wrapText="1"/>
    </xf>
    <xf numFmtId="2" fontId="72" fillId="0" borderId="11" xfId="0" applyNumberFormat="1" applyFont="1" applyFill="1" applyBorder="1" applyAlignment="1">
      <alignment horizontal="center" wrapText="1"/>
    </xf>
    <xf numFmtId="49" fontId="72" fillId="0" borderId="29" xfId="0" applyNumberFormat="1" applyFont="1" applyFill="1" applyBorder="1" applyAlignment="1">
      <alignment horizontal="center" vertical="top" wrapText="1"/>
    </xf>
    <xf numFmtId="167" fontId="72" fillId="0" borderId="19" xfId="0" applyNumberFormat="1" applyFont="1" applyFill="1" applyBorder="1" applyAlignment="1">
      <alignment horizontal="center" wrapText="1"/>
    </xf>
    <xf numFmtId="167" fontId="72" fillId="0" borderId="20" xfId="0" applyNumberFormat="1" applyFont="1" applyFill="1" applyBorder="1" applyAlignment="1">
      <alignment horizontal="center" wrapText="1"/>
    </xf>
    <xf numFmtId="49" fontId="72" fillId="0" borderId="36" xfId="0" applyNumberFormat="1" applyFont="1" applyFill="1" applyBorder="1" applyAlignment="1">
      <alignment horizontal="center" vertical="top" wrapText="1"/>
    </xf>
    <xf numFmtId="167" fontId="72" fillId="0" borderId="63" xfId="0" applyNumberFormat="1" applyFont="1" applyFill="1" applyBorder="1" applyAlignment="1">
      <alignment horizontal="center" wrapText="1"/>
    </xf>
    <xf numFmtId="2" fontId="72" fillId="0" borderId="62" xfId="0" applyNumberFormat="1" applyFont="1" applyFill="1" applyBorder="1" applyAlignment="1">
      <alignment horizontal="center" wrapText="1"/>
    </xf>
    <xf numFmtId="167" fontId="72" fillId="0" borderId="26" xfId="0" applyNumberFormat="1" applyFont="1" applyFill="1" applyBorder="1" applyAlignment="1">
      <alignment horizontal="center" wrapText="1"/>
    </xf>
    <xf numFmtId="2" fontId="72" fillId="0" borderId="46" xfId="0" applyNumberFormat="1" applyFont="1" applyFill="1" applyBorder="1" applyAlignment="1">
      <alignment horizontal="center" wrapText="1"/>
    </xf>
    <xf numFmtId="2" fontId="72" fillId="0" borderId="59" xfId="0" applyNumberFormat="1" applyFont="1" applyFill="1" applyBorder="1" applyAlignment="1">
      <alignment horizontal="center" wrapText="1"/>
    </xf>
    <xf numFmtId="2" fontId="72" fillId="0" borderId="17" xfId="0" applyNumberFormat="1" applyFont="1" applyFill="1" applyBorder="1" applyAlignment="1">
      <alignment horizontal="center" wrapText="1"/>
    </xf>
    <xf numFmtId="49" fontId="72" fillId="0" borderId="14" xfId="0" applyNumberFormat="1" applyFont="1" applyFill="1" applyBorder="1" applyAlignment="1">
      <alignment horizontal="center" vertical="top" wrapText="1"/>
    </xf>
    <xf numFmtId="49" fontId="72" fillId="0" borderId="67" xfId="0" applyNumberFormat="1" applyFont="1" applyFill="1" applyBorder="1" applyAlignment="1">
      <alignment horizontal="center" vertical="top" wrapText="1"/>
    </xf>
    <xf numFmtId="167" fontId="72" fillId="0" borderId="44" xfId="0" applyNumberFormat="1" applyFont="1" applyFill="1" applyBorder="1" applyAlignment="1">
      <alignment horizontal="center" wrapText="1"/>
    </xf>
    <xf numFmtId="167" fontId="72" fillId="0" borderId="65" xfId="0" applyNumberFormat="1" applyFont="1" applyFill="1" applyBorder="1" applyAlignment="1">
      <alignment horizontal="center" wrapText="1"/>
    </xf>
    <xf numFmtId="167" fontId="72" fillId="0" borderId="68" xfId="0" applyNumberFormat="1" applyFont="1" applyFill="1" applyBorder="1" applyAlignment="1">
      <alignment horizontal="center" wrapText="1"/>
    </xf>
    <xf numFmtId="167" fontId="72" fillId="0" borderId="69" xfId="0" applyNumberFormat="1" applyFont="1" applyFill="1" applyBorder="1" applyAlignment="1">
      <alignment horizontal="center" wrapText="1"/>
    </xf>
    <xf numFmtId="167" fontId="72" fillId="0" borderId="11" xfId="0" applyNumberFormat="1" applyFont="1" applyFill="1" applyBorder="1" applyAlignment="1">
      <alignment horizontal="center" vertical="center" wrapText="1"/>
    </xf>
    <xf numFmtId="167" fontId="72" fillId="0" borderId="60" xfId="0" applyNumberFormat="1" applyFont="1" applyFill="1" applyBorder="1" applyAlignment="1">
      <alignment horizontal="center" vertical="center" wrapText="1"/>
    </xf>
    <xf numFmtId="167" fontId="72" fillId="0" borderId="58" xfId="0" applyNumberFormat="1" applyFont="1" applyFill="1" applyBorder="1" applyAlignment="1">
      <alignment horizontal="center" vertical="center" wrapText="1"/>
    </xf>
    <xf numFmtId="167" fontId="72" fillId="0" borderId="61" xfId="0" applyNumberFormat="1" applyFont="1" applyFill="1" applyBorder="1" applyAlignment="1">
      <alignment horizontal="center" vertical="center" wrapText="1"/>
    </xf>
    <xf numFmtId="167" fontId="72" fillId="0" borderId="53" xfId="0" applyNumberFormat="1" applyFont="1" applyFill="1" applyBorder="1" applyAlignment="1">
      <alignment horizontal="center" vertical="center" wrapText="1"/>
    </xf>
    <xf numFmtId="167" fontId="72" fillId="0" borderId="18" xfId="0" applyNumberFormat="1" applyFont="1" applyFill="1" applyBorder="1" applyAlignment="1">
      <alignment horizontal="center" vertical="center" wrapText="1"/>
    </xf>
    <xf numFmtId="167" fontId="72" fillId="0" borderId="20" xfId="0" applyNumberFormat="1" applyFont="1" applyFill="1" applyBorder="1" applyAlignment="1">
      <alignment horizontal="center" vertical="center" wrapText="1"/>
    </xf>
    <xf numFmtId="167" fontId="72" fillId="0" borderId="17" xfId="0" applyNumberFormat="1" applyFont="1" applyFill="1" applyBorder="1" applyAlignment="1">
      <alignment horizontal="center" vertical="center" wrapText="1"/>
    </xf>
    <xf numFmtId="49" fontId="72" fillId="0" borderId="29" xfId="0" applyNumberFormat="1" applyFont="1" applyFill="1" applyBorder="1" applyAlignment="1">
      <alignment horizontal="center" vertical="center" wrapText="1"/>
    </xf>
    <xf numFmtId="167" fontId="72" fillId="0" borderId="59" xfId="0" applyNumberFormat="1" applyFont="1" applyFill="1" applyBorder="1" applyAlignment="1">
      <alignment horizontal="center" vertical="center" wrapText="1"/>
    </xf>
    <xf numFmtId="167" fontId="72" fillId="0" borderId="19" xfId="0" applyNumberFormat="1" applyFont="1" applyFill="1" applyBorder="1" applyAlignment="1">
      <alignment horizontal="center" vertical="center" wrapText="1"/>
    </xf>
    <xf numFmtId="49" fontId="72" fillId="0" borderId="36" xfId="0" applyNumberFormat="1" applyFont="1" applyFill="1" applyBorder="1" applyAlignment="1">
      <alignment horizontal="center" vertical="center" wrapText="1"/>
    </xf>
    <xf numFmtId="167" fontId="72" fillId="0" borderId="46" xfId="0" applyNumberFormat="1" applyFont="1" applyFill="1" applyBorder="1" applyAlignment="1">
      <alignment horizontal="center" vertical="center" wrapText="1"/>
    </xf>
    <xf numFmtId="167" fontId="72" fillId="0" borderId="62" xfId="0" applyNumberFormat="1" applyFont="1" applyFill="1" applyBorder="1" applyAlignment="1">
      <alignment horizontal="center" vertical="center" wrapText="1"/>
    </xf>
    <xf numFmtId="167" fontId="72" fillId="0" borderId="37" xfId="0" applyNumberFormat="1" applyFont="1" applyFill="1" applyBorder="1" applyAlignment="1">
      <alignment horizontal="center" vertical="center" wrapText="1"/>
    </xf>
    <xf numFmtId="167" fontId="72" fillId="0" borderId="63" xfId="0" applyNumberFormat="1" applyFont="1" applyFill="1" applyBorder="1" applyAlignment="1">
      <alignment horizontal="center" vertical="center" wrapText="1"/>
    </xf>
    <xf numFmtId="167" fontId="72" fillId="0" borderId="26" xfId="0" applyNumberFormat="1" applyFont="1" applyFill="1" applyBorder="1" applyAlignment="1">
      <alignment horizontal="center" vertical="center" wrapText="1"/>
    </xf>
    <xf numFmtId="49" fontId="72" fillId="0" borderId="67" xfId="0" applyNumberFormat="1" applyFont="1" applyFill="1" applyBorder="1" applyAlignment="1">
      <alignment horizontal="center" vertical="center" wrapText="1"/>
    </xf>
    <xf numFmtId="166" fontId="72" fillId="0" borderId="44" xfId="0" applyNumberFormat="1" applyFont="1" applyFill="1" applyBorder="1" applyAlignment="1">
      <alignment horizontal="center" vertical="center" wrapText="1"/>
    </xf>
    <xf numFmtId="167" fontId="72" fillId="0" borderId="65" xfId="0" applyNumberFormat="1" applyFont="1" applyFill="1" applyBorder="1" applyAlignment="1">
      <alignment horizontal="center" vertical="center" wrapText="1"/>
    </xf>
    <xf numFmtId="167" fontId="72" fillId="0" borderId="68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166" fontId="72" fillId="0" borderId="11" xfId="0" applyNumberFormat="1" applyFont="1" applyFill="1" applyBorder="1" applyAlignment="1">
      <alignment horizontal="center" vertical="center" wrapText="1"/>
    </xf>
    <xf numFmtId="49" fontId="72" fillId="0" borderId="14" xfId="0" applyNumberFormat="1" applyFont="1" applyFill="1" applyBorder="1" applyAlignment="1">
      <alignment horizontal="center" vertical="center" wrapText="1"/>
    </xf>
    <xf numFmtId="166" fontId="72" fillId="0" borderId="17" xfId="0" applyNumberFormat="1" applyFont="1" applyFill="1" applyBorder="1" applyAlignment="1">
      <alignment horizontal="center" vertical="center" wrapText="1"/>
    </xf>
    <xf numFmtId="49" fontId="72" fillId="0" borderId="23" xfId="0" applyNumberFormat="1" applyFont="1" applyFill="1" applyBorder="1" applyAlignment="1">
      <alignment horizontal="center" vertical="center" wrapText="1"/>
    </xf>
    <xf numFmtId="166" fontId="72" fillId="0" borderId="46" xfId="0" applyNumberFormat="1" applyFont="1" applyFill="1" applyBorder="1" applyAlignment="1">
      <alignment horizontal="center" vertical="center" wrapText="1"/>
    </xf>
    <xf numFmtId="49" fontId="72" fillId="0" borderId="3" xfId="0" applyNumberFormat="1" applyFont="1" applyFill="1" applyBorder="1" applyAlignment="1">
      <alignment horizontal="center" vertical="center" wrapText="1"/>
    </xf>
    <xf numFmtId="166" fontId="72" fillId="0" borderId="78" xfId="0" applyNumberFormat="1" applyFont="1" applyFill="1" applyBorder="1" applyAlignment="1">
      <alignment horizontal="center" vertical="center" wrapText="1"/>
    </xf>
    <xf numFmtId="167" fontId="72" fillId="0" borderId="7" xfId="0" applyNumberFormat="1" applyFont="1" applyFill="1" applyBorder="1" applyAlignment="1">
      <alignment horizontal="center" vertical="center" wrapText="1"/>
    </xf>
    <xf numFmtId="167" fontId="72" fillId="0" borderId="47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166" fontId="72" fillId="0" borderId="71" xfId="0" applyNumberFormat="1" applyFont="1" applyFill="1" applyBorder="1" applyAlignment="1">
      <alignment horizontal="center" vertical="center" wrapText="1"/>
    </xf>
    <xf numFmtId="167" fontId="72" fillId="0" borderId="76" xfId="0" applyNumberFormat="1" applyFont="1" applyFill="1" applyBorder="1" applyAlignment="1">
      <alignment horizontal="center" vertical="center" wrapText="1"/>
    </xf>
    <xf numFmtId="167" fontId="72" fillId="0" borderId="72" xfId="0" applyNumberFormat="1" applyFont="1" applyFill="1" applyBorder="1" applyAlignment="1">
      <alignment horizontal="center" vertical="center" wrapText="1"/>
    </xf>
    <xf numFmtId="49" fontId="72" fillId="0" borderId="3" xfId="20" applyNumberFormat="1" applyFont="1" applyFill="1" applyBorder="1" applyAlignment="1">
      <alignment horizontal="center" vertical="center" wrapText="1"/>
    </xf>
    <xf numFmtId="166" fontId="72" fillId="0" borderId="78" xfId="20" applyNumberFormat="1" applyFont="1" applyFill="1" applyBorder="1" applyAlignment="1">
      <alignment horizontal="center" vertical="center" wrapText="1"/>
    </xf>
    <xf numFmtId="167" fontId="72" fillId="0" borderId="7" xfId="20" applyNumberFormat="1" applyFont="1" applyFill="1" applyBorder="1" applyAlignment="1">
      <alignment horizontal="center" vertical="center" wrapText="1"/>
    </xf>
    <xf numFmtId="167" fontId="72" fillId="0" borderId="47" xfId="20" applyNumberFormat="1" applyFont="1" applyFill="1" applyBorder="1" applyAlignment="1">
      <alignment horizontal="center" vertical="center" wrapText="1"/>
    </xf>
    <xf numFmtId="49" fontId="72" fillId="0" borderId="14" xfId="20" applyNumberFormat="1" applyFont="1" applyFill="1" applyBorder="1" applyAlignment="1">
      <alignment horizontal="center" vertical="center" wrapText="1"/>
    </xf>
    <xf numFmtId="166" fontId="72" fillId="0" borderId="17" xfId="20" applyNumberFormat="1" applyFont="1" applyFill="1" applyBorder="1" applyAlignment="1">
      <alignment horizontal="center" vertical="center" wrapText="1"/>
    </xf>
    <xf numFmtId="167" fontId="72" fillId="0" borderId="59" xfId="20" applyNumberFormat="1" applyFont="1" applyFill="1" applyBorder="1" applyAlignment="1">
      <alignment horizontal="center" vertical="center" wrapText="1"/>
    </xf>
    <xf numFmtId="167" fontId="72" fillId="0" borderId="18" xfId="2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/>
    <xf numFmtId="167" fontId="31" fillId="0" borderId="0" xfId="0" applyNumberFormat="1" applyFont="1" applyFill="1" applyBorder="1"/>
    <xf numFmtId="3" fontId="35" fillId="0" borderId="0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left" vertical="top" wrapText="1"/>
    </xf>
    <xf numFmtId="3" fontId="35" fillId="2" borderId="39" xfId="0" applyNumberFormat="1" applyFont="1" applyFill="1" applyBorder="1" applyAlignment="1">
      <alignment horizontal="center" vertical="center"/>
    </xf>
    <xf numFmtId="3" fontId="34" fillId="2" borderId="38" xfId="0" applyNumberFormat="1" applyFont="1" applyFill="1" applyBorder="1" applyAlignment="1">
      <alignment horizontal="center" vertical="center"/>
    </xf>
    <xf numFmtId="3" fontId="55" fillId="2" borderId="39" xfId="0" applyNumberFormat="1" applyFont="1" applyFill="1" applyBorder="1" applyAlignment="1">
      <alignment horizontal="center" vertical="center"/>
    </xf>
    <xf numFmtId="49" fontId="31" fillId="2" borderId="22" xfId="0" applyNumberFormat="1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vertical="center"/>
    </xf>
    <xf numFmtId="0" fontId="35" fillId="2" borderId="22" xfId="0" applyNumberFormat="1" applyFont="1" applyFill="1" applyBorder="1" applyAlignment="1">
      <alignment horizontal="center" vertical="center"/>
    </xf>
    <xf numFmtId="3" fontId="62" fillId="2" borderId="22" xfId="0" applyNumberFormat="1" applyFont="1" applyFill="1" applyBorder="1" applyAlignment="1">
      <alignment horizontal="center" vertical="center" wrapText="1"/>
    </xf>
    <xf numFmtId="3" fontId="55" fillId="2" borderId="22" xfId="0" applyNumberFormat="1" applyFont="1" applyFill="1" applyBorder="1" applyAlignment="1">
      <alignment horizontal="center" vertical="center" wrapText="1"/>
    </xf>
    <xf numFmtId="166" fontId="55" fillId="2" borderId="22" xfId="0" applyNumberFormat="1" applyFont="1" applyFill="1" applyBorder="1" applyAlignment="1">
      <alignment horizontal="center" vertical="center" wrapText="1"/>
    </xf>
    <xf numFmtId="3" fontId="55" fillId="2" borderId="39" xfId="0" applyNumberFormat="1" applyFont="1" applyFill="1" applyBorder="1" applyAlignment="1">
      <alignment horizontal="center" vertical="center" wrapText="1"/>
    </xf>
    <xf numFmtId="2" fontId="35" fillId="0" borderId="32" xfId="0" applyNumberFormat="1" applyFont="1" applyFill="1" applyBorder="1" applyAlignment="1">
      <alignment horizontal="center" vertical="center" wrapText="1"/>
    </xf>
    <xf numFmtId="3" fontId="35" fillId="0" borderId="4" xfId="0" applyNumberFormat="1" applyFont="1" applyFill="1" applyBorder="1" applyAlignment="1">
      <alignment horizontal="center" vertical="center" wrapText="1"/>
    </xf>
    <xf numFmtId="3" fontId="35" fillId="0" borderId="29" xfId="0" applyNumberFormat="1" applyFont="1" applyFill="1" applyBorder="1" applyAlignment="1">
      <alignment horizontal="center" vertical="center" wrapText="1"/>
    </xf>
    <xf numFmtId="3" fontId="35" fillId="0" borderId="66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/>
    </xf>
    <xf numFmtId="166" fontId="35" fillId="0" borderId="22" xfId="0" applyNumberFormat="1" applyFont="1" applyFill="1" applyBorder="1" applyAlignment="1">
      <alignment horizontal="center" vertical="center"/>
    </xf>
    <xf numFmtId="166" fontId="35" fillId="0" borderId="67" xfId="0" applyNumberFormat="1" applyFont="1" applyFill="1" applyBorder="1" applyAlignment="1">
      <alignment horizontal="center" vertical="center"/>
    </xf>
    <xf numFmtId="0" fontId="35" fillId="0" borderId="48" xfId="0" applyNumberFormat="1" applyFont="1" applyFill="1" applyBorder="1" applyAlignment="1">
      <alignment horizontal="center" vertical="center"/>
    </xf>
    <xf numFmtId="0" fontId="35" fillId="0" borderId="43" xfId="0" applyNumberFormat="1" applyFont="1" applyFill="1" applyBorder="1" applyAlignment="1">
      <alignment horizontal="center" vertical="center"/>
    </xf>
    <xf numFmtId="0" fontId="35" fillId="0" borderId="45" xfId="0" applyNumberFormat="1" applyFont="1" applyFill="1" applyBorder="1" applyAlignment="1">
      <alignment horizontal="center" vertical="center"/>
    </xf>
    <xf numFmtId="3" fontId="65" fillId="0" borderId="14" xfId="0" applyNumberFormat="1" applyFont="1" applyFill="1" applyBorder="1" applyAlignment="1">
      <alignment horizontal="center" vertical="center"/>
    </xf>
    <xf numFmtId="3" fontId="65" fillId="0" borderId="23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/>
    </xf>
    <xf numFmtId="3" fontId="57" fillId="0" borderId="14" xfId="0" applyNumberFormat="1" applyFont="1" applyFill="1" applyBorder="1" applyAlignment="1">
      <alignment horizontal="center" vertical="center"/>
    </xf>
    <xf numFmtId="0" fontId="54" fillId="0" borderId="41" xfId="0" applyNumberFormat="1" applyFont="1" applyFill="1" applyBorder="1" applyAlignment="1">
      <alignment horizontal="center" vertical="center"/>
    </xf>
    <xf numFmtId="0" fontId="57" fillId="0" borderId="43" xfId="0" applyNumberFormat="1" applyFont="1" applyFill="1" applyBorder="1" applyAlignment="1">
      <alignment horizontal="center" vertical="center"/>
    </xf>
    <xf numFmtId="0" fontId="65" fillId="0" borderId="43" xfId="0" applyNumberFormat="1" applyFont="1" applyFill="1" applyBorder="1" applyAlignment="1">
      <alignment horizontal="center" vertical="center"/>
    </xf>
    <xf numFmtId="0" fontId="65" fillId="0" borderId="49" xfId="0" applyNumberFormat="1" applyFont="1" applyFill="1" applyBorder="1" applyAlignment="1">
      <alignment horizontal="center" vertical="center"/>
    </xf>
    <xf numFmtId="0" fontId="52" fillId="0" borderId="48" xfId="0" applyNumberFormat="1" applyFont="1" applyFill="1" applyBorder="1" applyAlignment="1">
      <alignment horizontal="center" vertical="center"/>
    </xf>
    <xf numFmtId="3" fontId="54" fillId="0" borderId="22" xfId="0" applyNumberFormat="1" applyFont="1" applyFill="1" applyBorder="1" applyAlignment="1">
      <alignment horizontal="center" vertical="center"/>
    </xf>
    <xf numFmtId="166" fontId="54" fillId="0" borderId="22" xfId="0" applyNumberFormat="1" applyFont="1" applyFill="1" applyBorder="1" applyAlignment="1">
      <alignment horizontal="center" vertical="center"/>
    </xf>
    <xf numFmtId="0" fontId="52" fillId="0" borderId="43" xfId="0" applyNumberFormat="1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center" vertical="center"/>
    </xf>
    <xf numFmtId="166" fontId="54" fillId="0" borderId="14" xfId="0" applyNumberFormat="1" applyFont="1" applyFill="1" applyBorder="1" applyAlignment="1">
      <alignment horizontal="center" vertical="center"/>
    </xf>
    <xf numFmtId="0" fontId="117" fillId="0" borderId="45" xfId="0" applyNumberFormat="1" applyFont="1" applyFill="1" applyBorder="1" applyAlignment="1">
      <alignment horizontal="center" vertical="center"/>
    </xf>
    <xf numFmtId="3" fontId="54" fillId="0" borderId="67" xfId="0" applyNumberFormat="1" applyFont="1" applyFill="1" applyBorder="1" applyAlignment="1">
      <alignment horizontal="center" vertical="center"/>
    </xf>
    <xf numFmtId="3" fontId="54" fillId="0" borderId="2" xfId="0" applyNumberFormat="1" applyFont="1" applyFill="1" applyBorder="1" applyAlignment="1">
      <alignment horizontal="center" vertical="center"/>
    </xf>
    <xf numFmtId="166" fontId="54" fillId="0" borderId="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166" fontId="35" fillId="2" borderId="2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 wrapText="1"/>
    </xf>
    <xf numFmtId="0" fontId="35" fillId="2" borderId="5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/>
    <xf numFmtId="0" fontId="30" fillId="2" borderId="38" xfId="0" applyFont="1" applyFill="1" applyBorder="1"/>
    <xf numFmtId="0" fontId="35" fillId="2" borderId="3" xfId="0" applyFont="1" applyFill="1" applyBorder="1" applyAlignment="1">
      <alignment vertical="center"/>
    </xf>
    <xf numFmtId="0" fontId="35" fillId="2" borderId="4" xfId="0" applyFont="1" applyFill="1" applyBorder="1" applyAlignment="1">
      <alignment horizontal="center" vertical="center"/>
    </xf>
    <xf numFmtId="166" fontId="35" fillId="2" borderId="3" xfId="0" applyNumberFormat="1" applyFont="1" applyFill="1" applyBorder="1" applyAlignment="1">
      <alignment horizontal="center" vertical="center"/>
    </xf>
    <xf numFmtId="167" fontId="30" fillId="2" borderId="3" xfId="0" applyNumberFormat="1" applyFont="1" applyFill="1" applyBorder="1"/>
    <xf numFmtId="167" fontId="30" fillId="2" borderId="39" xfId="0" applyNumberFormat="1" applyFont="1" applyFill="1" applyBorder="1"/>
    <xf numFmtId="0" fontId="35" fillId="2" borderId="2" xfId="0" applyFont="1" applyFill="1" applyBorder="1" applyAlignment="1">
      <alignment vertical="center" wrapText="1"/>
    </xf>
    <xf numFmtId="0" fontId="35" fillId="2" borderId="31" xfId="0" applyFont="1" applyFill="1" applyBorder="1" applyAlignment="1">
      <alignment horizontal="center" vertical="center"/>
    </xf>
    <xf numFmtId="166" fontId="35" fillId="2" borderId="9" xfId="0" applyNumberFormat="1" applyFont="1" applyFill="1" applyBorder="1" applyAlignment="1">
      <alignment horizontal="center" vertical="center"/>
    </xf>
    <xf numFmtId="167" fontId="30" fillId="2" borderId="2" xfId="0" applyNumberFormat="1" applyFont="1" applyFill="1" applyBorder="1"/>
    <xf numFmtId="167" fontId="30" fillId="2" borderId="40" xfId="0" applyNumberFormat="1" applyFont="1" applyFill="1" applyBorder="1"/>
    <xf numFmtId="2" fontId="32" fillId="0" borderId="32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166" fontId="31" fillId="0" borderId="41" xfId="0" applyNumberFormat="1" applyFont="1" applyFill="1" applyBorder="1" applyAlignment="1">
      <alignment horizontal="center" vertical="center"/>
    </xf>
    <xf numFmtId="166" fontId="45" fillId="0" borderId="49" xfId="0" applyNumberFormat="1" applyFont="1" applyFill="1" applyBorder="1" applyAlignment="1">
      <alignment horizontal="center" vertical="center"/>
    </xf>
    <xf numFmtId="166" fontId="116" fillId="0" borderId="12" xfId="0" applyNumberFormat="1" applyFont="1" applyFill="1" applyBorder="1" applyAlignment="1">
      <alignment horizontal="center" vertical="center" wrapText="1"/>
    </xf>
    <xf numFmtId="166" fontId="116" fillId="0" borderId="13" xfId="0" applyNumberFormat="1" applyFont="1" applyFill="1" applyBorder="1" applyAlignment="1">
      <alignment horizontal="center" vertical="center" wrapText="1"/>
    </xf>
    <xf numFmtId="166" fontId="116" fillId="0" borderId="41" xfId="0" applyNumberFormat="1" applyFont="1" applyFill="1" applyBorder="1" applyAlignment="1">
      <alignment horizontal="center" vertical="center" wrapText="1"/>
    </xf>
    <xf numFmtId="166" fontId="116" fillId="0" borderId="14" xfId="0" applyNumberFormat="1" applyFont="1" applyFill="1" applyBorder="1" applyAlignment="1">
      <alignment horizontal="center" vertical="center" wrapText="1"/>
    </xf>
    <xf numFmtId="166" fontId="116" fillId="0" borderId="16" xfId="0" applyNumberFormat="1" applyFont="1" applyFill="1" applyBorder="1" applyAlignment="1">
      <alignment horizontal="center" vertical="center" wrapText="1"/>
    </xf>
    <xf numFmtId="166" fontId="116" fillId="0" borderId="43" xfId="0" applyNumberFormat="1" applyFont="1" applyFill="1" applyBorder="1" applyAlignment="1">
      <alignment horizontal="center" vertical="center" wrapText="1"/>
    </xf>
    <xf numFmtId="166" fontId="116" fillId="0" borderId="23" xfId="0" applyNumberFormat="1" applyFont="1" applyFill="1" applyBorder="1" applyAlignment="1">
      <alignment horizontal="center" vertical="center" wrapText="1"/>
    </xf>
    <xf numFmtId="166" fontId="116" fillId="0" borderId="49" xfId="0" applyNumberFormat="1" applyFont="1" applyFill="1" applyBorder="1" applyAlignment="1">
      <alignment horizontal="center" vertical="center" wrapText="1"/>
    </xf>
    <xf numFmtId="166" fontId="116" fillId="0" borderId="15" xfId="0" applyNumberFormat="1" applyFont="1" applyFill="1" applyBorder="1" applyAlignment="1">
      <alignment horizontal="center" vertical="center" wrapText="1"/>
    </xf>
    <xf numFmtId="166" fontId="116" fillId="0" borderId="22" xfId="0" applyNumberFormat="1" applyFont="1" applyFill="1" applyBorder="1" applyAlignment="1">
      <alignment horizontal="center" vertical="center" wrapText="1"/>
    </xf>
    <xf numFmtId="166" fontId="116" fillId="0" borderId="21" xfId="0" applyNumberFormat="1" applyFont="1" applyFill="1" applyBorder="1" applyAlignment="1">
      <alignment horizontal="center" vertical="center" wrapText="1"/>
    </xf>
    <xf numFmtId="166" fontId="116" fillId="0" borderId="48" xfId="0" applyNumberFormat="1" applyFont="1" applyFill="1" applyBorder="1" applyAlignment="1">
      <alignment horizontal="center" vertical="center" wrapText="1"/>
    </xf>
    <xf numFmtId="166" fontId="116" fillId="0" borderId="67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/>
    <xf numFmtId="0" fontId="35" fillId="0" borderId="2" xfId="0" applyFont="1" applyFill="1" applyBorder="1"/>
    <xf numFmtId="166" fontId="35" fillId="0" borderId="32" xfId="0" applyNumberFormat="1" applyFont="1" applyFill="1" applyBorder="1" applyAlignment="1">
      <alignment horizontal="center" vertical="center"/>
    </xf>
    <xf numFmtId="166" fontId="35" fillId="0" borderId="52" xfId="0" applyNumberFormat="1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1" fillId="0" borderId="55" xfId="0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vertical="center" wrapText="1"/>
    </xf>
    <xf numFmtId="0" fontId="35" fillId="0" borderId="4" xfId="0" applyNumberFormat="1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wrapText="1"/>
    </xf>
    <xf numFmtId="0" fontId="35" fillId="0" borderId="31" xfId="0" applyFont="1" applyFill="1" applyBorder="1" applyAlignment="1">
      <alignment wrapText="1"/>
    </xf>
    <xf numFmtId="0" fontId="35" fillId="0" borderId="31" xfId="0" applyNumberFormat="1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vertical="center"/>
    </xf>
    <xf numFmtId="0" fontId="35" fillId="0" borderId="32" xfId="0" applyFont="1" applyFill="1" applyBorder="1" applyAlignment="1">
      <alignment vertical="center" wrapText="1"/>
    </xf>
    <xf numFmtId="0" fontId="33" fillId="0" borderId="32" xfId="0" applyFont="1" applyFill="1" applyBorder="1" applyAlignment="1">
      <alignment horizontal="left" wrapText="1"/>
    </xf>
    <xf numFmtId="0" fontId="31" fillId="0" borderId="5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left"/>
    </xf>
    <xf numFmtId="166" fontId="31" fillId="0" borderId="5" xfId="0" applyNumberFormat="1" applyFont="1" applyFill="1" applyBorder="1" applyAlignment="1">
      <alignment horizontal="center" vertical="center"/>
    </xf>
    <xf numFmtId="166" fontId="35" fillId="0" borderId="4" xfId="0" applyNumberFormat="1" applyFont="1" applyFill="1" applyBorder="1" applyAlignment="1">
      <alignment horizontal="left" wrapText="1"/>
    </xf>
    <xf numFmtId="0" fontId="31" fillId="0" borderId="4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166" fontId="31" fillId="0" borderId="12" xfId="0" applyNumberFormat="1" applyFont="1" applyFill="1" applyBorder="1" applyAlignment="1">
      <alignment horizontal="center" vertical="center"/>
    </xf>
    <xf numFmtId="166" fontId="31" fillId="0" borderId="23" xfId="0" applyNumberFormat="1" applyFont="1" applyFill="1" applyBorder="1" applyAlignment="1">
      <alignment horizontal="center" vertical="center"/>
    </xf>
    <xf numFmtId="167" fontId="35" fillId="0" borderId="32" xfId="0" applyNumberFormat="1" applyFont="1" applyFill="1" applyBorder="1" applyAlignment="1">
      <alignment horizontal="center" vertical="center"/>
    </xf>
    <xf numFmtId="166" fontId="35" fillId="0" borderId="36" xfId="0" applyNumberFormat="1" applyFont="1" applyFill="1" applyBorder="1" applyAlignment="1">
      <alignment horizontal="center" vertical="center"/>
    </xf>
    <xf numFmtId="166" fontId="35" fillId="0" borderId="1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53" fillId="0" borderId="0" xfId="0" applyFont="1" applyFill="1"/>
    <xf numFmtId="0" fontId="53" fillId="0" borderId="0" xfId="0" applyFont="1" applyFill="1" applyAlignment="1">
      <alignment horizontal="right"/>
    </xf>
    <xf numFmtId="3" fontId="35" fillId="0" borderId="3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4" fontId="63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top" wrapText="1"/>
    </xf>
    <xf numFmtId="49" fontId="31" fillId="0" borderId="2" xfId="0" applyNumberFormat="1" applyFont="1" applyFill="1" applyBorder="1" applyAlignment="1">
      <alignment horizontal="center" vertical="center"/>
    </xf>
    <xf numFmtId="0" fontId="35" fillId="0" borderId="2" xfId="0" applyNumberFormat="1" applyFont="1" applyFill="1" applyBorder="1" applyAlignment="1">
      <alignment horizontal="center" vertical="center"/>
    </xf>
    <xf numFmtId="3" fontId="55" fillId="2" borderId="2" xfId="0" applyNumberFormat="1" applyFont="1" applyFill="1" applyBorder="1" applyAlignment="1">
      <alignment horizontal="center" vertical="center" wrapText="1"/>
    </xf>
    <xf numFmtId="3" fontId="55" fillId="0" borderId="2" xfId="0" applyNumberFormat="1" applyFont="1" applyFill="1" applyBorder="1" applyAlignment="1">
      <alignment horizontal="center" vertical="center" wrapText="1"/>
    </xf>
    <xf numFmtId="166" fontId="55" fillId="0" borderId="2" xfId="0" applyNumberFormat="1" applyFont="1" applyFill="1" applyBorder="1" applyAlignment="1">
      <alignment horizontal="center" vertical="center" wrapText="1"/>
    </xf>
    <xf numFmtId="167" fontId="31" fillId="0" borderId="59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 vertical="center"/>
    </xf>
    <xf numFmtId="49" fontId="72" fillId="0" borderId="32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top" wrapText="1"/>
    </xf>
    <xf numFmtId="0" fontId="72" fillId="0" borderId="9" xfId="0" applyFont="1" applyFill="1" applyBorder="1" applyAlignment="1">
      <alignment horizontal="center" vertical="top" wrapText="1"/>
    </xf>
    <xf numFmtId="0" fontId="72" fillId="0" borderId="9" xfId="0" applyFont="1" applyFill="1" applyBorder="1" applyAlignment="1">
      <alignment horizontal="center"/>
    </xf>
    <xf numFmtId="0" fontId="77" fillId="0" borderId="0" xfId="20" applyFont="1" applyFill="1"/>
    <xf numFmtId="0" fontId="67" fillId="0" borderId="32" xfId="20" applyFont="1" applyFill="1" applyBorder="1" applyAlignment="1">
      <alignment horizontal="center" vertical="center"/>
    </xf>
    <xf numFmtId="14" fontId="67" fillId="0" borderId="32" xfId="20" applyNumberFormat="1" applyFont="1" applyFill="1" applyBorder="1" applyAlignment="1">
      <alignment horizontal="center" vertical="center"/>
    </xf>
    <xf numFmtId="14" fontId="67" fillId="0" borderId="55" xfId="20" applyNumberFormat="1" applyFont="1" applyFill="1" applyBorder="1" applyAlignment="1">
      <alignment horizontal="center" vertical="center"/>
    </xf>
    <xf numFmtId="0" fontId="97" fillId="4" borderId="4" xfId="20" applyFont="1" applyFill="1" applyBorder="1" applyAlignment="1">
      <alignment horizontal="left" vertical="center"/>
    </xf>
    <xf numFmtId="0" fontId="97" fillId="4" borderId="3" xfId="20" applyFont="1" applyFill="1" applyBorder="1" applyAlignment="1">
      <alignment horizontal="center" vertical="center"/>
    </xf>
    <xf numFmtId="3" fontId="97" fillId="4" borderId="1" xfId="20" applyNumberFormat="1" applyFont="1" applyFill="1" applyBorder="1" applyAlignment="1">
      <alignment horizontal="center" vertical="center"/>
    </xf>
    <xf numFmtId="3" fontId="97" fillId="4" borderId="32" xfId="20" applyNumberFormat="1" applyFont="1" applyFill="1" applyBorder="1" applyAlignment="1">
      <alignment horizontal="center" vertical="center"/>
    </xf>
    <xf numFmtId="0" fontId="67" fillId="0" borderId="5" xfId="20" applyFont="1" applyFill="1" applyBorder="1"/>
    <xf numFmtId="0" fontId="58" fillId="0" borderId="1" xfId="20" applyFont="1" applyFill="1" applyBorder="1" applyAlignment="1">
      <alignment horizontal="center"/>
    </xf>
    <xf numFmtId="49" fontId="67" fillId="0" borderId="1" xfId="20" applyNumberFormat="1" applyFont="1" applyFill="1" applyBorder="1" applyAlignment="1">
      <alignment horizontal="center"/>
    </xf>
    <xf numFmtId="0" fontId="77" fillId="0" borderId="0" xfId="20" applyFont="1" applyFill="1" applyBorder="1"/>
    <xf numFmtId="0" fontId="67" fillId="0" borderId="4" xfId="20" applyFont="1" applyFill="1" applyBorder="1"/>
    <xf numFmtId="0" fontId="67" fillId="0" borderId="3" xfId="20" applyFont="1" applyFill="1" applyBorder="1" applyAlignment="1">
      <alignment horizontal="center"/>
    </xf>
    <xf numFmtId="0" fontId="58" fillId="0" borderId="4" xfId="20" applyFont="1" applyFill="1" applyBorder="1" applyAlignment="1">
      <alignment horizontal="left"/>
    </xf>
    <xf numFmtId="0" fontId="58" fillId="0" borderId="3" xfId="20" applyNumberFormat="1" applyFont="1" applyFill="1" applyBorder="1" applyAlignment="1">
      <alignment horizontal="center"/>
    </xf>
    <xf numFmtId="49" fontId="58" fillId="0" borderId="3" xfId="20" applyNumberFormat="1" applyFont="1" applyFill="1" applyBorder="1" applyAlignment="1">
      <alignment horizontal="center" vertical="center"/>
    </xf>
    <xf numFmtId="3" fontId="58" fillId="0" borderId="3" xfId="20" applyNumberFormat="1" applyFont="1" applyFill="1" applyBorder="1" applyAlignment="1">
      <alignment horizontal="center" vertical="center"/>
    </xf>
    <xf numFmtId="49" fontId="67" fillId="0" borderId="3" xfId="20" applyNumberFormat="1" applyFont="1" applyFill="1" applyBorder="1" applyAlignment="1">
      <alignment horizontal="center" vertical="center"/>
    </xf>
    <xf numFmtId="0" fontId="58" fillId="0" borderId="4" xfId="20" applyFont="1" applyFill="1" applyBorder="1" applyAlignment="1">
      <alignment horizontal="center"/>
    </xf>
    <xf numFmtId="0" fontId="77" fillId="7" borderId="0" xfId="20" applyFont="1" applyFill="1" applyBorder="1"/>
    <xf numFmtId="0" fontId="77" fillId="7" borderId="0" xfId="20" applyFont="1" applyFill="1"/>
    <xf numFmtId="0" fontId="67" fillId="0" borderId="4" xfId="20" applyFont="1" applyFill="1" applyBorder="1" applyAlignment="1">
      <alignment horizontal="left"/>
    </xf>
    <xf numFmtId="3" fontId="67" fillId="0" borderId="3" xfId="20" applyNumberFormat="1" applyFont="1" applyFill="1" applyBorder="1" applyAlignment="1">
      <alignment horizontal="center"/>
    </xf>
    <xf numFmtId="0" fontId="67" fillId="0" borderId="4" xfId="20" applyFont="1" applyFill="1" applyBorder="1" applyAlignment="1">
      <alignment horizontal="center"/>
    </xf>
    <xf numFmtId="0" fontId="77" fillId="6" borderId="0" xfId="20" applyFont="1" applyFill="1"/>
    <xf numFmtId="0" fontId="77" fillId="6" borderId="0" xfId="20" applyFont="1" applyFill="1" applyBorder="1"/>
    <xf numFmtId="0" fontId="58" fillId="0" borderId="4" xfId="20" applyFont="1" applyFill="1" applyBorder="1"/>
    <xf numFmtId="0" fontId="58" fillId="0" borderId="2" xfId="20" applyFont="1" applyFill="1" applyBorder="1" applyAlignment="1">
      <alignment horizontal="center"/>
    </xf>
    <xf numFmtId="0" fontId="58" fillId="0" borderId="1" xfId="20" applyFont="1" applyFill="1" applyBorder="1" applyAlignment="1">
      <alignment horizontal="center" vertical="center"/>
    </xf>
    <xf numFmtId="0" fontId="67" fillId="0" borderId="3" xfId="20" applyFont="1" applyFill="1" applyBorder="1" applyAlignment="1">
      <alignment horizontal="center" vertical="center"/>
    </xf>
    <xf numFmtId="0" fontId="58" fillId="0" borderId="3" xfId="20" applyFont="1" applyFill="1" applyBorder="1" applyAlignment="1">
      <alignment horizontal="center" vertical="center"/>
    </xf>
    <xf numFmtId="49" fontId="58" fillId="0" borderId="3" xfId="20" applyNumberFormat="1" applyFont="1" applyFill="1" applyBorder="1" applyAlignment="1">
      <alignment horizontal="center"/>
    </xf>
    <xf numFmtId="0" fontId="58" fillId="0" borderId="4" xfId="20" applyFont="1" applyFill="1" applyBorder="1" applyAlignment="1">
      <alignment vertical="center" wrapText="1"/>
    </xf>
    <xf numFmtId="0" fontId="67" fillId="0" borderId="5" xfId="20" applyFont="1" applyFill="1" applyBorder="1" applyAlignment="1">
      <alignment vertical="center"/>
    </xf>
    <xf numFmtId="3" fontId="58" fillId="0" borderId="0" xfId="20" applyNumberFormat="1" applyFont="1" applyFill="1" applyBorder="1" applyAlignment="1">
      <alignment horizontal="center"/>
    </xf>
    <xf numFmtId="0" fontId="67" fillId="0" borderId="0" xfId="20" applyFont="1" applyFill="1" applyBorder="1" applyAlignment="1">
      <alignment horizontal="center"/>
    </xf>
    <xf numFmtId="0" fontId="90" fillId="6" borderId="0" xfId="20" applyFont="1" applyFill="1"/>
    <xf numFmtId="0" fontId="58" fillId="0" borderId="0" xfId="20" applyFont="1" applyFill="1" applyBorder="1" applyAlignment="1">
      <alignment horizontal="center"/>
    </xf>
    <xf numFmtId="0" fontId="58" fillId="0" borderId="4" xfId="20" applyFont="1" applyFill="1" applyBorder="1" applyAlignment="1">
      <alignment wrapText="1"/>
    </xf>
    <xf numFmtId="0" fontId="58" fillId="0" borderId="0" xfId="20" applyFont="1" applyFill="1" applyBorder="1" applyAlignment="1">
      <alignment horizontal="center" vertical="center"/>
    </xf>
    <xf numFmtId="0" fontId="58" fillId="0" borderId="33" xfId="20" applyFont="1" applyFill="1" applyBorder="1"/>
    <xf numFmtId="0" fontId="58" fillId="0" borderId="22" xfId="20" applyFont="1" applyFill="1" applyBorder="1" applyAlignment="1">
      <alignment horizontal="center" vertical="center"/>
    </xf>
    <xf numFmtId="3" fontId="58" fillId="0" borderId="22" xfId="20" applyNumberFormat="1" applyFont="1" applyFill="1" applyBorder="1" applyAlignment="1">
      <alignment horizontal="center"/>
    </xf>
    <xf numFmtId="3" fontId="67" fillId="0" borderId="0" xfId="20" applyNumberFormat="1" applyFont="1" applyFill="1" applyBorder="1" applyAlignment="1">
      <alignment horizontal="center"/>
    </xf>
    <xf numFmtId="0" fontId="58" fillId="0" borderId="3" xfId="20" applyFont="1" applyFill="1" applyBorder="1" applyAlignment="1">
      <alignment horizontal="left" wrapText="1"/>
    </xf>
    <xf numFmtId="3" fontId="58" fillId="0" borderId="0" xfId="20" applyNumberFormat="1" applyFont="1" applyFill="1" applyBorder="1" applyAlignment="1">
      <alignment horizontal="center" vertical="center"/>
    </xf>
    <xf numFmtId="0" fontId="90" fillId="6" borderId="0" xfId="20" applyFont="1" applyFill="1" applyBorder="1"/>
    <xf numFmtId="0" fontId="67" fillId="0" borderId="1" xfId="20" applyFont="1" applyFill="1" applyBorder="1" applyAlignment="1">
      <alignment horizontal="left"/>
    </xf>
    <xf numFmtId="0" fontId="67" fillId="0" borderId="1" xfId="20" applyFont="1" applyFill="1" applyBorder="1" applyAlignment="1">
      <alignment horizontal="center"/>
    </xf>
    <xf numFmtId="0" fontId="58" fillId="0" borderId="3" xfId="20" applyFont="1" applyFill="1" applyBorder="1" applyAlignment="1">
      <alignment vertical="center"/>
    </xf>
    <xf numFmtId="0" fontId="67" fillId="0" borderId="5" xfId="20" applyFont="1" applyFill="1" applyBorder="1" applyAlignment="1">
      <alignment horizontal="left"/>
    </xf>
    <xf numFmtId="3" fontId="67" fillId="0" borderId="1" xfId="20" applyNumberFormat="1" applyFont="1" applyFill="1" applyBorder="1" applyAlignment="1">
      <alignment horizontal="center" vertical="center"/>
    </xf>
    <xf numFmtId="0" fontId="90" fillId="0" borderId="0" xfId="20" applyFont="1" applyFill="1"/>
    <xf numFmtId="0" fontId="67" fillId="0" borderId="3" xfId="20" applyFont="1" applyFill="1" applyBorder="1" applyAlignment="1">
      <alignment horizontal="left" wrapText="1"/>
    </xf>
    <xf numFmtId="3" fontId="58" fillId="0" borderId="2" xfId="20" applyNumberFormat="1" applyFont="1" applyFill="1" applyBorder="1" applyAlignment="1">
      <alignment horizontal="center"/>
    </xf>
    <xf numFmtId="0" fontId="67" fillId="0" borderId="0" xfId="20" applyFont="1" applyFill="1" applyBorder="1" applyAlignment="1">
      <alignment horizontal="left" wrapText="1"/>
    </xf>
    <xf numFmtId="0" fontId="67" fillId="0" borderId="0" xfId="2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/>
    </xf>
    <xf numFmtId="0" fontId="30" fillId="0" borderId="40" xfId="0" applyNumberFormat="1" applyFont="1" applyFill="1" applyBorder="1" applyAlignment="1">
      <alignment horizontal="center" vertical="center"/>
    </xf>
    <xf numFmtId="49" fontId="52" fillId="2" borderId="1" xfId="0" applyNumberFormat="1" applyFont="1" applyFill="1" applyBorder="1" applyAlignment="1">
      <alignment horizontal="center" vertical="center" wrapText="1"/>
    </xf>
    <xf numFmtId="49" fontId="52" fillId="2" borderId="2" xfId="0" applyNumberFormat="1" applyFont="1" applyFill="1" applyBorder="1" applyAlignment="1">
      <alignment horizontal="center" vertical="center" wrapText="1"/>
    </xf>
    <xf numFmtId="49" fontId="52" fillId="2" borderId="5" xfId="0" applyNumberFormat="1" applyFont="1" applyFill="1" applyBorder="1" applyAlignment="1">
      <alignment horizontal="center" vertical="center" wrapText="1"/>
    </xf>
    <xf numFmtId="49" fontId="52" fillId="2" borderId="31" xfId="0" applyNumberFormat="1" applyFont="1" applyFill="1" applyBorder="1" applyAlignment="1">
      <alignment horizontal="center" vertical="center" wrapText="1"/>
    </xf>
    <xf numFmtId="0" fontId="58" fillId="0" borderId="57" xfId="0" applyFont="1" applyFill="1" applyBorder="1" applyAlignment="1">
      <alignment vertical="top" wrapText="1"/>
    </xf>
    <xf numFmtId="0" fontId="58" fillId="0" borderId="29" xfId="0" applyFont="1" applyFill="1" applyBorder="1" applyAlignment="1">
      <alignment vertical="top" wrapText="1"/>
    </xf>
    <xf numFmtId="0" fontId="35" fillId="0" borderId="36" xfId="0" applyFont="1" applyFill="1" applyBorder="1"/>
    <xf numFmtId="0" fontId="35" fillId="0" borderId="66" xfId="0" applyFont="1" applyFill="1" applyBorder="1"/>
    <xf numFmtId="0" fontId="34" fillId="0" borderId="11" xfId="0" applyFont="1" applyFill="1" applyBorder="1"/>
    <xf numFmtId="3" fontId="35" fillId="0" borderId="60" xfId="0" applyNumberFormat="1" applyFont="1" applyFill="1" applyBorder="1" applyAlignment="1">
      <alignment horizontal="center" vertical="center"/>
    </xf>
    <xf numFmtId="167" fontId="35" fillId="0" borderId="58" xfId="0" applyNumberFormat="1" applyFont="1" applyFill="1" applyBorder="1" applyAlignment="1">
      <alignment horizontal="center"/>
    </xf>
    <xf numFmtId="0" fontId="30" fillId="0" borderId="17" xfId="0" applyFont="1" applyFill="1" applyBorder="1"/>
    <xf numFmtId="0" fontId="30" fillId="0" borderId="39" xfId="0" applyFont="1" applyFill="1" applyBorder="1"/>
    <xf numFmtId="0" fontId="35" fillId="0" borderId="17" xfId="0" applyFont="1" applyFill="1" applyBorder="1"/>
    <xf numFmtId="166" fontId="35" fillId="0" borderId="59" xfId="0" applyNumberFormat="1" applyFont="1" applyFill="1" applyBorder="1" applyAlignment="1">
      <alignment horizontal="center" vertical="center"/>
    </xf>
    <xf numFmtId="0" fontId="35" fillId="0" borderId="44" xfId="0" applyFont="1" applyFill="1" applyBorder="1"/>
    <xf numFmtId="166" fontId="35" fillId="0" borderId="65" xfId="0" applyNumberFormat="1" applyFont="1" applyFill="1" applyBorder="1" applyAlignment="1">
      <alignment horizontal="center" vertical="center"/>
    </xf>
    <xf numFmtId="166" fontId="35" fillId="0" borderId="68" xfId="0" applyNumberFormat="1" applyFont="1" applyFill="1" applyBorder="1" applyAlignment="1">
      <alignment horizontal="center" vertical="center"/>
    </xf>
    <xf numFmtId="0" fontId="34" fillId="0" borderId="57" xfId="0" applyFont="1" applyFill="1" applyBorder="1"/>
    <xf numFmtId="166" fontId="129" fillId="0" borderId="11" xfId="0" applyNumberFormat="1" applyFont="1" applyFill="1" applyBorder="1" applyAlignment="1">
      <alignment horizontal="center" vertical="center"/>
    </xf>
    <xf numFmtId="166" fontId="129" fillId="0" borderId="12" xfId="0" applyNumberFormat="1" applyFont="1" applyFill="1" applyBorder="1" applyAlignment="1">
      <alignment horizontal="center" vertical="center"/>
    </xf>
    <xf numFmtId="0" fontId="35" fillId="0" borderId="11" xfId="0" applyFont="1" applyFill="1" applyBorder="1"/>
    <xf numFmtId="0" fontId="35" fillId="0" borderId="58" xfId="0" applyFont="1" applyFill="1" applyBorder="1"/>
    <xf numFmtId="0" fontId="35" fillId="0" borderId="29" xfId="0" applyFont="1" applyFill="1" applyBorder="1"/>
    <xf numFmtId="0" fontId="30" fillId="0" borderId="57" xfId="0" applyFont="1" applyFill="1" applyBorder="1"/>
    <xf numFmtId="166" fontId="129" fillId="0" borderId="60" xfId="0" applyNumberFormat="1" applyFont="1" applyFill="1" applyBorder="1" applyAlignment="1">
      <alignment horizontal="center" vertical="center"/>
    </xf>
    <xf numFmtId="166" fontId="129" fillId="0" borderId="41" xfId="0" applyNumberFormat="1" applyFont="1" applyFill="1" applyBorder="1" applyAlignment="1">
      <alignment horizontal="center" vertical="center"/>
    </xf>
    <xf numFmtId="0" fontId="31" fillId="0" borderId="17" xfId="0" applyFont="1" applyFill="1" applyBorder="1"/>
    <xf numFmtId="167" fontId="31" fillId="0" borderId="18" xfId="0" applyNumberFormat="1" applyFont="1" applyFill="1" applyBorder="1" applyAlignment="1">
      <alignment horizontal="center"/>
    </xf>
    <xf numFmtId="0" fontId="31" fillId="0" borderId="24" xfId="0" applyFont="1" applyFill="1" applyBorder="1"/>
    <xf numFmtId="167" fontId="31" fillId="0" borderId="77" xfId="0" applyNumberFormat="1" applyFont="1" applyFill="1" applyBorder="1" applyAlignment="1">
      <alignment horizontal="center"/>
    </xf>
    <xf numFmtId="167" fontId="31" fillId="0" borderId="30" xfId="0" applyNumberFormat="1" applyFont="1" applyFill="1" applyBorder="1" applyAlignment="1">
      <alignment horizontal="center"/>
    </xf>
    <xf numFmtId="166" fontId="35" fillId="0" borderId="38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4" fontId="35" fillId="0" borderId="3" xfId="0" applyNumberFormat="1" applyFont="1" applyFill="1" applyBorder="1" applyAlignment="1">
      <alignment horizontal="center" vertical="center" wrapText="1"/>
    </xf>
    <xf numFmtId="4" fontId="35" fillId="0" borderId="3" xfId="0" applyNumberFormat="1" applyFont="1" applyFill="1" applyBorder="1" applyAlignment="1">
      <alignment horizontal="center" vertical="center"/>
    </xf>
    <xf numFmtId="2" fontId="72" fillId="0" borderId="14" xfId="121" applyNumberFormat="1" applyFont="1" applyFill="1" applyBorder="1" applyAlignment="1">
      <alignment horizontal="center" wrapText="1"/>
    </xf>
    <xf numFmtId="2" fontId="72" fillId="0" borderId="67" xfId="121" applyNumberFormat="1" applyFont="1" applyFill="1" applyBorder="1" applyAlignment="1">
      <alignment horizontal="center" wrapText="1"/>
    </xf>
    <xf numFmtId="0" fontId="52" fillId="0" borderId="55" xfId="0" applyFont="1" applyFill="1" applyBorder="1" applyAlignment="1">
      <alignment horizontal="center" vertical="center" wrapText="1"/>
    </xf>
    <xf numFmtId="0" fontId="30" fillId="0" borderId="41" xfId="0" applyFont="1" applyFill="1" applyBorder="1"/>
    <xf numFmtId="0" fontId="52" fillId="0" borderId="32" xfId="0" applyFont="1" applyFill="1" applyBorder="1" applyAlignment="1">
      <alignment horizontal="center" wrapText="1"/>
    </xf>
    <xf numFmtId="0" fontId="30" fillId="0" borderId="5" xfId="0" applyFont="1" applyFill="1" applyBorder="1"/>
    <xf numFmtId="0" fontId="30" fillId="0" borderId="1" xfId="0" applyFont="1" applyFill="1" applyBorder="1" applyAlignment="1">
      <alignment horizontal="center"/>
    </xf>
    <xf numFmtId="0" fontId="72" fillId="0" borderId="14" xfId="0" applyFont="1" applyFill="1" applyBorder="1" applyAlignment="1">
      <alignment horizontal="left" wrapText="1"/>
    </xf>
    <xf numFmtId="0" fontId="73" fillId="0" borderId="14" xfId="0" applyFont="1" applyFill="1" applyBorder="1" applyAlignment="1">
      <alignment horizontal="left" wrapText="1"/>
    </xf>
    <xf numFmtId="0" fontId="72" fillId="0" borderId="67" xfId="0" applyFont="1" applyFill="1" applyBorder="1" applyAlignment="1">
      <alignment horizontal="left" wrapText="1"/>
    </xf>
    <xf numFmtId="166" fontId="31" fillId="0" borderId="1" xfId="0" applyNumberFormat="1" applyFont="1" applyFill="1" applyBorder="1" applyAlignment="1">
      <alignment horizontal="center" vertical="center"/>
    </xf>
    <xf numFmtId="166" fontId="35" fillId="0" borderId="39" xfId="0" applyNumberFormat="1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 wrapText="1"/>
    </xf>
    <xf numFmtId="166" fontId="40" fillId="0" borderId="1" xfId="0" applyNumberFormat="1" applyFont="1" applyFill="1" applyBorder="1" applyAlignment="1">
      <alignment horizontal="center" vertical="center"/>
    </xf>
    <xf numFmtId="166" fontId="40" fillId="0" borderId="38" xfId="0" applyNumberFormat="1" applyFont="1" applyFill="1" applyBorder="1" applyAlignment="1">
      <alignment horizontal="center" vertical="center"/>
    </xf>
    <xf numFmtId="2" fontId="73" fillId="0" borderId="14" xfId="121" applyNumberFormat="1" applyFont="1" applyFill="1" applyBorder="1" applyAlignment="1">
      <alignment horizontal="center" wrapText="1"/>
    </xf>
    <xf numFmtId="172" fontId="30" fillId="0" borderId="0" xfId="0" applyNumberFormat="1" applyFont="1" applyFill="1"/>
    <xf numFmtId="173" fontId="30" fillId="0" borderId="0" xfId="0" applyNumberFormat="1" applyFont="1" applyFill="1"/>
    <xf numFmtId="166" fontId="35" fillId="0" borderId="1" xfId="0" applyNumberFormat="1" applyFont="1" applyFill="1" applyBorder="1" applyAlignment="1">
      <alignment horizontal="center" vertical="center" wrapText="1"/>
    </xf>
    <xf numFmtId="3" fontId="31" fillId="0" borderId="41" xfId="0" applyNumberFormat="1" applyFont="1" applyFill="1" applyBorder="1" applyAlignment="1">
      <alignment horizontal="center" vertical="center"/>
    </xf>
    <xf numFmtId="3" fontId="31" fillId="0" borderId="43" xfId="0" applyNumberFormat="1" applyFont="1" applyFill="1" applyBorder="1" applyAlignment="1">
      <alignment horizontal="center" vertical="center"/>
    </xf>
    <xf numFmtId="3" fontId="31" fillId="0" borderId="45" xfId="0" applyNumberFormat="1" applyFont="1" applyFill="1" applyBorder="1" applyAlignment="1">
      <alignment horizontal="center" vertical="center"/>
    </xf>
    <xf numFmtId="166" fontId="41" fillId="0" borderId="12" xfId="0" applyNumberFormat="1" applyFont="1" applyFill="1" applyBorder="1" applyAlignment="1">
      <alignment horizontal="center" vertical="center"/>
    </xf>
    <xf numFmtId="166" fontId="41" fillId="0" borderId="14" xfId="0" applyNumberFormat="1" applyFont="1" applyFill="1" applyBorder="1" applyAlignment="1">
      <alignment horizontal="center" vertical="center"/>
    </xf>
    <xf numFmtId="166" fontId="41" fillId="0" borderId="6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 vertical="center"/>
    </xf>
    <xf numFmtId="166" fontId="57" fillId="0" borderId="21" xfId="0" applyNumberFormat="1" applyFont="1" applyFill="1" applyBorder="1" applyAlignment="1">
      <alignment horizontal="center" vertical="center"/>
    </xf>
    <xf numFmtId="166" fontId="51" fillId="0" borderId="23" xfId="0" applyNumberFormat="1" applyFont="1" applyFill="1" applyBorder="1" applyAlignment="1">
      <alignment horizontal="center" vertical="center"/>
    </xf>
    <xf numFmtId="166" fontId="57" fillId="0" borderId="15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3" fontId="92" fillId="0" borderId="55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/>
    </xf>
    <xf numFmtId="3" fontId="35" fillId="0" borderId="55" xfId="0" applyNumberFormat="1" applyFont="1" applyFill="1" applyBorder="1" applyAlignment="1">
      <alignment horizontal="center" vertical="center"/>
    </xf>
    <xf numFmtId="0" fontId="72" fillId="0" borderId="57" xfId="0" applyFont="1" applyFill="1" applyBorder="1" applyAlignment="1">
      <alignment horizontal="center" vertical="top" wrapText="1"/>
    </xf>
    <xf numFmtId="0" fontId="72" fillId="0" borderId="29" xfId="0" applyFont="1" applyFill="1" applyBorder="1" applyAlignment="1">
      <alignment horizontal="center" vertical="top" wrapText="1"/>
    </xf>
    <xf numFmtId="166" fontId="35" fillId="0" borderId="1" xfId="0" applyNumberFormat="1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/>
    </xf>
    <xf numFmtId="166" fontId="35" fillId="0" borderId="3" xfId="0" applyNumberFormat="1" applyFont="1" applyFill="1" applyBorder="1" applyAlignment="1">
      <alignment horizontal="center" vertical="center"/>
    </xf>
    <xf numFmtId="166" fontId="35" fillId="0" borderId="17" xfId="0" applyNumberFormat="1" applyFont="1" applyFill="1" applyBorder="1" applyAlignment="1">
      <alignment horizontal="center" vertical="center"/>
    </xf>
    <xf numFmtId="166" fontId="35" fillId="0" borderId="18" xfId="0" applyNumberFormat="1" applyFont="1" applyFill="1" applyBorder="1" applyAlignment="1">
      <alignment horizontal="center" vertical="center"/>
    </xf>
    <xf numFmtId="166" fontId="35" fillId="0" borderId="44" xfId="0" applyNumberFormat="1" applyFont="1" applyFill="1" applyBorder="1" applyAlignment="1">
      <alignment horizontal="center" vertical="center"/>
    </xf>
    <xf numFmtId="0" fontId="115" fillId="0" borderId="5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166" fontId="34" fillId="0" borderId="55" xfId="0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2" fontId="140" fillId="0" borderId="55" xfId="0" applyNumberFormat="1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left" vertical="top" wrapText="1"/>
    </xf>
    <xf numFmtId="0" fontId="35" fillId="0" borderId="4" xfId="0" applyFont="1" applyFill="1" applyBorder="1" applyAlignment="1">
      <alignment horizontal="left" vertical="center"/>
    </xf>
    <xf numFmtId="166" fontId="35" fillId="0" borderId="50" xfId="0" applyNumberFormat="1" applyFont="1" applyFill="1" applyBorder="1" applyAlignment="1">
      <alignment horizontal="center" vertical="center"/>
    </xf>
    <xf numFmtId="4" fontId="35" fillId="0" borderId="39" xfId="0" applyNumberFormat="1" applyFont="1" applyFill="1" applyBorder="1" applyAlignment="1">
      <alignment horizontal="center" vertical="center"/>
    </xf>
    <xf numFmtId="4" fontId="35" fillId="0" borderId="39" xfId="0" applyNumberFormat="1" applyFont="1" applyFill="1" applyBorder="1" applyAlignment="1">
      <alignment horizontal="center" vertical="center" wrapText="1"/>
    </xf>
    <xf numFmtId="49" fontId="132" fillId="0" borderId="0" xfId="0" applyNumberFormat="1" applyFont="1" applyFill="1" applyBorder="1" applyAlignment="1">
      <alignment vertical="center" wrapText="1"/>
    </xf>
    <xf numFmtId="0" fontId="132" fillId="0" borderId="0" xfId="0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horizontal="center" vertical="center"/>
    </xf>
    <xf numFmtId="167" fontId="58" fillId="0" borderId="0" xfId="0" applyNumberFormat="1" applyFont="1" applyFill="1" applyBorder="1" applyAlignment="1">
      <alignment horizontal="center" vertical="center"/>
    </xf>
    <xf numFmtId="166" fontId="58" fillId="0" borderId="0" xfId="0" applyNumberFormat="1" applyFont="1" applyFill="1" applyBorder="1" applyAlignment="1">
      <alignment horizontal="center"/>
    </xf>
    <xf numFmtId="166" fontId="58" fillId="0" borderId="11" xfId="0" applyNumberFormat="1" applyFont="1" applyFill="1" applyBorder="1" applyAlignment="1">
      <alignment horizontal="center" vertical="center"/>
    </xf>
    <xf numFmtId="166" fontId="58" fillId="0" borderId="60" xfId="0" applyNumberFormat="1" applyFont="1" applyFill="1" applyBorder="1" applyAlignment="1">
      <alignment horizontal="center" vertical="center"/>
    </xf>
    <xf numFmtId="166" fontId="58" fillId="0" borderId="53" xfId="0" applyNumberFormat="1" applyFont="1" applyFill="1" applyBorder="1" applyAlignment="1">
      <alignment horizontal="center" vertical="center"/>
    </xf>
    <xf numFmtId="4" fontId="58" fillId="0" borderId="17" xfId="0" applyNumberFormat="1" applyFont="1" applyFill="1" applyBorder="1" applyAlignment="1">
      <alignment horizontal="center"/>
    </xf>
    <xf numFmtId="4" fontId="58" fillId="0" borderId="59" xfId="0" applyNumberFormat="1" applyFont="1" applyFill="1" applyBorder="1" applyAlignment="1">
      <alignment horizontal="center"/>
    </xf>
    <xf numFmtId="4" fontId="58" fillId="0" borderId="20" xfId="0" applyNumberFormat="1" applyFont="1" applyFill="1" applyBorder="1" applyAlignment="1">
      <alignment horizontal="center"/>
    </xf>
    <xf numFmtId="167" fontId="58" fillId="0" borderId="44" xfId="0" applyNumberFormat="1" applyFont="1" applyFill="1" applyBorder="1" applyAlignment="1">
      <alignment horizontal="center"/>
    </xf>
    <xf numFmtId="167" fontId="58" fillId="0" borderId="65" xfId="0" applyNumberFormat="1" applyFont="1" applyFill="1" applyBorder="1" applyAlignment="1">
      <alignment horizontal="center"/>
    </xf>
    <xf numFmtId="167" fontId="58" fillId="0" borderId="74" xfId="0" applyNumberFormat="1" applyFont="1" applyFill="1" applyBorder="1" applyAlignment="1">
      <alignment horizontal="center"/>
    </xf>
    <xf numFmtId="166" fontId="58" fillId="0" borderId="17" xfId="0" applyNumberFormat="1" applyFont="1" applyFill="1" applyBorder="1" applyAlignment="1">
      <alignment horizontal="center" vertical="center"/>
    </xf>
    <xf numFmtId="166" fontId="58" fillId="0" borderId="59" xfId="0" applyNumberFormat="1" applyFont="1" applyFill="1" applyBorder="1" applyAlignment="1">
      <alignment horizontal="center" vertical="center"/>
    </xf>
    <xf numFmtId="166" fontId="58" fillId="0" borderId="20" xfId="0" applyNumberFormat="1" applyFont="1" applyFill="1" applyBorder="1" applyAlignment="1">
      <alignment horizontal="center" vertical="center"/>
    </xf>
    <xf numFmtId="166" fontId="58" fillId="0" borderId="44" xfId="0" applyNumberFormat="1" applyFont="1" applyFill="1" applyBorder="1" applyAlignment="1">
      <alignment horizontal="center"/>
    </xf>
    <xf numFmtId="166" fontId="58" fillId="0" borderId="65" xfId="0" applyNumberFormat="1" applyFont="1" applyFill="1" applyBorder="1" applyAlignment="1">
      <alignment horizontal="center"/>
    </xf>
    <xf numFmtId="166" fontId="58" fillId="0" borderId="74" xfId="0" applyNumberFormat="1" applyFont="1" applyFill="1" applyBorder="1" applyAlignment="1">
      <alignment horizontal="center"/>
    </xf>
    <xf numFmtId="4" fontId="58" fillId="0" borderId="11" xfId="0" applyNumberFormat="1" applyFont="1" applyFill="1" applyBorder="1" applyAlignment="1">
      <alignment horizontal="center"/>
    </xf>
    <xf numFmtId="4" fontId="58" fillId="0" borderId="60" xfId="0" applyNumberFormat="1" applyFont="1" applyFill="1" applyBorder="1" applyAlignment="1">
      <alignment horizontal="center"/>
    </xf>
    <xf numFmtId="4" fontId="58" fillId="0" borderId="53" xfId="0" applyNumberFormat="1" applyFont="1" applyFill="1" applyBorder="1" applyAlignment="1">
      <alignment horizontal="center"/>
    </xf>
    <xf numFmtId="167" fontId="58" fillId="0" borderId="74" xfId="0" applyNumberFormat="1" applyFont="1" applyFill="1" applyBorder="1" applyAlignment="1">
      <alignment horizontal="center" vertical="center"/>
    </xf>
    <xf numFmtId="166" fontId="58" fillId="0" borderId="44" xfId="0" applyNumberFormat="1" applyFont="1" applyFill="1" applyBorder="1" applyAlignment="1">
      <alignment horizontal="center" vertical="center"/>
    </xf>
    <xf numFmtId="166" fontId="58" fillId="0" borderId="65" xfId="0" applyNumberFormat="1" applyFont="1" applyFill="1" applyBorder="1" applyAlignment="1">
      <alignment horizontal="center" vertical="center"/>
    </xf>
    <xf numFmtId="166" fontId="58" fillId="0" borderId="74" xfId="0" applyNumberFormat="1" applyFont="1" applyFill="1" applyBorder="1" applyAlignment="1">
      <alignment horizontal="center" vertical="center"/>
    </xf>
    <xf numFmtId="4" fontId="57" fillId="0" borderId="41" xfId="0" applyNumberFormat="1" applyFont="1" applyFill="1" applyBorder="1" applyAlignment="1">
      <alignment horizontal="center" vertical="center"/>
    </xf>
    <xf numFmtId="4" fontId="57" fillId="0" borderId="43" xfId="0" applyNumberFormat="1" applyFont="1" applyFill="1" applyBorder="1" applyAlignment="1">
      <alignment horizontal="center" vertical="center"/>
    </xf>
    <xf numFmtId="4" fontId="51" fillId="0" borderId="18" xfId="0" applyNumberFormat="1" applyFont="1" applyFill="1" applyBorder="1" applyAlignment="1">
      <alignment horizontal="center" vertical="center"/>
    </xf>
    <xf numFmtId="4" fontId="51" fillId="0" borderId="18" xfId="0" applyNumberFormat="1" applyFont="1" applyFill="1" applyBorder="1" applyAlignment="1">
      <alignment horizontal="center"/>
    </xf>
    <xf numFmtId="4" fontId="57" fillId="0" borderId="49" xfId="0" applyNumberFormat="1" applyFont="1" applyFill="1" applyBorder="1" applyAlignment="1">
      <alignment horizontal="center" vertical="center"/>
    </xf>
    <xf numFmtId="4" fontId="51" fillId="0" borderId="37" xfId="0" applyNumberFormat="1" applyFont="1" applyFill="1" applyBorder="1" applyAlignment="1">
      <alignment horizontal="center" vertical="center"/>
    </xf>
    <xf numFmtId="4" fontId="51" fillId="0" borderId="34" xfId="0" applyNumberFormat="1" applyFont="1" applyFill="1" applyBorder="1" applyAlignment="1">
      <alignment horizontal="center"/>
    </xf>
    <xf numFmtId="4" fontId="57" fillId="0" borderId="18" xfId="0" applyNumberFormat="1" applyFont="1" applyFill="1" applyBorder="1" applyAlignment="1">
      <alignment horizontal="center" vertical="center"/>
    </xf>
    <xf numFmtId="4" fontId="57" fillId="0" borderId="39" xfId="0" applyNumberFormat="1" applyFont="1" applyFill="1" applyBorder="1" applyAlignment="1">
      <alignment horizontal="center" vertical="center"/>
    </xf>
    <xf numFmtId="4" fontId="51" fillId="0" borderId="58" xfId="0" applyNumberFormat="1" applyFont="1" applyFill="1" applyBorder="1" applyAlignment="1">
      <alignment horizontal="center" vertical="center"/>
    </xf>
    <xf numFmtId="4" fontId="51" fillId="0" borderId="10" xfId="18" applyNumberFormat="1" applyFont="1" applyFill="1" applyBorder="1" applyAlignment="1">
      <alignment horizontal="center" vertical="center"/>
    </xf>
    <xf numFmtId="4" fontId="51" fillId="0" borderId="53" xfId="0" applyNumberFormat="1" applyFont="1" applyFill="1" applyBorder="1" applyAlignment="1">
      <alignment horizontal="center" vertical="center"/>
    </xf>
    <xf numFmtId="4" fontId="51" fillId="0" borderId="20" xfId="0" applyNumberFormat="1" applyFont="1" applyFill="1" applyBorder="1" applyAlignment="1">
      <alignment horizontal="center" vertical="center"/>
    </xf>
    <xf numFmtId="4" fontId="51" fillId="0" borderId="20" xfId="0" applyNumberFormat="1" applyFont="1" applyFill="1" applyBorder="1" applyAlignment="1">
      <alignment horizontal="center" vertical="center" wrapText="1"/>
    </xf>
    <xf numFmtId="4" fontId="51" fillId="0" borderId="26" xfId="0" applyNumberFormat="1" applyFont="1" applyFill="1" applyBorder="1" applyAlignment="1">
      <alignment horizontal="center" vertical="center"/>
    </xf>
    <xf numFmtId="4" fontId="51" fillId="0" borderId="34" xfId="0" applyNumberFormat="1" applyFont="1" applyFill="1" applyBorder="1" applyAlignment="1">
      <alignment horizontal="center" vertical="center"/>
    </xf>
    <xf numFmtId="4" fontId="51" fillId="0" borderId="16" xfId="18" applyNumberFormat="1" applyFont="1" applyFill="1" applyBorder="1" applyAlignment="1">
      <alignment horizontal="center" vertical="center"/>
    </xf>
    <xf numFmtId="4" fontId="57" fillId="0" borderId="11" xfId="0" applyNumberFormat="1" applyFont="1" applyFill="1" applyBorder="1" applyAlignment="1">
      <alignment horizontal="center" vertical="center"/>
    </xf>
    <xf numFmtId="4" fontId="57" fillId="0" borderId="42" xfId="0" applyNumberFormat="1" applyFont="1" applyFill="1" applyBorder="1" applyAlignment="1">
      <alignment horizontal="center" vertical="center"/>
    </xf>
    <xf numFmtId="4" fontId="57" fillId="0" borderId="17" xfId="0" applyNumberFormat="1" applyFont="1" applyFill="1" applyBorder="1" applyAlignment="1">
      <alignment horizontal="center" vertical="center"/>
    </xf>
    <xf numFmtId="4" fontId="57" fillId="0" borderId="46" xfId="0" applyNumberFormat="1" applyFont="1" applyFill="1" applyBorder="1" applyAlignment="1">
      <alignment horizontal="center" vertical="center"/>
    </xf>
    <xf numFmtId="4" fontId="57" fillId="0" borderId="35" xfId="0" applyNumberFormat="1" applyFont="1" applyFill="1" applyBorder="1" applyAlignment="1">
      <alignment horizontal="center" vertical="center"/>
    </xf>
    <xf numFmtId="4" fontId="57" fillId="0" borderId="19" xfId="0" applyNumberFormat="1" applyFont="1" applyFill="1" applyBorder="1" applyAlignment="1">
      <alignment horizontal="center" vertical="center"/>
    </xf>
    <xf numFmtId="4" fontId="57" fillId="0" borderId="63" xfId="0" applyNumberFormat="1" applyFont="1" applyFill="1" applyBorder="1" applyAlignment="1">
      <alignment horizontal="center" vertical="center"/>
    </xf>
    <xf numFmtId="4" fontId="51" fillId="0" borderId="5" xfId="18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49" fontId="38" fillId="0" borderId="12" xfId="0" applyNumberFormat="1" applyFont="1" applyFill="1" applyBorder="1" applyAlignment="1">
      <alignment horizontal="center" vertical="center"/>
    </xf>
    <xf numFmtId="4" fontId="51" fillId="0" borderId="12" xfId="18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vertical="center"/>
    </xf>
    <xf numFmtId="49" fontId="38" fillId="0" borderId="14" xfId="0" applyNumberFormat="1" applyFont="1" applyFill="1" applyBorder="1" applyAlignment="1">
      <alignment horizontal="center" vertical="center"/>
    </xf>
    <xf numFmtId="4" fontId="51" fillId="0" borderId="21" xfId="18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49" fontId="30" fillId="0" borderId="3" xfId="0" applyNumberFormat="1" applyFont="1" applyFill="1" applyBorder="1" applyAlignment="1">
      <alignment horizontal="center" vertical="center"/>
    </xf>
    <xf numFmtId="16" fontId="30" fillId="0" borderId="14" xfId="0" applyNumberFormat="1" applyFont="1" applyFill="1" applyBorder="1" applyAlignment="1">
      <alignment horizontal="center"/>
    </xf>
    <xf numFmtId="49" fontId="38" fillId="0" borderId="14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49" fontId="63" fillId="0" borderId="16" xfId="0" applyNumberFormat="1" applyFont="1" applyFill="1" applyBorder="1" applyAlignment="1">
      <alignment horizontal="left" vertical="center" wrapText="1" indent="1"/>
    </xf>
    <xf numFmtId="49" fontId="63" fillId="0" borderId="16" xfId="0" applyNumberFormat="1" applyFont="1" applyFill="1" applyBorder="1" applyAlignment="1">
      <alignment horizontal="left" vertical="center" indent="1"/>
    </xf>
    <xf numFmtId="49" fontId="63" fillId="0" borderId="14" xfId="0" applyNumberFormat="1" applyFont="1" applyFill="1" applyBorder="1" applyAlignment="1">
      <alignment horizontal="left" vertical="center" indent="1"/>
    </xf>
    <xf numFmtId="0" fontId="39" fillId="0" borderId="16" xfId="0" applyFont="1" applyFill="1" applyBorder="1" applyAlignment="1">
      <alignment horizontal="left" vertical="center" wrapText="1"/>
    </xf>
    <xf numFmtId="49" fontId="30" fillId="0" borderId="22" xfId="0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vertical="center" wrapText="1"/>
    </xf>
    <xf numFmtId="49" fontId="30" fillId="0" borderId="23" xfId="0" applyNumberFormat="1" applyFont="1" applyFill="1" applyBorder="1" applyAlignment="1">
      <alignment horizontal="center" vertical="center"/>
    </xf>
    <xf numFmtId="49" fontId="63" fillId="0" borderId="15" xfId="0" applyNumberFormat="1" applyFont="1" applyFill="1" applyBorder="1" applyAlignment="1">
      <alignment horizontal="left" vertical="center" wrapText="1" indent="1"/>
    </xf>
    <xf numFmtId="49" fontId="63" fillId="0" borderId="21" xfId="0" applyNumberFormat="1" applyFont="1" applyFill="1" applyBorder="1" applyAlignment="1">
      <alignment horizontal="left" vertical="center" wrapText="1" indent="1"/>
    </xf>
    <xf numFmtId="49" fontId="63" fillId="0" borderId="21" xfId="0" applyNumberFormat="1" applyFont="1" applyFill="1" applyBorder="1" applyAlignment="1">
      <alignment horizontal="left" vertical="center" indent="1"/>
    </xf>
    <xf numFmtId="49" fontId="38" fillId="0" borderId="23" xfId="0" applyNumberFormat="1" applyFont="1" applyFill="1" applyBorder="1" applyAlignment="1">
      <alignment horizontal="center" vertical="center" wrapText="1"/>
    </xf>
    <xf numFmtId="16" fontId="30" fillId="0" borderId="12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vertical="center"/>
    </xf>
    <xf numFmtId="49" fontId="38" fillId="0" borderId="22" xfId="0" applyNumberFormat="1" applyFont="1" applyFill="1" applyBorder="1" applyAlignment="1">
      <alignment horizontal="center"/>
    </xf>
    <xf numFmtId="16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/>
    </xf>
    <xf numFmtId="49" fontId="39" fillId="0" borderId="16" xfId="0" applyNumberFormat="1" applyFont="1" applyFill="1" applyBorder="1" applyAlignment="1">
      <alignment horizontal="left" vertical="center"/>
    </xf>
    <xf numFmtId="49" fontId="38" fillId="0" borderId="23" xfId="0" applyNumberFormat="1" applyFont="1" applyFill="1" applyBorder="1" applyAlignment="1">
      <alignment horizontal="center"/>
    </xf>
    <xf numFmtId="49" fontId="48" fillId="0" borderId="5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vertical="center"/>
    </xf>
    <xf numFmtId="49" fontId="38" fillId="0" borderId="1" xfId="0" applyNumberFormat="1" applyFont="1" applyFill="1" applyBorder="1" applyAlignment="1">
      <alignment vertical="center"/>
    </xf>
    <xf numFmtId="4" fontId="51" fillId="0" borderId="14" xfId="18" applyNumberFormat="1" applyFont="1" applyFill="1" applyBorder="1" applyAlignment="1">
      <alignment horizontal="center" vertical="center"/>
    </xf>
    <xf numFmtId="49" fontId="48" fillId="0" borderId="29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vertical="center"/>
    </xf>
    <xf numFmtId="49" fontId="38" fillId="0" borderId="14" xfId="0" applyNumberFormat="1" applyFont="1" applyFill="1" applyBorder="1" applyAlignment="1">
      <alignment vertical="center"/>
    </xf>
    <xf numFmtId="49" fontId="48" fillId="0" borderId="36" xfId="0" applyNumberFormat="1" applyFont="1" applyFill="1" applyBorder="1" applyAlignment="1">
      <alignment horizontal="center" vertical="center"/>
    </xf>
    <xf numFmtId="49" fontId="39" fillId="0" borderId="3" xfId="0" applyNumberFormat="1" applyFont="1" applyFill="1" applyBorder="1" applyAlignment="1">
      <alignment vertical="center"/>
    </xf>
    <xf numFmtId="49" fontId="38" fillId="0" borderId="23" xfId="0" applyNumberFormat="1" applyFont="1" applyFill="1" applyBorder="1" applyAlignment="1">
      <alignment vertical="center"/>
    </xf>
    <xf numFmtId="4" fontId="51" fillId="0" borderId="13" xfId="18" applyNumberFormat="1" applyFont="1" applyFill="1" applyBorder="1" applyAlignment="1">
      <alignment horizontal="center" vertical="center"/>
    </xf>
    <xf numFmtId="4" fontId="51" fillId="0" borderId="16" xfId="0" applyNumberFormat="1" applyFont="1" applyFill="1" applyBorder="1" applyAlignment="1">
      <alignment horizontal="center" vertical="center"/>
    </xf>
    <xf numFmtId="4" fontId="51" fillId="0" borderId="14" xfId="0" applyNumberFormat="1" applyFont="1" applyFill="1" applyBorder="1" applyAlignment="1">
      <alignment horizontal="center" vertical="center"/>
    </xf>
    <xf numFmtId="4" fontId="51" fillId="0" borderId="29" xfId="18" applyNumberFormat="1" applyFont="1" applyFill="1" applyBorder="1" applyAlignment="1">
      <alignment horizontal="center" vertical="center"/>
    </xf>
    <xf numFmtId="4" fontId="51" fillId="0" borderId="66" xfId="18" applyNumberFormat="1" applyFont="1" applyFill="1" applyBorder="1" applyAlignment="1">
      <alignment horizontal="center" vertical="center"/>
    </xf>
    <xf numFmtId="4" fontId="51" fillId="0" borderId="32" xfId="0" applyNumberFormat="1" applyFont="1" applyFill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center" vertical="center"/>
    </xf>
    <xf numFmtId="4" fontId="51" fillId="0" borderId="14" xfId="0" applyNumberFormat="1" applyFont="1" applyFill="1" applyBorder="1" applyAlignment="1">
      <alignment horizontal="center" vertical="center" wrapText="1"/>
    </xf>
    <xf numFmtId="4" fontId="51" fillId="0" borderId="22" xfId="0" applyNumberFormat="1" applyFont="1" applyFill="1" applyBorder="1" applyAlignment="1">
      <alignment horizontal="center" vertical="center"/>
    </xf>
    <xf numFmtId="4" fontId="51" fillId="0" borderId="67" xfId="0" applyNumberFormat="1" applyFont="1" applyFill="1" applyBorder="1" applyAlignment="1">
      <alignment horizontal="center" vertical="center"/>
    </xf>
    <xf numFmtId="4" fontId="57" fillId="0" borderId="52" xfId="0" applyNumberFormat="1" applyFont="1" applyFill="1" applyBorder="1" applyAlignment="1">
      <alignment horizontal="center" vertical="center"/>
    </xf>
    <xf numFmtId="4" fontId="57" fillId="0" borderId="12" xfId="0" applyNumberFormat="1" applyFont="1" applyFill="1" applyBorder="1" applyAlignment="1">
      <alignment horizontal="center" vertical="center"/>
    </xf>
    <xf numFmtId="4" fontId="57" fillId="0" borderId="14" xfId="0" applyNumberFormat="1" applyFont="1" applyFill="1" applyBorder="1" applyAlignment="1">
      <alignment horizontal="center" vertical="center"/>
    </xf>
    <xf numFmtId="4" fontId="57" fillId="0" borderId="23" xfId="0" applyNumberFormat="1" applyFont="1" applyFill="1" applyBorder="1" applyAlignment="1">
      <alignment horizontal="center" vertical="center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32" xfId="0" applyNumberFormat="1" applyFont="1" applyFill="1" applyBorder="1" applyAlignment="1">
      <alignment horizontal="center" vertical="center"/>
    </xf>
    <xf numFmtId="4" fontId="57" fillId="0" borderId="22" xfId="0" applyNumberFormat="1" applyFont="1" applyFill="1" applyBorder="1" applyAlignment="1">
      <alignment horizontal="center" vertical="center"/>
    </xf>
    <xf numFmtId="4" fontId="57" fillId="0" borderId="34" xfId="0" applyNumberFormat="1" applyFont="1" applyFill="1" applyBorder="1" applyAlignment="1">
      <alignment horizontal="center" vertical="center"/>
    </xf>
    <xf numFmtId="168" fontId="57" fillId="0" borderId="22" xfId="0" applyNumberFormat="1" applyFont="1" applyFill="1" applyBorder="1" applyAlignment="1">
      <alignment horizontal="center" vertical="center"/>
    </xf>
    <xf numFmtId="168" fontId="57" fillId="0" borderId="14" xfId="0" applyNumberFormat="1" applyFont="1" applyFill="1" applyBorder="1" applyAlignment="1">
      <alignment horizontal="center" vertical="center"/>
    </xf>
    <xf numFmtId="168" fontId="57" fillId="0" borderId="34" xfId="0" applyNumberFormat="1" applyFont="1" applyFill="1" applyBorder="1" applyAlignment="1">
      <alignment horizontal="center" vertical="center"/>
    </xf>
    <xf numFmtId="4" fontId="51" fillId="0" borderId="16" xfId="0" applyNumberFormat="1" applyFont="1" applyFill="1" applyBorder="1" applyAlignment="1">
      <alignment horizontal="center" vertical="center" wrapText="1"/>
    </xf>
    <xf numFmtId="4" fontId="51" fillId="0" borderId="15" xfId="0" applyNumberFormat="1" applyFont="1" applyFill="1" applyBorder="1" applyAlignment="1">
      <alignment horizontal="center" vertical="center"/>
    </xf>
    <xf numFmtId="4" fontId="51" fillId="0" borderId="25" xfId="0" applyNumberFormat="1" applyFont="1" applyFill="1" applyBorder="1" applyAlignment="1">
      <alignment horizontal="center" vertical="center"/>
    </xf>
    <xf numFmtId="4" fontId="51" fillId="0" borderId="23" xfId="0" applyNumberFormat="1" applyFont="1" applyFill="1" applyBorder="1" applyAlignment="1">
      <alignment horizontal="center" vertical="center"/>
    </xf>
    <xf numFmtId="4" fontId="57" fillId="0" borderId="48" xfId="0" applyNumberFormat="1" applyFont="1" applyFill="1" applyBorder="1" applyAlignment="1">
      <alignment horizontal="center" vertical="center"/>
    </xf>
    <xf numFmtId="4" fontId="51" fillId="0" borderId="15" xfId="18" applyNumberFormat="1" applyFont="1" applyFill="1" applyBorder="1" applyAlignment="1">
      <alignment horizontal="center" vertical="center"/>
    </xf>
    <xf numFmtId="4" fontId="57" fillId="0" borderId="67" xfId="0" applyNumberFormat="1" applyFont="1" applyFill="1" applyBorder="1" applyAlignment="1">
      <alignment horizontal="center" vertical="center"/>
    </xf>
    <xf numFmtId="4" fontId="51" fillId="0" borderId="55" xfId="18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 wrapText="1"/>
    </xf>
    <xf numFmtId="49" fontId="63" fillId="0" borderId="14" xfId="0" applyNumberFormat="1" applyFont="1" applyFill="1" applyBorder="1" applyAlignment="1">
      <alignment horizontal="left" vertical="center" wrapText="1" indent="1"/>
    </xf>
    <xf numFmtId="0" fontId="63" fillId="0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49" fontId="63" fillId="0" borderId="23" xfId="0" applyNumberFormat="1" applyFont="1" applyFill="1" applyBorder="1" applyAlignment="1">
      <alignment horizontal="left" vertical="center" wrapText="1" indent="1"/>
    </xf>
    <xf numFmtId="49" fontId="39" fillId="0" borderId="14" xfId="0" applyNumberFormat="1" applyFont="1" applyFill="1" applyBorder="1" applyAlignment="1">
      <alignment horizontal="left" vertical="center"/>
    </xf>
    <xf numFmtId="49" fontId="39" fillId="0" borderId="12" xfId="0" applyNumberFormat="1" applyFont="1" applyFill="1" applyBorder="1" applyAlignment="1">
      <alignment vertical="center"/>
    </xf>
    <xf numFmtId="49" fontId="39" fillId="0" borderId="14" xfId="0" applyNumberFormat="1" applyFont="1" applyFill="1" applyBorder="1" applyAlignment="1">
      <alignment vertical="center" wrapText="1"/>
    </xf>
    <xf numFmtId="49" fontId="39" fillId="0" borderId="67" xfId="0" applyNumberFormat="1" applyFont="1" applyFill="1" applyBorder="1" applyAlignment="1">
      <alignment vertical="center"/>
    </xf>
    <xf numFmtId="0" fontId="40" fillId="0" borderId="2" xfId="0" applyFont="1" applyFill="1" applyBorder="1" applyAlignment="1">
      <alignment vertical="center" wrapText="1"/>
    </xf>
    <xf numFmtId="0" fontId="48" fillId="3" borderId="32" xfId="0" applyFont="1" applyFill="1" applyBorder="1" applyAlignment="1">
      <alignment horizontal="center"/>
    </xf>
    <xf numFmtId="0" fontId="37" fillId="3" borderId="50" xfId="0" applyFont="1" applyFill="1" applyBorder="1" applyAlignment="1">
      <alignment vertical="center"/>
    </xf>
    <xf numFmtId="0" fontId="38" fillId="3" borderId="1" xfId="0" applyFont="1" applyFill="1" applyBorder="1" applyAlignment="1">
      <alignment horizontal="center"/>
    </xf>
    <xf numFmtId="4" fontId="51" fillId="3" borderId="5" xfId="18" applyNumberFormat="1" applyFont="1" applyFill="1" applyBorder="1" applyAlignment="1">
      <alignment horizontal="center" vertical="center"/>
    </xf>
    <xf numFmtId="4" fontId="57" fillId="3" borderId="11" xfId="0" applyNumberFormat="1" applyFont="1" applyFill="1" applyBorder="1" applyAlignment="1">
      <alignment horizontal="center" vertical="center"/>
    </xf>
    <xf numFmtId="4" fontId="51" fillId="3" borderId="51" xfId="18" applyNumberFormat="1" applyFont="1" applyFill="1" applyBorder="1" applyAlignment="1">
      <alignment horizontal="center" vertical="center"/>
    </xf>
    <xf numFmtId="4" fontId="57" fillId="3" borderId="27" xfId="0" applyNumberFormat="1" applyFont="1" applyFill="1" applyBorder="1" applyAlignment="1">
      <alignment horizontal="center" vertical="center"/>
    </xf>
    <xf numFmtId="4" fontId="51" fillId="3" borderId="28" xfId="18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37" fillId="3" borderId="10" xfId="0" applyFont="1" applyFill="1" applyBorder="1" applyAlignment="1">
      <alignment vertical="center"/>
    </xf>
    <xf numFmtId="4" fontId="51" fillId="3" borderId="10" xfId="18" applyNumberFormat="1" applyFont="1" applyFill="1" applyBorder="1" applyAlignment="1">
      <alignment horizontal="center" vertical="center"/>
    </xf>
    <xf numFmtId="49" fontId="30" fillId="3" borderId="32" xfId="0" applyNumberFormat="1" applyFont="1" applyFill="1" applyBorder="1" applyAlignment="1">
      <alignment horizontal="center" vertical="center"/>
    </xf>
    <xf numFmtId="49" fontId="52" fillId="3" borderId="50" xfId="0" applyNumberFormat="1" applyFont="1" applyFill="1" applyBorder="1" applyAlignment="1">
      <alignment horizontal="left" vertical="center" wrapText="1"/>
    </xf>
    <xf numFmtId="49" fontId="38" fillId="3" borderId="32" xfId="0" applyNumberFormat="1" applyFont="1" applyFill="1" applyBorder="1" applyAlignment="1">
      <alignment horizontal="center" vertical="center" wrapText="1"/>
    </xf>
    <xf numFmtId="4" fontId="51" fillId="3" borderId="50" xfId="18" applyNumberFormat="1" applyFont="1" applyFill="1" applyBorder="1" applyAlignment="1">
      <alignment horizontal="center" vertical="center"/>
    </xf>
    <xf numFmtId="49" fontId="48" fillId="3" borderId="32" xfId="0" applyNumberFormat="1" applyFont="1" applyFill="1" applyBorder="1" applyAlignment="1">
      <alignment horizontal="center" vertical="center"/>
    </xf>
    <xf numFmtId="49" fontId="38" fillId="3" borderId="32" xfId="0" applyNumberFormat="1" applyFont="1" applyFill="1" applyBorder="1" applyAlignment="1">
      <alignment vertical="center"/>
    </xf>
    <xf numFmtId="4" fontId="51" fillId="3" borderId="32" xfId="18" applyNumberFormat="1" applyFont="1" applyFill="1" applyBorder="1" applyAlignment="1">
      <alignment horizontal="center" vertical="center"/>
    </xf>
    <xf numFmtId="4" fontId="51" fillId="3" borderId="51" xfId="0" applyNumberFormat="1" applyFont="1" applyFill="1" applyBorder="1" applyAlignment="1">
      <alignment horizontal="center" vertical="center"/>
    </xf>
    <xf numFmtId="4" fontId="51" fillId="3" borderId="28" xfId="0" applyNumberFormat="1" applyFont="1" applyFill="1" applyBorder="1" applyAlignment="1">
      <alignment horizontal="center" vertical="center"/>
    </xf>
    <xf numFmtId="0" fontId="33" fillId="3" borderId="55" xfId="0" applyFont="1" applyFill="1" applyBorder="1" applyAlignment="1">
      <alignment vertical="center"/>
    </xf>
    <xf numFmtId="49" fontId="71" fillId="3" borderId="32" xfId="0" applyNumberFormat="1" applyFont="1" applyFill="1" applyBorder="1" applyAlignment="1">
      <alignment vertical="center"/>
    </xf>
    <xf numFmtId="4" fontId="52" fillId="3" borderId="55" xfId="18" applyNumberFormat="1" applyFont="1" applyFill="1" applyBorder="1" applyAlignment="1">
      <alignment horizontal="center" vertical="center"/>
    </xf>
    <xf numFmtId="4" fontId="52" fillId="3" borderId="51" xfId="18" applyNumberFormat="1" applyFont="1" applyFill="1" applyBorder="1" applyAlignment="1">
      <alignment horizontal="center" vertical="center"/>
    </xf>
    <xf numFmtId="4" fontId="52" fillId="3" borderId="28" xfId="18" applyNumberFormat="1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40" fillId="3" borderId="32" xfId="0" applyFont="1" applyFill="1" applyBorder="1" applyAlignment="1">
      <alignment vertical="center"/>
    </xf>
    <xf numFmtId="4" fontId="57" fillId="3" borderId="55" xfId="0" applyNumberFormat="1" applyFont="1" applyFill="1" applyBorder="1" applyAlignment="1">
      <alignment horizontal="center" vertical="center"/>
    </xf>
    <xf numFmtId="4" fontId="57" fillId="3" borderId="52" xfId="0" applyNumberFormat="1" applyFont="1" applyFill="1" applyBorder="1" applyAlignment="1">
      <alignment horizontal="center" vertical="center"/>
    </xf>
    <xf numFmtId="4" fontId="57" fillId="3" borderId="32" xfId="0" applyNumberFormat="1" applyFont="1" applyFill="1" applyBorder="1" applyAlignment="1">
      <alignment horizontal="center" vertical="center"/>
    </xf>
    <xf numFmtId="4" fontId="57" fillId="3" borderId="1" xfId="0" applyNumberFormat="1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49" fontId="39" fillId="0" borderId="29" xfId="0" applyNumberFormat="1" applyFont="1" applyFill="1" applyBorder="1" applyAlignment="1">
      <alignment horizontal="center" vertical="center"/>
    </xf>
    <xf numFmtId="16" fontId="39" fillId="0" borderId="29" xfId="0" applyNumberFormat="1" applyFont="1" applyFill="1" applyBorder="1" applyAlignment="1">
      <alignment horizontal="center"/>
    </xf>
    <xf numFmtId="49" fontId="39" fillId="0" borderId="36" xfId="0" applyNumberFormat="1" applyFont="1" applyFill="1" applyBorder="1" applyAlignment="1">
      <alignment horizontal="center" vertical="center"/>
    </xf>
    <xf numFmtId="16" fontId="39" fillId="0" borderId="33" xfId="0" applyNumberFormat="1" applyFont="1" applyFill="1" applyBorder="1" applyAlignment="1">
      <alignment horizontal="center" vertical="center"/>
    </xf>
    <xf numFmtId="16" fontId="39" fillId="0" borderId="29" xfId="0" applyNumberFormat="1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/>
    </xf>
    <xf numFmtId="49" fontId="40" fillId="0" borderId="14" xfId="0" applyNumberFormat="1" applyFont="1" applyFill="1" applyBorder="1" applyAlignment="1">
      <alignment horizontal="center" vertical="center"/>
    </xf>
    <xf numFmtId="49" fontId="40" fillId="0" borderId="67" xfId="0" applyNumberFormat="1" applyFont="1" applyFill="1" applyBorder="1" applyAlignment="1">
      <alignment horizontal="center" vertical="center"/>
    </xf>
    <xf numFmtId="49" fontId="40" fillId="0" borderId="31" xfId="0" applyNumberFormat="1" applyFont="1" applyFill="1" applyBorder="1" applyAlignment="1">
      <alignment horizontal="center" vertical="center"/>
    </xf>
    <xf numFmtId="0" fontId="40" fillId="3" borderId="55" xfId="0" applyFont="1" applyFill="1" applyBorder="1" applyAlignment="1">
      <alignment horizontal="center"/>
    </xf>
    <xf numFmtId="49" fontId="40" fillId="3" borderId="55" xfId="0" applyNumberFormat="1" applyFont="1" applyFill="1" applyBorder="1" applyAlignment="1">
      <alignment horizontal="center" vertical="center"/>
    </xf>
    <xf numFmtId="4" fontId="51" fillId="3" borderId="55" xfId="0" applyNumberFormat="1" applyFont="1" applyFill="1" applyBorder="1" applyAlignment="1">
      <alignment horizontal="center" vertical="center"/>
    </xf>
    <xf numFmtId="4" fontId="51" fillId="3" borderId="32" xfId="0" applyNumberFormat="1" applyFont="1" applyFill="1" applyBorder="1" applyAlignment="1">
      <alignment horizontal="center" vertical="center"/>
    </xf>
    <xf numFmtId="4" fontId="57" fillId="3" borderId="40" xfId="0" applyNumberFormat="1" applyFont="1" applyFill="1" applyBorder="1" applyAlignment="1">
      <alignment horizontal="center" vertical="center"/>
    </xf>
    <xf numFmtId="4" fontId="51" fillId="3" borderId="52" xfId="0" applyNumberFormat="1" applyFont="1" applyFill="1" applyBorder="1" applyAlignment="1">
      <alignment horizontal="center" vertical="center"/>
    </xf>
    <xf numFmtId="0" fontId="40" fillId="3" borderId="31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vertical="center"/>
    </xf>
    <xf numFmtId="4" fontId="52" fillId="3" borderId="32" xfId="18" applyNumberFormat="1" applyFont="1" applyFill="1" applyBorder="1" applyAlignment="1">
      <alignment horizontal="center" vertical="center"/>
    </xf>
    <xf numFmtId="4" fontId="52" fillId="3" borderId="2" xfId="18" applyNumberFormat="1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 wrapText="1"/>
    </xf>
    <xf numFmtId="4" fontId="54" fillId="0" borderId="32" xfId="0" applyNumberFormat="1" applyFont="1" applyFill="1" applyBorder="1" applyAlignment="1">
      <alignment horizontal="center" vertical="center"/>
    </xf>
    <xf numFmtId="4" fontId="54" fillId="0" borderId="22" xfId="0" applyNumberFormat="1" applyFont="1" applyFill="1" applyBorder="1" applyAlignment="1">
      <alignment horizontal="center" vertical="center"/>
    </xf>
    <xf numFmtId="4" fontId="55" fillId="0" borderId="14" xfId="0" applyNumberFormat="1" applyFont="1" applyFill="1" applyBorder="1" applyAlignment="1">
      <alignment horizontal="center" vertical="center"/>
    </xf>
    <xf numFmtId="4" fontId="128" fillId="0" borderId="14" xfId="0" applyNumberFormat="1" applyFont="1" applyFill="1" applyBorder="1" applyAlignment="1">
      <alignment horizontal="center" vertical="center"/>
    </xf>
    <xf numFmtId="4" fontId="55" fillId="0" borderId="12" xfId="0" applyNumberFormat="1" applyFont="1" applyFill="1" applyBorder="1" applyAlignment="1">
      <alignment horizontal="center" vertical="center"/>
    </xf>
    <xf numFmtId="4" fontId="55" fillId="0" borderId="23" xfId="0" applyNumberFormat="1" applyFont="1" applyFill="1" applyBorder="1" applyAlignment="1">
      <alignment horizontal="center" vertical="center"/>
    </xf>
    <xf numFmtId="4" fontId="55" fillId="0" borderId="21" xfId="0" applyNumberFormat="1" applyFont="1" applyFill="1" applyBorder="1" applyAlignment="1">
      <alignment horizontal="center" vertical="center"/>
    </xf>
    <xf numFmtId="4" fontId="55" fillId="0" borderId="16" xfId="0" applyNumberFormat="1" applyFont="1" applyFill="1" applyBorder="1" applyAlignment="1">
      <alignment horizontal="center" vertical="center"/>
    </xf>
    <xf numFmtId="4" fontId="55" fillId="0" borderId="15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4" fontId="55" fillId="0" borderId="67" xfId="0" applyNumberFormat="1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center" vertical="center"/>
    </xf>
    <xf numFmtId="4" fontId="55" fillId="0" borderId="13" xfId="0" applyNumberFormat="1" applyFont="1" applyFill="1" applyBorder="1" applyAlignment="1">
      <alignment horizontal="center" vertical="center"/>
    </xf>
    <xf numFmtId="4" fontId="35" fillId="0" borderId="14" xfId="0" applyNumberFormat="1" applyFont="1" applyFill="1" applyBorder="1" applyAlignment="1">
      <alignment horizontal="center" vertical="center"/>
    </xf>
    <xf numFmtId="4" fontId="55" fillId="0" borderId="54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vertical="center"/>
    </xf>
    <xf numFmtId="0" fontId="53" fillId="0" borderId="32" xfId="0" applyFont="1" applyFill="1" applyBorder="1" applyAlignment="1">
      <alignment horizontal="center" vertical="center" wrapText="1"/>
    </xf>
    <xf numFmtId="166" fontId="89" fillId="0" borderId="32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/>
    <xf numFmtId="0" fontId="54" fillId="0" borderId="2" xfId="0" applyFont="1" applyFill="1" applyBorder="1" applyAlignment="1">
      <alignment horizontal="center" vertical="center" wrapText="1"/>
    </xf>
    <xf numFmtId="4" fontId="54" fillId="0" borderId="2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4" fontId="55" fillId="0" borderId="22" xfId="0" applyNumberFormat="1" applyFont="1" applyFill="1" applyBorder="1" applyAlignment="1">
      <alignment horizontal="center" vertical="center"/>
    </xf>
    <xf numFmtId="16" fontId="31" fillId="0" borderId="29" xfId="0" applyNumberFormat="1" applyFont="1" applyFill="1" applyBorder="1" applyAlignment="1">
      <alignment horizontal="center" vertical="center"/>
    </xf>
    <xf numFmtId="49" fontId="31" fillId="0" borderId="29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left" vertical="center" wrapText="1" indent="2"/>
    </xf>
    <xf numFmtId="0" fontId="35" fillId="0" borderId="14" xfId="0" applyFont="1" applyFill="1" applyBorder="1" applyAlignment="1">
      <alignment horizontal="left" vertical="center" wrapText="1"/>
    </xf>
    <xf numFmtId="49" fontId="35" fillId="0" borderId="14" xfId="0" applyNumberFormat="1" applyFont="1" applyFill="1" applyBorder="1" applyAlignment="1">
      <alignment horizontal="left" vertical="center"/>
    </xf>
    <xf numFmtId="49" fontId="37" fillId="0" borderId="32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vertical="center"/>
    </xf>
    <xf numFmtId="49" fontId="51" fillId="0" borderId="1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left" vertical="center" wrapText="1" indent="2"/>
    </xf>
    <xf numFmtId="49" fontId="51" fillId="0" borderId="23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/>
    </xf>
    <xf numFmtId="49" fontId="42" fillId="0" borderId="23" xfId="0" applyNumberFormat="1" applyFont="1" applyFill="1" applyBorder="1" applyAlignment="1">
      <alignment horizontal="left" vertical="center" wrapText="1" indent="2"/>
    </xf>
    <xf numFmtId="0" fontId="35" fillId="0" borderId="23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left" vertical="center" wrapText="1" indent="2"/>
    </xf>
    <xf numFmtId="49" fontId="51" fillId="0" borderId="67" xfId="0" applyNumberFormat="1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vertical="center"/>
    </xf>
    <xf numFmtId="0" fontId="61" fillId="0" borderId="55" xfId="0" applyFont="1" applyFill="1" applyBorder="1" applyAlignment="1">
      <alignment vertical="center"/>
    </xf>
    <xf numFmtId="0" fontId="72" fillId="0" borderId="3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left" vertical="center" wrapText="1"/>
    </xf>
    <xf numFmtId="166" fontId="55" fillId="0" borderId="12" xfId="0" applyNumberFormat="1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left" vertical="center" wrapText="1"/>
    </xf>
    <xf numFmtId="166" fontId="55" fillId="0" borderId="22" xfId="0" applyNumberFormat="1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left" vertical="center"/>
    </xf>
    <xf numFmtId="0" fontId="55" fillId="0" borderId="36" xfId="0" applyFont="1" applyFill="1" applyBorder="1" applyAlignment="1">
      <alignment horizontal="left" vertical="center" wrapText="1"/>
    </xf>
    <xf numFmtId="0" fontId="72" fillId="0" borderId="66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vertical="center"/>
    </xf>
    <xf numFmtId="166" fontId="55" fillId="0" borderId="2" xfId="0" applyNumberFormat="1" applyFont="1" applyFill="1" applyBorder="1" applyAlignment="1">
      <alignment horizontal="center" vertical="center"/>
    </xf>
    <xf numFmtId="4" fontId="35" fillId="0" borderId="41" xfId="0" applyNumberFormat="1" applyFont="1" applyFill="1" applyBorder="1" applyAlignment="1">
      <alignment horizontal="center" vertical="center"/>
    </xf>
    <xf numFmtId="166" fontId="55" fillId="0" borderId="1" xfId="0" applyNumberFormat="1" applyFont="1" applyFill="1" applyBorder="1" applyAlignment="1">
      <alignment horizontal="center" vertical="center"/>
    </xf>
    <xf numFmtId="4" fontId="35" fillId="0" borderId="43" xfId="0" applyNumberFormat="1" applyFont="1" applyFill="1" applyBorder="1" applyAlignment="1">
      <alignment horizontal="center" vertical="center"/>
    </xf>
    <xf numFmtId="166" fontId="55" fillId="0" borderId="14" xfId="0" applyNumberFormat="1" applyFont="1" applyFill="1" applyBorder="1" applyAlignment="1">
      <alignment horizontal="center" vertical="center"/>
    </xf>
    <xf numFmtId="4" fontId="35" fillId="0" borderId="49" xfId="0" applyNumberFormat="1" applyFont="1" applyFill="1" applyBorder="1" applyAlignment="1">
      <alignment horizontal="center" vertical="center"/>
    </xf>
    <xf numFmtId="4" fontId="35" fillId="0" borderId="45" xfId="0" applyNumberFormat="1" applyFont="1" applyFill="1" applyBorder="1" applyAlignment="1">
      <alignment horizontal="center" vertical="center"/>
    </xf>
    <xf numFmtId="4" fontId="65" fillId="0" borderId="12" xfId="0" applyNumberFormat="1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vertical="center" wrapText="1"/>
    </xf>
    <xf numFmtId="0" fontId="55" fillId="0" borderId="57" xfId="0" applyFont="1" applyFill="1" applyBorder="1" applyAlignment="1">
      <alignment vertical="center" wrapText="1"/>
    </xf>
    <xf numFmtId="0" fontId="55" fillId="0" borderId="29" xfId="0" applyFont="1" applyFill="1" applyBorder="1" applyAlignment="1">
      <alignment vertical="center" wrapText="1"/>
    </xf>
    <xf numFmtId="0" fontId="54" fillId="0" borderId="29" xfId="0" applyFont="1" applyFill="1" applyBorder="1" applyAlignment="1">
      <alignment vertical="center" wrapText="1"/>
    </xf>
    <xf numFmtId="0" fontId="54" fillId="0" borderId="66" xfId="0" applyFont="1" applyFill="1" applyBorder="1" applyAlignment="1">
      <alignment vertical="center" wrapText="1"/>
    </xf>
    <xf numFmtId="0" fontId="53" fillId="0" borderId="55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 wrapText="1"/>
    </xf>
    <xf numFmtId="0" fontId="31" fillId="0" borderId="3" xfId="0" applyFont="1" applyFill="1" applyBorder="1" applyAlignment="1">
      <alignment horizontal="center"/>
    </xf>
    <xf numFmtId="4" fontId="54" fillId="0" borderId="22" xfId="0" applyNumberFormat="1" applyFont="1" applyFill="1" applyBorder="1" applyAlignment="1">
      <alignment horizontal="center"/>
    </xf>
    <xf numFmtId="166" fontId="35" fillId="0" borderId="3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left" vertical="center" wrapText="1"/>
    </xf>
    <xf numFmtId="4" fontId="34" fillId="0" borderId="5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right" vertical="center" wrapText="1"/>
    </xf>
    <xf numFmtId="0" fontId="52" fillId="0" borderId="3" xfId="0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/>
    </xf>
    <xf numFmtId="0" fontId="57" fillId="0" borderId="5" xfId="0" applyFont="1" applyFill="1" applyBorder="1" applyAlignment="1">
      <alignment horizontal="left" vertical="center" wrapText="1"/>
    </xf>
    <xf numFmtId="4" fontId="35" fillId="0" borderId="10" xfId="0" applyNumberFormat="1" applyFont="1" applyFill="1" applyBorder="1" applyAlignment="1">
      <alignment horizontal="center" vertical="center"/>
    </xf>
    <xf numFmtId="4" fontId="35" fillId="0" borderId="5" xfId="0" applyNumberFormat="1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/>
    </xf>
    <xf numFmtId="4" fontId="34" fillId="0" borderId="31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left" vertical="center" wrapText="1"/>
    </xf>
    <xf numFmtId="166" fontId="35" fillId="0" borderId="1" xfId="0" applyNumberFormat="1" applyFont="1" applyFill="1" applyBorder="1" applyAlignment="1">
      <alignment horizontal="center"/>
    </xf>
    <xf numFmtId="0" fontId="31" fillId="0" borderId="31" xfId="0" applyFont="1" applyFill="1" applyBorder="1" applyAlignment="1">
      <alignment horizontal="right" vertical="center" wrapText="1"/>
    </xf>
    <xf numFmtId="4" fontId="35" fillId="0" borderId="31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right" vertical="center" wrapText="1"/>
    </xf>
    <xf numFmtId="0" fontId="37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vertical="center"/>
    </xf>
    <xf numFmtId="4" fontId="54" fillId="0" borderId="1" xfId="0" applyNumberFormat="1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166" fontId="35" fillId="0" borderId="12" xfId="0" applyNumberFormat="1" applyFont="1" applyFill="1" applyBorder="1" applyAlignment="1">
      <alignment vertical="center"/>
    </xf>
    <xf numFmtId="166" fontId="35" fillId="0" borderId="4" xfId="0" applyNumberFormat="1" applyFont="1" applyFill="1" applyBorder="1" applyAlignment="1">
      <alignment horizontal="center" vertical="center"/>
    </xf>
    <xf numFmtId="167" fontId="35" fillId="0" borderId="29" xfId="0" applyNumberFormat="1" applyFont="1" applyFill="1" applyBorder="1" applyAlignment="1">
      <alignment horizontal="center" vertical="center"/>
    </xf>
    <xf numFmtId="167" fontId="35" fillId="0" borderId="36" xfId="0" applyNumberFormat="1" applyFont="1" applyFill="1" applyBorder="1" applyAlignment="1">
      <alignment horizontal="center" vertical="center"/>
    </xf>
    <xf numFmtId="167" fontId="35" fillId="0" borderId="33" xfId="0" applyNumberFormat="1" applyFont="1" applyFill="1" applyBorder="1" applyAlignment="1">
      <alignment horizontal="center" vertical="center"/>
    </xf>
    <xf numFmtId="166" fontId="34" fillId="0" borderId="2" xfId="0" applyNumberFormat="1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35" fillId="0" borderId="3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center"/>
    </xf>
    <xf numFmtId="166" fontId="54" fillId="0" borderId="2" xfId="0" applyNumberFormat="1" applyFont="1" applyFill="1" applyBorder="1" applyAlignment="1">
      <alignment horizontal="center"/>
    </xf>
    <xf numFmtId="166" fontId="35" fillId="0" borderId="55" xfId="0" applyNumberFormat="1" applyFont="1" applyFill="1" applyBorder="1" applyAlignment="1">
      <alignment horizontal="center" vertical="center"/>
    </xf>
    <xf numFmtId="166" fontId="54" fillId="0" borderId="32" xfId="0" applyNumberFormat="1" applyFont="1" applyFill="1" applyBorder="1" applyAlignment="1">
      <alignment horizontal="center" vertical="center"/>
    </xf>
    <xf numFmtId="166" fontId="42" fillId="0" borderId="3" xfId="0" applyNumberFormat="1" applyFont="1" applyFill="1" applyBorder="1" applyAlignment="1">
      <alignment horizontal="center" vertical="center"/>
    </xf>
    <xf numFmtId="166" fontId="42" fillId="0" borderId="2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left"/>
    </xf>
    <xf numFmtId="0" fontId="41" fillId="0" borderId="4" xfId="0" applyFont="1" applyFill="1" applyBorder="1" applyAlignment="1">
      <alignment horizontal="right"/>
    </xf>
    <xf numFmtId="0" fontId="38" fillId="0" borderId="4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right"/>
    </xf>
    <xf numFmtId="0" fontId="38" fillId="0" borderId="31" xfId="0" applyFont="1" applyFill="1" applyBorder="1" applyAlignment="1">
      <alignment horizontal="center"/>
    </xf>
    <xf numFmtId="166" fontId="45" fillId="0" borderId="3" xfId="0" applyNumberFormat="1" applyFont="1" applyFill="1" applyBorder="1" applyAlignment="1">
      <alignment horizontal="center" vertical="center"/>
    </xf>
    <xf numFmtId="2" fontId="30" fillId="0" borderId="39" xfId="0" applyNumberFormat="1" applyFont="1" applyFill="1" applyBorder="1" applyAlignment="1">
      <alignment horizontal="center"/>
    </xf>
    <xf numFmtId="3" fontId="56" fillId="0" borderId="14" xfId="0" applyNumberFormat="1" applyFont="1" applyFill="1" applyBorder="1" applyAlignment="1">
      <alignment horizontal="center" vertical="center"/>
    </xf>
    <xf numFmtId="166" fontId="54" fillId="0" borderId="12" xfId="0" applyNumberFormat="1" applyFont="1" applyFill="1" applyBorder="1" applyAlignment="1">
      <alignment horizontal="center" vertical="center"/>
    </xf>
    <xf numFmtId="3" fontId="65" fillId="0" borderId="22" xfId="0" applyNumberFormat="1" applyFont="1" applyFill="1" applyBorder="1" applyAlignment="1">
      <alignment horizontal="center" vertical="center"/>
    </xf>
    <xf numFmtId="166" fontId="65" fillId="0" borderId="22" xfId="0" applyNumberFormat="1" applyFont="1" applyFill="1" applyBorder="1" applyAlignment="1">
      <alignment horizontal="center" vertical="center"/>
    </xf>
    <xf numFmtId="166" fontId="51" fillId="0" borderId="14" xfId="0" applyNumberFormat="1" applyFont="1" applyFill="1" applyBorder="1" applyAlignment="1">
      <alignment horizontal="center" vertical="center"/>
    </xf>
    <xf numFmtId="166" fontId="57" fillId="0" borderId="14" xfId="0" applyNumberFormat="1" applyFont="1" applyFill="1" applyBorder="1" applyAlignment="1">
      <alignment horizontal="center" vertical="center"/>
    </xf>
    <xf numFmtId="166" fontId="57" fillId="0" borderId="67" xfId="0" applyNumberFormat="1" applyFont="1" applyFill="1" applyBorder="1" applyAlignment="1">
      <alignment horizontal="center" vertical="center"/>
    </xf>
    <xf numFmtId="166" fontId="51" fillId="0" borderId="16" xfId="0" applyNumberFormat="1" applyFont="1" applyFill="1" applyBorder="1" applyAlignment="1">
      <alignment horizontal="center" vertical="center"/>
    </xf>
    <xf numFmtId="166" fontId="57" fillId="0" borderId="16" xfId="0" applyNumberFormat="1" applyFont="1" applyFill="1" applyBorder="1" applyAlignment="1">
      <alignment horizontal="center" vertical="center"/>
    </xf>
    <xf numFmtId="166" fontId="57" fillId="0" borderId="54" xfId="0" applyNumberFormat="1" applyFont="1" applyFill="1" applyBorder="1" applyAlignment="1">
      <alignment horizontal="center" vertical="center"/>
    </xf>
    <xf numFmtId="166" fontId="35" fillId="0" borderId="29" xfId="0" applyNumberFormat="1" applyFont="1" applyFill="1" applyBorder="1" applyAlignment="1">
      <alignment horizontal="left" vertical="center"/>
    </xf>
    <xf numFmtId="166" fontId="31" fillId="0" borderId="14" xfId="0" applyNumberFormat="1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left" vertical="center"/>
    </xf>
    <xf numFmtId="166" fontId="31" fillId="0" borderId="29" xfId="0" applyNumberFormat="1" applyFont="1" applyFill="1" applyBorder="1" applyAlignment="1">
      <alignment horizontal="left" vertical="center"/>
    </xf>
    <xf numFmtId="0" fontId="98" fillId="0" borderId="66" xfId="0" applyFont="1" applyFill="1" applyBorder="1" applyAlignment="1">
      <alignment horizontal="left" vertical="center"/>
    </xf>
    <xf numFmtId="166" fontId="35" fillId="0" borderId="3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vertical="center" wrapText="1"/>
    </xf>
    <xf numFmtId="0" fontId="55" fillId="0" borderId="31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 wrapText="1"/>
    </xf>
    <xf numFmtId="0" fontId="34" fillId="0" borderId="55" xfId="0" applyFont="1" applyFill="1" applyBorder="1" applyAlignment="1">
      <alignment vertical="center"/>
    </xf>
    <xf numFmtId="0" fontId="34" fillId="0" borderId="55" xfId="0" applyFont="1" applyFill="1" applyBorder="1" applyAlignment="1">
      <alignment horizontal="left" vertical="center" wrapText="1"/>
    </xf>
    <xf numFmtId="0" fontId="35" fillId="2" borderId="43" xfId="0" applyFont="1" applyFill="1" applyBorder="1" applyAlignment="1">
      <alignment vertical="center" wrapText="1"/>
    </xf>
    <xf numFmtId="0" fontId="39" fillId="2" borderId="14" xfId="0" applyFont="1" applyFill="1" applyBorder="1" applyAlignment="1">
      <alignment horizontal="center" vertical="center"/>
    </xf>
    <xf numFmtId="166" fontId="35" fillId="2" borderId="29" xfId="0" applyNumberFormat="1" applyFont="1" applyFill="1" applyBorder="1" applyAlignment="1">
      <alignment horizontal="center" vertical="center"/>
    </xf>
    <xf numFmtId="166" fontId="35" fillId="2" borderId="16" xfId="0" applyNumberFormat="1" applyFont="1" applyFill="1" applyBorder="1" applyAlignment="1">
      <alignment horizontal="center" vertical="center"/>
    </xf>
    <xf numFmtId="166" fontId="35" fillId="2" borderId="48" xfId="0" applyNumberFormat="1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166" fontId="42" fillId="2" borderId="14" xfId="0" applyNumberFormat="1" applyFont="1" applyFill="1" applyBorder="1" applyAlignment="1">
      <alignment horizontal="center" vertical="center"/>
    </xf>
    <xf numFmtId="0" fontId="77" fillId="6" borderId="0" xfId="0" applyFont="1" applyFill="1"/>
    <xf numFmtId="0" fontId="135" fillId="6" borderId="0" xfId="0" applyFont="1" applyFill="1"/>
    <xf numFmtId="0" fontId="83" fillId="6" borderId="59" xfId="0" applyFont="1" applyFill="1" applyBorder="1" applyAlignment="1">
      <alignment horizontal="center" vertical="center" wrapText="1"/>
    </xf>
    <xf numFmtId="0" fontId="137" fillId="6" borderId="59" xfId="0" applyFont="1" applyFill="1" applyBorder="1" applyAlignment="1">
      <alignment wrapText="1"/>
    </xf>
    <xf numFmtId="0" fontId="137" fillId="6" borderId="59" xfId="0" applyFont="1" applyFill="1" applyBorder="1" applyAlignment="1">
      <alignment horizontal="center" vertical="center" wrapText="1"/>
    </xf>
    <xf numFmtId="166" fontId="58" fillId="0" borderId="59" xfId="0" applyNumberFormat="1" applyFont="1" applyFill="1" applyBorder="1" applyAlignment="1">
      <alignment horizontal="center" vertical="center" wrapText="1"/>
    </xf>
    <xf numFmtId="167" fontId="58" fillId="0" borderId="59" xfId="0" applyNumberFormat="1" applyFont="1" applyFill="1" applyBorder="1" applyAlignment="1">
      <alignment horizontal="center" vertical="center" wrapText="1"/>
    </xf>
    <xf numFmtId="0" fontId="58" fillId="0" borderId="59" xfId="0" applyFont="1" applyFill="1" applyBorder="1" applyAlignment="1">
      <alignment horizontal="center" vertical="center" wrapText="1"/>
    </xf>
    <xf numFmtId="2" fontId="72" fillId="0" borderId="59" xfId="0" applyNumberFormat="1" applyFont="1" applyFill="1" applyBorder="1" applyAlignment="1">
      <alignment horizontal="center" vertical="center" wrapText="1"/>
    </xf>
    <xf numFmtId="0" fontId="172" fillId="6" borderId="59" xfId="0" applyFont="1" applyFill="1" applyBorder="1" applyAlignment="1">
      <alignment wrapText="1"/>
    </xf>
    <xf numFmtId="0" fontId="173" fillId="6" borderId="59" xfId="0" applyFont="1" applyFill="1" applyBorder="1" applyAlignment="1">
      <alignment horizontal="center" vertical="center" wrapText="1"/>
    </xf>
    <xf numFmtId="166" fontId="73" fillId="0" borderId="59" xfId="0" applyNumberFormat="1" applyFont="1" applyFill="1" applyBorder="1" applyAlignment="1">
      <alignment horizontal="center" vertical="center" wrapText="1"/>
    </xf>
    <xf numFmtId="0" fontId="174" fillId="6" borderId="0" xfId="0" applyFont="1" applyFill="1"/>
    <xf numFmtId="0" fontId="90" fillId="6" borderId="0" xfId="0" applyFont="1" applyFill="1"/>
    <xf numFmtId="0" fontId="138" fillId="6" borderId="59" xfId="0" applyFont="1" applyFill="1" applyBorder="1" applyAlignment="1">
      <alignment wrapText="1"/>
    </xf>
    <xf numFmtId="0" fontId="175" fillId="6" borderId="59" xfId="0" applyFont="1" applyFill="1" applyBorder="1" applyAlignment="1">
      <alignment horizontal="center" vertical="center" wrapText="1"/>
    </xf>
    <xf numFmtId="0" fontId="72" fillId="6" borderId="59" xfId="0" applyFont="1" applyFill="1" applyBorder="1" applyAlignment="1">
      <alignment wrapText="1"/>
    </xf>
    <xf numFmtId="3" fontId="77" fillId="6" borderId="0" xfId="0" applyNumberFormat="1" applyFont="1" applyFill="1"/>
    <xf numFmtId="3" fontId="54" fillId="0" borderId="12" xfId="0" applyNumberFormat="1" applyFont="1" applyFill="1" applyBorder="1" applyAlignment="1">
      <alignment horizontal="center" vertical="center" wrapText="1"/>
    </xf>
    <xf numFmtId="3" fontId="62" fillId="0" borderId="14" xfId="0" applyNumberFormat="1" applyFont="1" applyFill="1" applyBorder="1" applyAlignment="1">
      <alignment horizontal="center" vertical="center" wrapText="1"/>
    </xf>
    <xf numFmtId="3" fontId="55" fillId="0" borderId="14" xfId="0" applyNumberFormat="1" applyFont="1" applyFill="1" applyBorder="1" applyAlignment="1">
      <alignment horizontal="center" vertical="center" wrapText="1"/>
    </xf>
    <xf numFmtId="3" fontId="55" fillId="0" borderId="67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/>
    </xf>
    <xf numFmtId="3" fontId="54" fillId="0" borderId="21" xfId="0" applyNumberFormat="1" applyFont="1" applyFill="1" applyBorder="1" applyAlignment="1">
      <alignment horizontal="center" vertical="center" wrapText="1"/>
    </xf>
    <xf numFmtId="166" fontId="54" fillId="0" borderId="12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 vertical="center"/>
    </xf>
    <xf numFmtId="0" fontId="30" fillId="0" borderId="20" xfId="0" applyFont="1" applyFill="1" applyBorder="1"/>
    <xf numFmtId="0" fontId="30" fillId="0" borderId="14" xfId="0" applyFont="1" applyFill="1" applyBorder="1"/>
    <xf numFmtId="3" fontId="62" fillId="0" borderId="16" xfId="0" applyNumberFormat="1" applyFont="1" applyFill="1" applyBorder="1" applyAlignment="1">
      <alignment horizontal="center" vertical="center" wrapText="1"/>
    </xf>
    <xf numFmtId="166" fontId="55" fillId="0" borderId="14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/>
    </xf>
    <xf numFmtId="0" fontId="35" fillId="0" borderId="14" xfId="0" applyNumberFormat="1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62" fillId="0" borderId="20" xfId="0" applyFont="1" applyFill="1" applyBorder="1"/>
    <xf numFmtId="0" fontId="35" fillId="0" borderId="67" xfId="0" applyNumberFormat="1" applyFont="1" applyFill="1" applyBorder="1" applyAlignment="1">
      <alignment horizontal="center" vertical="center"/>
    </xf>
    <xf numFmtId="3" fontId="55" fillId="0" borderId="54" xfId="0" applyNumberFormat="1" applyFont="1" applyFill="1" applyBorder="1" applyAlignment="1">
      <alignment horizontal="center" vertical="center" wrapText="1"/>
    </xf>
    <xf numFmtId="166" fontId="55" fillId="0" borderId="67" xfId="0" applyNumberFormat="1" applyFont="1" applyFill="1" applyBorder="1" applyAlignment="1">
      <alignment horizontal="center" vertical="center" wrapText="1"/>
    </xf>
    <xf numFmtId="166" fontId="51" fillId="0" borderId="13" xfId="0" applyNumberFormat="1" applyFont="1" applyFill="1" applyBorder="1" applyAlignment="1">
      <alignment horizontal="center" vertical="center"/>
    </xf>
    <xf numFmtId="166" fontId="57" fillId="0" borderId="13" xfId="0" applyNumberFormat="1" applyFont="1" applyFill="1" applyBorder="1" applyAlignment="1">
      <alignment horizontal="center" vertical="center"/>
    </xf>
    <xf numFmtId="166" fontId="31" fillId="0" borderId="12" xfId="0" applyNumberFormat="1" applyFont="1" applyFill="1" applyBorder="1" applyAlignment="1">
      <alignment vertical="center"/>
    </xf>
    <xf numFmtId="166" fontId="31" fillId="0" borderId="41" xfId="0" applyNumberFormat="1" applyFont="1" applyFill="1" applyBorder="1" applyAlignment="1">
      <alignment vertical="center"/>
    </xf>
    <xf numFmtId="166" fontId="35" fillId="0" borderId="43" xfId="0" applyNumberFormat="1" applyFont="1" applyFill="1" applyBorder="1" applyAlignment="1">
      <alignment horizontal="center" vertical="center"/>
    </xf>
    <xf numFmtId="166" fontId="65" fillId="0" borderId="43" xfId="0" applyNumberFormat="1" applyFont="1" applyFill="1" applyBorder="1" applyAlignment="1">
      <alignment horizontal="center" vertical="center" wrapText="1"/>
    </xf>
    <xf numFmtId="166" fontId="65" fillId="0" borderId="45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horizontal="center" vertical="center" wrapText="1"/>
    </xf>
    <xf numFmtId="49" fontId="61" fillId="0" borderId="14" xfId="0" applyNumberFormat="1" applyFont="1" applyFill="1" applyBorder="1" applyAlignment="1">
      <alignment horizontal="center" vertical="center"/>
    </xf>
    <xf numFmtId="0" fontId="73" fillId="0" borderId="59" xfId="0" applyFont="1" applyFill="1" applyBorder="1" applyAlignment="1">
      <alignment horizontal="center" vertical="center" wrapText="1"/>
    </xf>
    <xf numFmtId="0" fontId="72" fillId="0" borderId="59" xfId="0" applyFont="1" applyFill="1" applyBorder="1" applyAlignment="1">
      <alignment horizontal="center" vertical="top" wrapText="1"/>
    </xf>
    <xf numFmtId="3" fontId="137" fillId="0" borderId="22" xfId="290" applyNumberFormat="1" applyFont="1" applyFill="1" applyBorder="1" applyAlignment="1">
      <alignment horizontal="center"/>
    </xf>
    <xf numFmtId="3" fontId="138" fillId="0" borderId="0" xfId="290" applyNumberFormat="1" applyFont="1" applyFill="1" applyAlignment="1">
      <alignment horizontal="center"/>
    </xf>
    <xf numFmtId="3" fontId="137" fillId="0" borderId="0" xfId="290" applyNumberFormat="1" applyFont="1" applyFill="1" applyAlignment="1">
      <alignment horizontal="center"/>
    </xf>
    <xf numFmtId="0" fontId="58" fillId="0" borderId="2" xfId="20" applyFont="1" applyFill="1" applyBorder="1" applyAlignment="1">
      <alignment horizontal="center" vertical="center"/>
    </xf>
    <xf numFmtId="0" fontId="58" fillId="0" borderId="2" xfId="20" applyFont="1" applyFill="1" applyBorder="1" applyAlignment="1">
      <alignment horizontal="left" vertical="distributed"/>
    </xf>
    <xf numFmtId="0" fontId="1" fillId="0" borderId="0" xfId="291" applyFill="1" applyAlignment="1">
      <alignment vertical="center" wrapText="1"/>
    </xf>
    <xf numFmtId="0" fontId="162" fillId="0" borderId="21" xfId="291" applyFont="1" applyFill="1" applyBorder="1" applyAlignment="1">
      <alignment horizontal="center" vertical="center" wrapText="1"/>
    </xf>
    <xf numFmtId="0" fontId="1" fillId="0" borderId="0" xfId="291" applyFill="1" applyAlignment="1">
      <alignment horizontal="center" vertical="center" wrapText="1"/>
    </xf>
    <xf numFmtId="0" fontId="163" fillId="0" borderId="59" xfId="291" applyFont="1" applyFill="1" applyBorder="1" applyAlignment="1">
      <alignment horizontal="center" vertical="center" wrapText="1"/>
    </xf>
    <xf numFmtId="0" fontId="164" fillId="0" borderId="59" xfId="291" applyFont="1" applyFill="1" applyBorder="1" applyAlignment="1">
      <alignment horizontal="left" vertical="center" wrapText="1"/>
    </xf>
    <xf numFmtId="0" fontId="164" fillId="0" borderId="59" xfId="291" applyFont="1" applyFill="1" applyBorder="1" applyAlignment="1">
      <alignment vertical="center" wrapText="1"/>
    </xf>
    <xf numFmtId="0" fontId="161" fillId="0" borderId="0" xfId="291" applyFont="1" applyAlignment="1">
      <alignment vertical="center" wrapText="1"/>
    </xf>
    <xf numFmtId="0" fontId="163" fillId="0" borderId="59" xfId="291" applyFont="1" applyFill="1" applyBorder="1" applyAlignment="1">
      <alignment horizontal="right" vertical="center" wrapText="1"/>
    </xf>
    <xf numFmtId="0" fontId="163" fillId="0" borderId="59" xfId="291" applyFont="1" applyFill="1" applyBorder="1" applyAlignment="1">
      <alignment vertical="center" wrapText="1"/>
    </xf>
    <xf numFmtId="0" fontId="1" fillId="0" borderId="0" xfId="291" applyAlignment="1">
      <alignment vertical="center" wrapText="1"/>
    </xf>
    <xf numFmtId="0" fontId="165" fillId="0" borderId="59" xfId="291" applyFont="1" applyFill="1" applyBorder="1" applyAlignment="1">
      <alignment horizontal="right" vertical="center" wrapText="1"/>
    </xf>
    <xf numFmtId="0" fontId="165" fillId="0" borderId="59" xfId="291" applyFont="1" applyFill="1" applyBorder="1" applyAlignment="1">
      <alignment vertical="center" wrapText="1"/>
    </xf>
    <xf numFmtId="0" fontId="166" fillId="0" borderId="0" xfId="291" applyFont="1" applyAlignment="1">
      <alignment vertical="center" wrapText="1"/>
    </xf>
    <xf numFmtId="3" fontId="165" fillId="0" borderId="59" xfId="291" applyNumberFormat="1" applyFont="1" applyFill="1" applyBorder="1" applyAlignment="1">
      <alignment vertical="center" wrapText="1"/>
    </xf>
    <xf numFmtId="0" fontId="167" fillId="0" borderId="0" xfId="291" applyFont="1" applyFill="1" applyAlignment="1">
      <alignment vertical="center" wrapText="1"/>
    </xf>
    <xf numFmtId="0" fontId="73" fillId="6" borderId="59" xfId="0" applyFont="1" applyFill="1" applyBorder="1" applyAlignment="1">
      <alignment horizontal="center" vertical="center" wrapText="1"/>
    </xf>
    <xf numFmtId="0" fontId="73" fillId="6" borderId="59" xfId="0" applyFont="1" applyFill="1" applyBorder="1" applyAlignment="1">
      <alignment horizontal="center" vertical="top" wrapText="1"/>
    </xf>
    <xf numFmtId="0" fontId="172" fillId="6" borderId="59" xfId="0" applyFont="1" applyFill="1" applyBorder="1" applyAlignment="1">
      <alignment horizontal="center" wrapText="1"/>
    </xf>
    <xf numFmtId="0" fontId="138" fillId="6" borderId="59" xfId="0" applyFont="1" applyFill="1" applyBorder="1" applyAlignment="1">
      <alignment horizontal="center" wrapText="1"/>
    </xf>
    <xf numFmtId="0" fontId="72" fillId="6" borderId="59" xfId="0" applyFont="1" applyFill="1" applyBorder="1" applyAlignment="1">
      <alignment horizontal="center" vertical="top" wrapText="1"/>
    </xf>
    <xf numFmtId="0" fontId="138" fillId="6" borderId="59" xfId="0" applyFont="1" applyFill="1" applyBorder="1" applyAlignment="1">
      <alignment vertical="center" wrapText="1"/>
    </xf>
    <xf numFmtId="0" fontId="138" fillId="6" borderId="59" xfId="0" applyFont="1" applyFill="1" applyBorder="1" applyAlignment="1">
      <alignment horizontal="center" vertical="center" wrapText="1"/>
    </xf>
    <xf numFmtId="2" fontId="87" fillId="6" borderId="59" xfId="0" applyNumberFormat="1" applyFont="1" applyFill="1" applyBorder="1" applyAlignment="1">
      <alignment horizontal="center" vertical="center" wrapText="1"/>
    </xf>
    <xf numFmtId="2" fontId="87" fillId="6" borderId="62" xfId="0" applyNumberFormat="1" applyFont="1" applyFill="1" applyBorder="1" applyAlignment="1">
      <alignment horizontal="center" vertical="center" wrapText="1"/>
    </xf>
    <xf numFmtId="2" fontId="167" fillId="0" borderId="15" xfId="0" applyNumberFormat="1" applyFont="1" applyBorder="1" applyAlignment="1">
      <alignment horizontal="center"/>
    </xf>
    <xf numFmtId="3" fontId="73" fillId="0" borderId="59" xfId="0" applyNumberFormat="1" applyFont="1" applyFill="1" applyBorder="1" applyAlignment="1">
      <alignment horizontal="center" vertical="center" wrapText="1"/>
    </xf>
    <xf numFmtId="3" fontId="72" fillId="0" borderId="59" xfId="0" applyNumberFormat="1" applyFont="1" applyFill="1" applyBorder="1" applyAlignment="1">
      <alignment horizontal="center" vertical="center" wrapText="1"/>
    </xf>
    <xf numFmtId="3" fontId="73" fillId="0" borderId="59" xfId="0" applyNumberFormat="1" applyFont="1" applyFill="1" applyBorder="1" applyAlignment="1">
      <alignment horizontal="center" vertical="center"/>
    </xf>
    <xf numFmtId="0" fontId="73" fillId="6" borderId="59" xfId="0" applyFont="1" applyFill="1" applyBorder="1" applyAlignment="1">
      <alignment horizontal="left" wrapText="1"/>
    </xf>
    <xf numFmtId="166" fontId="51" fillId="0" borderId="43" xfId="0" applyNumberFormat="1" applyFont="1" applyFill="1" applyBorder="1" applyAlignment="1">
      <alignment horizontal="center" vertical="center"/>
    </xf>
    <xf numFmtId="166" fontId="57" fillId="0" borderId="43" xfId="0" applyNumberFormat="1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left" wrapText="1"/>
    </xf>
    <xf numFmtId="0" fontId="59" fillId="0" borderId="29" xfId="0" applyFont="1" applyFill="1" applyBorder="1" applyAlignment="1">
      <alignment horizontal="left" vertical="center"/>
    </xf>
    <xf numFmtId="0" fontId="90" fillId="0" borderId="32" xfId="20" applyFont="1" applyFill="1" applyBorder="1" applyAlignment="1">
      <alignment horizontal="center" vertical="center" wrapText="1"/>
    </xf>
    <xf numFmtId="0" fontId="67" fillId="0" borderId="38" xfId="20" applyFont="1" applyFill="1" applyBorder="1" applyAlignment="1">
      <alignment horizontal="center"/>
    </xf>
    <xf numFmtId="0" fontId="67" fillId="0" borderId="39" xfId="20" applyFont="1" applyFill="1" applyBorder="1" applyAlignment="1">
      <alignment horizontal="center"/>
    </xf>
    <xf numFmtId="3" fontId="58" fillId="0" borderId="39" xfId="20" applyNumberFormat="1" applyFont="1" applyFill="1" applyBorder="1" applyAlignment="1">
      <alignment horizontal="center"/>
    </xf>
    <xf numFmtId="0" fontId="135" fillId="0" borderId="39" xfId="20" applyFont="1" applyFill="1" applyBorder="1"/>
    <xf numFmtId="0" fontId="158" fillId="0" borderId="3" xfId="20" applyFont="1" applyFill="1" applyBorder="1" applyAlignment="1">
      <alignment horizontal="center"/>
    </xf>
    <xf numFmtId="49" fontId="158" fillId="0" borderId="3" xfId="20" applyNumberFormat="1" applyFont="1" applyFill="1" applyBorder="1" applyAlignment="1">
      <alignment horizontal="center"/>
    </xf>
    <xf numFmtId="0" fontId="159" fillId="0" borderId="3" xfId="20" applyFont="1" applyFill="1" applyBorder="1" applyAlignment="1">
      <alignment horizontal="center"/>
    </xf>
    <xf numFmtId="0" fontId="58" fillId="0" borderId="22" xfId="20" applyFont="1" applyFill="1" applyBorder="1" applyAlignment="1">
      <alignment horizontal="center"/>
    </xf>
    <xf numFmtId="3" fontId="158" fillId="0" borderId="3" xfId="20" applyNumberFormat="1" applyFont="1" applyFill="1" applyBorder="1" applyAlignment="1">
      <alignment horizontal="center"/>
    </xf>
    <xf numFmtId="0" fontId="158" fillId="0" borderId="2" xfId="20" applyFont="1" applyFill="1" applyBorder="1" applyAlignment="1">
      <alignment horizontal="center"/>
    </xf>
    <xf numFmtId="166" fontId="35" fillId="0" borderId="16" xfId="0" applyNumberFormat="1" applyFont="1" applyFill="1" applyBorder="1" applyAlignment="1">
      <alignment horizontal="center" vertical="center"/>
    </xf>
    <xf numFmtId="166" fontId="35" fillId="0" borderId="29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center"/>
    </xf>
    <xf numFmtId="3" fontId="35" fillId="0" borderId="31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3" fontId="35" fillId="0" borderId="5" xfId="0" applyNumberFormat="1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/>
    </xf>
    <xf numFmtId="166" fontId="35" fillId="0" borderId="48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vertical="center" wrapText="1"/>
    </xf>
    <xf numFmtId="166" fontId="42" fillId="0" borderId="22" xfId="0" applyNumberFormat="1" applyFont="1" applyFill="1" applyBorder="1" applyAlignment="1">
      <alignment horizontal="center" vertical="center"/>
    </xf>
    <xf numFmtId="16" fontId="35" fillId="0" borderId="14" xfId="0" applyNumberFormat="1" applyFont="1" applyFill="1" applyBorder="1" applyAlignment="1">
      <alignment horizontal="center" vertical="center"/>
    </xf>
    <xf numFmtId="166" fontId="42" fillId="0" borderId="14" xfId="0" applyNumberFormat="1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horizontal="center" vertical="center"/>
    </xf>
    <xf numFmtId="166" fontId="35" fillId="0" borderId="15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3" fontId="35" fillId="0" borderId="5" xfId="0" applyNumberFormat="1" applyFont="1" applyFill="1" applyBorder="1" applyAlignment="1">
      <alignment horizontal="center" vertic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1" xfId="0" applyNumberFormat="1" applyFont="1" applyFill="1" applyBorder="1" applyAlignment="1">
      <alignment horizontal="center" vertical="center"/>
    </xf>
    <xf numFmtId="3" fontId="35" fillId="0" borderId="40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/>
    </xf>
    <xf numFmtId="3" fontId="35" fillId="0" borderId="38" xfId="0" applyNumberFormat="1" applyFont="1" applyFill="1" applyBorder="1" applyAlignment="1">
      <alignment horizontal="center"/>
    </xf>
    <xf numFmtId="3" fontId="35" fillId="0" borderId="1" xfId="0" applyNumberFormat="1" applyFont="1" applyFill="1" applyBorder="1" applyAlignment="1">
      <alignment horizontal="center"/>
    </xf>
    <xf numFmtId="3" fontId="35" fillId="0" borderId="31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3" fontId="35" fillId="0" borderId="5" xfId="0" applyNumberFormat="1" applyFont="1" applyFill="1" applyBorder="1" applyAlignment="1">
      <alignment horizontal="center" vertical="center"/>
    </xf>
    <xf numFmtId="166" fontId="35" fillId="0" borderId="1" xfId="0" applyNumberFormat="1" applyFont="1" applyFill="1" applyBorder="1" applyAlignment="1">
      <alignment horizontal="center" vertical="center"/>
    </xf>
    <xf numFmtId="0" fontId="163" fillId="0" borderId="59" xfId="29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3" fontId="35" fillId="0" borderId="40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top"/>
    </xf>
    <xf numFmtId="166" fontId="35" fillId="0" borderId="1" xfId="0" applyNumberFormat="1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/>
    </xf>
    <xf numFmtId="166" fontId="35" fillId="0" borderId="3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wrapText="1"/>
    </xf>
    <xf numFmtId="0" fontId="35" fillId="0" borderId="55" xfId="0" applyFont="1" applyFill="1" applyBorder="1" applyAlignment="1">
      <alignment wrapText="1"/>
    </xf>
    <xf numFmtId="166" fontId="35" fillId="0" borderId="32" xfId="0" applyNumberFormat="1" applyFont="1" applyFill="1" applyBorder="1" applyAlignment="1">
      <alignment horizontal="center" vertical="center" wrapText="1"/>
    </xf>
    <xf numFmtId="166" fontId="31" fillId="0" borderId="52" xfId="0" applyNumberFormat="1" applyFont="1" applyFill="1" applyBorder="1" applyAlignment="1">
      <alignment horizontal="center" vertical="center" wrapText="1"/>
    </xf>
    <xf numFmtId="0" fontId="31" fillId="4" borderId="5" xfId="0" applyNumberFormat="1" applyFont="1" applyFill="1" applyBorder="1" applyAlignment="1">
      <alignment horizontal="center" vertical="center"/>
    </xf>
    <xf numFmtId="166" fontId="35" fillId="4" borderId="1" xfId="0" applyNumberFormat="1" applyFont="1" applyFill="1" applyBorder="1" applyAlignment="1">
      <alignment horizontal="center" vertical="center" wrapText="1"/>
    </xf>
    <xf numFmtId="166" fontId="35" fillId="4" borderId="38" xfId="0" applyNumberFormat="1" applyFont="1" applyFill="1" applyBorder="1" applyAlignment="1">
      <alignment horizontal="center" vertical="center" wrapText="1"/>
    </xf>
    <xf numFmtId="166" fontId="35" fillId="4" borderId="55" xfId="0" applyNumberFormat="1" applyFont="1" applyFill="1" applyBorder="1" applyAlignment="1">
      <alignment horizontal="center" vertical="center"/>
    </xf>
    <xf numFmtId="166" fontId="35" fillId="4" borderId="1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0" fillId="0" borderId="59" xfId="0" applyFont="1" applyBorder="1" applyAlignment="1">
      <alignment horizontal="center" vertical="center"/>
    </xf>
    <xf numFmtId="166" fontId="0" fillId="0" borderId="59" xfId="0" applyNumberFormat="1" applyFont="1" applyFill="1" applyBorder="1" applyAlignment="1">
      <alignment horizontal="center" vertical="center"/>
    </xf>
    <xf numFmtId="167" fontId="0" fillId="0" borderId="59" xfId="0" applyNumberFormat="1" applyFont="1" applyFill="1" applyBorder="1" applyAlignment="1">
      <alignment horizontal="center" vertical="center"/>
    </xf>
    <xf numFmtId="168" fontId="48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/>
    </xf>
    <xf numFmtId="0" fontId="37" fillId="8" borderId="0" xfId="0" applyFont="1" applyFill="1" applyBorder="1" applyAlignment="1">
      <alignment horizontal="center"/>
    </xf>
    <xf numFmtId="167" fontId="31" fillId="8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 wrapText="1"/>
    </xf>
    <xf numFmtId="0" fontId="54" fillId="0" borderId="0" xfId="0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166" fontId="35" fillId="0" borderId="0" xfId="0" applyNumberFormat="1" applyFont="1" applyFill="1" applyBorder="1"/>
    <xf numFmtId="4" fontId="35" fillId="0" borderId="0" xfId="0" applyNumberFormat="1" applyFont="1" applyFill="1" applyBorder="1"/>
    <xf numFmtId="166" fontId="34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/>
    <xf numFmtId="166" fontId="35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left" wrapText="1"/>
    </xf>
    <xf numFmtId="4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9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/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92" fillId="0" borderId="0" xfId="0" applyFont="1" applyFill="1" applyBorder="1"/>
    <xf numFmtId="4" fontId="32" fillId="0" borderId="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44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wrapText="1" shrinkToFit="1"/>
    </xf>
    <xf numFmtId="166" fontId="34" fillId="0" borderId="0" xfId="0" applyNumberFormat="1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67" fillId="0" borderId="57" xfId="0" applyFont="1" applyFill="1" applyBorder="1" applyAlignment="1">
      <alignment horizontal="center" vertical="top" wrapText="1"/>
    </xf>
    <xf numFmtId="0" fontId="67" fillId="0" borderId="66" xfId="0" applyFont="1" applyFill="1" applyBorder="1" applyAlignment="1">
      <alignment horizontal="center" vertical="top" wrapText="1"/>
    </xf>
    <xf numFmtId="0" fontId="67" fillId="0" borderId="5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7" fillId="0" borderId="38" xfId="0" applyFont="1" applyFill="1" applyBorder="1" applyAlignment="1">
      <alignment horizontal="center" vertical="top" wrapText="1"/>
    </xf>
    <xf numFmtId="3" fontId="35" fillId="0" borderId="55" xfId="0" applyNumberFormat="1" applyFont="1" applyFill="1" applyBorder="1" applyAlignment="1">
      <alignment horizontal="center"/>
    </xf>
    <xf numFmtId="3" fontId="35" fillId="0" borderId="52" xfId="0" applyNumberFormat="1" applyFont="1" applyFill="1" applyBorder="1" applyAlignment="1">
      <alignment horizontal="center"/>
    </xf>
    <xf numFmtId="3" fontId="35" fillId="0" borderId="1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3" fontId="35" fillId="0" borderId="5" xfId="0" applyNumberFormat="1" applyFont="1" applyFill="1" applyBorder="1" applyAlignment="1">
      <alignment horizontal="center" vertic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1" xfId="0" applyNumberFormat="1" applyFont="1" applyFill="1" applyBorder="1" applyAlignment="1">
      <alignment horizontal="center" vertical="center"/>
    </xf>
    <xf numFmtId="3" fontId="35" fillId="0" borderId="40" xfId="0" applyNumberFormat="1" applyFont="1" applyFill="1" applyBorder="1" applyAlignment="1">
      <alignment horizontal="center" vertical="center"/>
    </xf>
    <xf numFmtId="3" fontId="92" fillId="0" borderId="55" xfId="0" applyNumberFormat="1" applyFont="1" applyFill="1" applyBorder="1" applyAlignment="1">
      <alignment horizontal="center" vertical="center" wrapText="1"/>
    </xf>
    <xf numFmtId="3" fontId="92" fillId="0" borderId="52" xfId="0" applyNumberFormat="1" applyFont="1" applyFill="1" applyBorder="1" applyAlignment="1">
      <alignment horizontal="center" vertical="center" wrapText="1"/>
    </xf>
    <xf numFmtId="3" fontId="52" fillId="0" borderId="55" xfId="0" applyNumberFormat="1" applyFont="1" applyFill="1" applyBorder="1" applyAlignment="1">
      <alignment horizontal="center" vertical="center"/>
    </xf>
    <xf numFmtId="3" fontId="52" fillId="0" borderId="52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2" fontId="66" fillId="0" borderId="55" xfId="0" applyNumberFormat="1" applyFont="1" applyFill="1" applyBorder="1" applyAlignment="1">
      <alignment horizontal="center" vertical="center"/>
    </xf>
    <xf numFmtId="2" fontId="66" fillId="0" borderId="52" xfId="0" applyNumberFormat="1" applyFont="1" applyFill="1" applyBorder="1" applyAlignment="1">
      <alignment horizontal="center" vertical="center"/>
    </xf>
    <xf numFmtId="3" fontId="35" fillId="0" borderId="55" xfId="0" applyNumberFormat="1" applyFont="1" applyFill="1" applyBorder="1" applyAlignment="1">
      <alignment horizontal="center" vertical="center"/>
    </xf>
    <xf numFmtId="3" fontId="35" fillId="0" borderId="52" xfId="0" applyNumberFormat="1" applyFont="1" applyFill="1" applyBorder="1" applyAlignment="1">
      <alignment horizontal="center" vertical="center"/>
    </xf>
    <xf numFmtId="3" fontId="35" fillId="0" borderId="9" xfId="0" applyNumberFormat="1" applyFont="1" applyFill="1" applyBorder="1" applyAlignment="1">
      <alignment horizontal="center"/>
    </xf>
    <xf numFmtId="3" fontId="35" fillId="0" borderId="40" xfId="0" applyNumberFormat="1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3" fontId="35" fillId="0" borderId="31" xfId="0" applyNumberFormat="1" applyFont="1" applyFill="1" applyBorder="1" applyAlignment="1">
      <alignment horizontal="center"/>
    </xf>
    <xf numFmtId="3" fontId="35" fillId="0" borderId="5" xfId="0" applyNumberFormat="1" applyFont="1" applyFill="1" applyBorder="1" applyAlignment="1">
      <alignment horizontal="center"/>
    </xf>
    <xf numFmtId="0" fontId="97" fillId="0" borderId="5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2" fontId="47" fillId="0" borderId="0" xfId="0" applyNumberFormat="1" applyFont="1" applyFill="1" applyAlignment="1">
      <alignment horizontal="center"/>
    </xf>
    <xf numFmtId="2" fontId="51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right"/>
    </xf>
    <xf numFmtId="0" fontId="33" fillId="0" borderId="3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134" fillId="0" borderId="67" xfId="0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67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 vertical="center" wrapText="1"/>
    </xf>
    <xf numFmtId="2" fontId="32" fillId="0" borderId="58" xfId="0" applyNumberFormat="1" applyFont="1" applyFill="1" applyBorder="1" applyAlignment="1">
      <alignment horizontal="center" vertical="center" wrapText="1"/>
    </xf>
    <xf numFmtId="2" fontId="32" fillId="0" borderId="44" xfId="0" applyNumberFormat="1" applyFont="1" applyFill="1" applyBorder="1" applyAlignment="1">
      <alignment horizontal="center" vertical="center" wrapText="1"/>
    </xf>
    <xf numFmtId="2" fontId="32" fillId="0" borderId="68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0" borderId="54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65" fillId="0" borderId="17" xfId="0" applyNumberFormat="1" applyFont="1" applyFill="1" applyBorder="1" applyAlignment="1">
      <alignment horizontal="left" vertical="center" wrapText="1"/>
    </xf>
    <xf numFmtId="49" fontId="65" fillId="0" borderId="18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top" wrapText="1"/>
    </xf>
    <xf numFmtId="0" fontId="55" fillId="2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85" fillId="0" borderId="11" xfId="0" applyFont="1" applyFill="1" applyBorder="1" applyAlignment="1">
      <alignment horizontal="center" vertical="center"/>
    </xf>
    <xf numFmtId="0" fontId="85" fillId="0" borderId="58" xfId="0" applyFont="1" applyFill="1" applyBorder="1" applyAlignment="1">
      <alignment horizontal="center" vertical="center"/>
    </xf>
    <xf numFmtId="0" fontId="85" fillId="0" borderId="44" xfId="0" applyFont="1" applyFill="1" applyBorder="1" applyAlignment="1">
      <alignment horizontal="center" vertical="center"/>
    </xf>
    <xf numFmtId="0" fontId="85" fillId="0" borderId="68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/>
    </xf>
    <xf numFmtId="0" fontId="73" fillId="0" borderId="40" xfId="0" applyFont="1" applyFill="1" applyBorder="1" applyAlignment="1">
      <alignment horizontal="center" vertical="center"/>
    </xf>
    <xf numFmtId="49" fontId="52" fillId="0" borderId="1" xfId="0" applyNumberFormat="1" applyFont="1" applyFill="1" applyBorder="1" applyAlignment="1">
      <alignment horizontal="center" vertical="center" wrapText="1"/>
    </xf>
    <xf numFmtId="49" fontId="52" fillId="0" borderId="2" xfId="0" applyNumberFormat="1" applyFont="1" applyFill="1" applyBorder="1" applyAlignment="1">
      <alignment horizontal="center" vertical="center" wrapText="1"/>
    </xf>
    <xf numFmtId="2" fontId="92" fillId="0" borderId="55" xfId="0" applyNumberFormat="1" applyFont="1" applyFill="1" applyBorder="1" applyAlignment="1">
      <alignment horizontal="center" vertical="center" wrapText="1"/>
    </xf>
    <xf numFmtId="2" fontId="92" fillId="0" borderId="52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44" xfId="0" applyFont="1" applyFill="1" applyBorder="1" applyAlignment="1">
      <alignment horizontal="left" vertical="center" wrapText="1"/>
    </xf>
    <xf numFmtId="0" fontId="54" fillId="0" borderId="68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34" fillId="0" borderId="57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54" fillId="0" borderId="5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5" fillId="0" borderId="12" xfId="0" applyNumberFormat="1" applyFont="1" applyFill="1" applyBorder="1" applyAlignment="1">
      <alignment horizontal="center" vertical="center"/>
    </xf>
    <xf numFmtId="0" fontId="55" fillId="0" borderId="67" xfId="0" applyNumberFormat="1" applyFont="1" applyFill="1" applyBorder="1" applyAlignment="1">
      <alignment horizontal="center" vertical="center"/>
    </xf>
    <xf numFmtId="49" fontId="52" fillId="0" borderId="5" xfId="0" applyNumberFormat="1" applyFont="1" applyFill="1" applyBorder="1" applyAlignment="1">
      <alignment horizontal="center" vertical="center" wrapText="1"/>
    </xf>
    <xf numFmtId="49" fontId="52" fillId="0" borderId="31" xfId="0" applyNumberFormat="1" applyFont="1" applyFill="1" applyBorder="1" applyAlignment="1">
      <alignment horizontal="center" vertical="center" wrapText="1"/>
    </xf>
    <xf numFmtId="2" fontId="92" fillId="0" borderId="71" xfId="0" applyNumberFormat="1" applyFont="1" applyFill="1" applyBorder="1" applyAlignment="1">
      <alignment horizontal="center" vertical="center" wrapText="1"/>
    </xf>
    <xf numFmtId="2" fontId="92" fillId="0" borderId="72" xfId="0" applyNumberFormat="1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133" fillId="0" borderId="15" xfId="0" applyFont="1" applyFill="1" applyBorder="1" applyAlignment="1">
      <alignment horizontal="left" vertical="center" wrapText="1" indent="3"/>
    </xf>
    <xf numFmtId="0" fontId="55" fillId="0" borderId="10" xfId="0" applyFont="1" applyFill="1" applyBorder="1" applyAlignment="1">
      <alignment horizontal="left" vertical="center" wrapText="1"/>
    </xf>
    <xf numFmtId="0" fontId="55" fillId="0" borderId="44" xfId="0" applyFont="1" applyFill="1" applyBorder="1" applyAlignment="1">
      <alignment horizontal="left" vertical="center" wrapText="1"/>
    </xf>
    <xf numFmtId="0" fontId="55" fillId="0" borderId="68" xfId="0" applyFont="1" applyFill="1" applyBorder="1" applyAlignment="1">
      <alignment horizontal="left" vertical="center" wrapText="1"/>
    </xf>
    <xf numFmtId="0" fontId="54" fillId="0" borderId="42" xfId="0" applyFont="1" applyFill="1" applyBorder="1" applyAlignment="1">
      <alignment horizontal="left" vertical="center" wrapText="1"/>
    </xf>
    <xf numFmtId="0" fontId="54" fillId="0" borderId="34" xfId="0" applyFont="1" applyFill="1" applyBorder="1" applyAlignment="1">
      <alignment horizontal="left" vertical="center" wrapText="1"/>
    </xf>
    <xf numFmtId="0" fontId="117" fillId="0" borderId="44" xfId="0" applyFont="1" applyFill="1" applyBorder="1" applyAlignment="1">
      <alignment horizontal="left" vertical="center" wrapText="1"/>
    </xf>
    <xf numFmtId="0" fontId="117" fillId="0" borderId="68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5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55" fillId="0" borderId="69" xfId="0" applyFont="1" applyFill="1" applyBorder="1" applyAlignment="1">
      <alignment horizontal="left" vertical="center" wrapText="1"/>
    </xf>
    <xf numFmtId="0" fontId="55" fillId="0" borderId="74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4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47" fillId="0" borderId="0" xfId="0" applyFont="1" applyFill="1" applyBorder="1" applyAlignment="1">
      <alignment horizontal="center" vertical="top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right" vertical="top"/>
    </xf>
    <xf numFmtId="0" fontId="35" fillId="0" borderId="0" xfId="0" applyFont="1" applyFill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73" fillId="0" borderId="55" xfId="0" applyNumberFormat="1" applyFont="1" applyFill="1" applyBorder="1" applyAlignment="1">
      <alignment horizontal="center" vertical="center" wrapText="1"/>
    </xf>
    <xf numFmtId="49" fontId="73" fillId="0" borderId="50" xfId="0" applyNumberFormat="1" applyFont="1" applyFill="1" applyBorder="1" applyAlignment="1">
      <alignment horizontal="center" vertical="center" wrapText="1"/>
    </xf>
    <xf numFmtId="49" fontId="73" fillId="0" borderId="52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horizontal="center" vertical="justify"/>
    </xf>
    <xf numFmtId="0" fontId="87" fillId="0" borderId="34" xfId="0" applyFont="1" applyFill="1" applyBorder="1" applyAlignment="1">
      <alignment horizontal="center" vertical="center" wrapText="1"/>
    </xf>
    <xf numFmtId="0" fontId="87" fillId="0" borderId="68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86" fillId="0" borderId="64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44" xfId="0" applyFont="1" applyFill="1" applyBorder="1" applyAlignment="1">
      <alignment horizontal="center" vertical="center" wrapText="1"/>
    </xf>
    <xf numFmtId="0" fontId="87" fillId="0" borderId="60" xfId="0" applyFont="1" applyFill="1" applyBorder="1" applyAlignment="1">
      <alignment horizontal="center" vertical="center" wrapText="1"/>
    </xf>
    <xf numFmtId="0" fontId="87" fillId="0" borderId="65" xfId="0" applyFont="1" applyFill="1" applyBorder="1" applyAlignment="1">
      <alignment horizontal="center" vertical="center" wrapText="1"/>
    </xf>
    <xf numFmtId="0" fontId="87" fillId="0" borderId="58" xfId="0" applyFont="1" applyFill="1" applyBorder="1" applyAlignment="1">
      <alignment horizontal="center" vertical="center" wrapText="1"/>
    </xf>
    <xf numFmtId="0" fontId="72" fillId="0" borderId="57" xfId="0" applyFont="1" applyFill="1" applyBorder="1" applyAlignment="1">
      <alignment horizontal="center" vertical="top" wrapText="1"/>
    </xf>
    <xf numFmtId="0" fontId="72" fillId="0" borderId="29" xfId="0" applyFont="1" applyFill="1" applyBorder="1" applyAlignment="1">
      <alignment horizontal="center" vertical="top" wrapText="1"/>
    </xf>
    <xf numFmtId="0" fontId="72" fillId="0" borderId="66" xfId="0" applyFont="1" applyFill="1" applyBorder="1" applyAlignment="1">
      <alignment horizontal="center" vertical="top" wrapText="1"/>
    </xf>
    <xf numFmtId="0" fontId="86" fillId="0" borderId="73" xfId="0" applyFont="1" applyFill="1" applyBorder="1" applyAlignment="1">
      <alignment horizontal="center" vertical="center" wrapText="1"/>
    </xf>
    <xf numFmtId="0" fontId="87" fillId="0" borderId="42" xfId="0" applyFont="1" applyFill="1" applyBorder="1" applyAlignment="1">
      <alignment horizontal="center" vertical="center" wrapText="1"/>
    </xf>
    <xf numFmtId="0" fontId="87" fillId="0" borderId="70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7" fillId="0" borderId="6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center" wrapText="1"/>
    </xf>
    <xf numFmtId="0" fontId="91" fillId="0" borderId="0" xfId="0" applyFont="1" applyFill="1" applyBorder="1" applyAlignment="1">
      <alignment horizontal="center" wrapText="1"/>
    </xf>
    <xf numFmtId="2" fontId="37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166" fontId="48" fillId="0" borderId="0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66" fontId="33" fillId="0" borderId="1" xfId="18" applyNumberFormat="1" applyFont="1" applyFill="1" applyBorder="1" applyAlignment="1">
      <alignment horizontal="center" vertical="center"/>
    </xf>
    <xf numFmtId="166" fontId="33" fillId="0" borderId="2" xfId="18" applyNumberFormat="1" applyFont="1" applyFill="1" applyBorder="1" applyAlignment="1">
      <alignment horizontal="center" vertical="center"/>
    </xf>
    <xf numFmtId="166" fontId="34" fillId="0" borderId="55" xfId="0" applyNumberFormat="1" applyFont="1" applyFill="1" applyBorder="1" applyAlignment="1">
      <alignment horizontal="center" vertical="center"/>
    </xf>
    <xf numFmtId="166" fontId="34" fillId="0" borderId="52" xfId="0" applyNumberFormat="1" applyFont="1" applyFill="1" applyBorder="1" applyAlignment="1">
      <alignment horizontal="center" vertical="center"/>
    </xf>
    <xf numFmtId="166" fontId="108" fillId="2" borderId="9" xfId="0" applyNumberFormat="1" applyFont="1" applyFill="1" applyBorder="1" applyAlignment="1">
      <alignment horizontal="center"/>
    </xf>
    <xf numFmtId="166" fontId="108" fillId="2" borderId="40" xfId="0" applyNumberFormat="1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51" xfId="0" applyFont="1" applyFill="1" applyBorder="1" applyAlignment="1">
      <alignment horizontal="center"/>
    </xf>
    <xf numFmtId="0" fontId="40" fillId="0" borderId="64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9" fillId="0" borderId="57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39" fillId="0" borderId="66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/>
    </xf>
    <xf numFmtId="0" fontId="76" fillId="0" borderId="67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39" fillId="0" borderId="68" xfId="0" applyFont="1" applyFill="1" applyBorder="1" applyAlignment="1">
      <alignment horizontal="center" vertical="center" wrapText="1"/>
    </xf>
    <xf numFmtId="168" fontId="48" fillId="0" borderId="0" xfId="0" applyNumberFormat="1" applyFont="1" applyFill="1" applyAlignment="1">
      <alignment horizontal="center" vertical="center"/>
    </xf>
    <xf numFmtId="0" fontId="54" fillId="0" borderId="5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/>
    </xf>
    <xf numFmtId="4" fontId="55" fillId="0" borderId="57" xfId="0" applyNumberFormat="1" applyFont="1" applyFill="1" applyBorder="1" applyAlignment="1">
      <alignment horizontal="center" vertical="center"/>
    </xf>
    <xf numFmtId="4" fontId="55" fillId="0" borderId="41" xfId="0" applyNumberFormat="1" applyFont="1" applyFill="1" applyBorder="1" applyAlignment="1">
      <alignment horizontal="center" vertical="center"/>
    </xf>
    <xf numFmtId="4" fontId="55" fillId="0" borderId="29" xfId="0" applyNumberFormat="1" applyFont="1" applyFill="1" applyBorder="1" applyAlignment="1">
      <alignment horizontal="center" vertical="center"/>
    </xf>
    <xf numFmtId="4" fontId="55" fillId="0" borderId="43" xfId="0" applyNumberFormat="1" applyFont="1" applyFill="1" applyBorder="1" applyAlignment="1">
      <alignment horizontal="center" vertical="center"/>
    </xf>
    <xf numFmtId="4" fontId="55" fillId="0" borderId="66" xfId="0" applyNumberFormat="1" applyFont="1" applyFill="1" applyBorder="1" applyAlignment="1">
      <alignment horizontal="center" vertical="center"/>
    </xf>
    <xf numFmtId="4" fontId="55" fillId="0" borderId="45" xfId="0" applyNumberFormat="1" applyFont="1" applyFill="1" applyBorder="1" applyAlignment="1">
      <alignment horizontal="center" vertical="center"/>
    </xf>
    <xf numFmtId="166" fontId="55" fillId="0" borderId="57" xfId="0" applyNumberFormat="1" applyFont="1" applyFill="1" applyBorder="1" applyAlignment="1">
      <alignment horizontal="center" vertical="center"/>
    </xf>
    <xf numFmtId="166" fontId="55" fillId="0" borderId="41" xfId="0" applyNumberFormat="1" applyFont="1" applyFill="1" applyBorder="1" applyAlignment="1">
      <alignment horizontal="center" vertical="center"/>
    </xf>
    <xf numFmtId="166" fontId="55" fillId="0" borderId="33" xfId="0" applyNumberFormat="1" applyFont="1" applyFill="1" applyBorder="1" applyAlignment="1">
      <alignment horizontal="center" vertical="center"/>
    </xf>
    <xf numFmtId="166" fontId="55" fillId="0" borderId="48" xfId="0" applyNumberFormat="1" applyFont="1" applyFill="1" applyBorder="1" applyAlignment="1">
      <alignment horizontal="center" vertical="center"/>
    </xf>
    <xf numFmtId="166" fontId="55" fillId="0" borderId="31" xfId="0" applyNumberFormat="1" applyFont="1" applyFill="1" applyBorder="1" applyAlignment="1">
      <alignment horizontal="center" vertical="center"/>
    </xf>
    <xf numFmtId="166" fontId="55" fillId="0" borderId="4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166" fontId="35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/>
    <xf numFmtId="166" fontId="35" fillId="0" borderId="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166" fontId="35" fillId="0" borderId="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72" fillId="0" borderId="0" xfId="20" applyFont="1" applyFill="1" applyAlignment="1">
      <alignment horizontal="left" vertical="center" wrapText="1"/>
    </xf>
    <xf numFmtId="0" fontId="115" fillId="0" borderId="0" xfId="20" applyFont="1" applyFill="1" applyBorder="1" applyAlignment="1">
      <alignment horizontal="center"/>
    </xf>
    <xf numFmtId="0" fontId="84" fillId="0" borderId="0" xfId="20" applyFont="1" applyFill="1" applyBorder="1" applyAlignment="1">
      <alignment horizontal="center"/>
    </xf>
    <xf numFmtId="0" fontId="85" fillId="0" borderId="1" xfId="20" applyFont="1" applyFill="1" applyBorder="1" applyAlignment="1">
      <alignment horizontal="center" vertical="center"/>
    </xf>
    <xf numFmtId="0" fontId="85" fillId="0" borderId="31" xfId="20" applyFont="1" applyFill="1" applyBorder="1" applyAlignment="1">
      <alignment horizontal="center" vertical="center"/>
    </xf>
    <xf numFmtId="0" fontId="67" fillId="0" borderId="55" xfId="20" applyFont="1" applyFill="1" applyBorder="1" applyAlignment="1">
      <alignment horizontal="center" vertical="center"/>
    </xf>
    <xf numFmtId="0" fontId="67" fillId="0" borderId="50" xfId="20" applyFont="1" applyFill="1" applyBorder="1" applyAlignment="1">
      <alignment horizontal="center" vertical="center"/>
    </xf>
    <xf numFmtId="0" fontId="85" fillId="5" borderId="55" xfId="20" applyFont="1" applyFill="1" applyBorder="1" applyAlignment="1">
      <alignment horizontal="center" vertical="center"/>
    </xf>
    <xf numFmtId="0" fontId="85" fillId="5" borderId="50" xfId="20" applyFont="1" applyFill="1" applyBorder="1" applyAlignment="1">
      <alignment horizontal="center" vertical="center"/>
    </xf>
    <xf numFmtId="0" fontId="85" fillId="5" borderId="40" xfId="20" applyFont="1" applyFill="1" applyBorder="1" applyAlignment="1">
      <alignment horizontal="center" vertical="center"/>
    </xf>
    <xf numFmtId="0" fontId="85" fillId="5" borderId="52" xfId="20" applyFont="1" applyFill="1" applyBorder="1" applyAlignment="1">
      <alignment horizontal="center" vertical="center"/>
    </xf>
    <xf numFmtId="0" fontId="72" fillId="0" borderId="0" xfId="20" applyFont="1" applyFill="1" applyBorder="1" applyAlignment="1">
      <alignment horizontal="left" vertical="center" wrapText="1"/>
    </xf>
    <xf numFmtId="0" fontId="58" fillId="0" borderId="0" xfId="20" applyFont="1" applyFill="1" applyBorder="1" applyAlignment="1">
      <alignment horizontal="left" vertical="center" wrapText="1"/>
    </xf>
    <xf numFmtId="0" fontId="72" fillId="0" borderId="0" xfId="20" applyFont="1" applyFill="1" applyAlignment="1">
      <alignment horizontal="left" wrapText="1"/>
    </xf>
    <xf numFmtId="0" fontId="170" fillId="0" borderId="0" xfId="291" applyFont="1" applyFill="1" applyAlignment="1">
      <alignment horizontal="left" wrapText="1"/>
    </xf>
    <xf numFmtId="0" fontId="163" fillId="0" borderId="59" xfId="291" applyFont="1" applyFill="1" applyBorder="1" applyAlignment="1">
      <alignment horizontal="center" vertical="center" wrapText="1"/>
    </xf>
    <xf numFmtId="0" fontId="167" fillId="0" borderId="0" xfId="291" applyFont="1" applyFill="1" applyAlignment="1">
      <alignment horizontal="left" vertical="center" wrapText="1"/>
    </xf>
    <xf numFmtId="0" fontId="162" fillId="0" borderId="0" xfId="291" applyFont="1" applyFill="1" applyBorder="1" applyAlignment="1">
      <alignment horizontal="center" vertical="center" wrapText="1"/>
    </xf>
    <xf numFmtId="0" fontId="162" fillId="0" borderId="21" xfId="291" applyFont="1" applyFill="1" applyBorder="1" applyAlignment="1">
      <alignment horizontal="right" vertical="center" wrapText="1"/>
    </xf>
    <xf numFmtId="0" fontId="167" fillId="0" borderId="0" xfId="291" applyFont="1" applyFill="1" applyAlignment="1">
      <alignment horizontal="left" wrapText="1"/>
    </xf>
    <xf numFmtId="0" fontId="118" fillId="0" borderId="0" xfId="0" applyFont="1" applyFill="1" applyBorder="1" applyAlignment="1">
      <alignment horizontal="left" vertical="top" wrapText="1"/>
    </xf>
    <xf numFmtId="166" fontId="35" fillId="0" borderId="17" xfId="0" applyNumberFormat="1" applyFont="1" applyFill="1" applyBorder="1" applyAlignment="1">
      <alignment horizontal="center" vertical="center"/>
    </xf>
    <xf numFmtId="166" fontId="35" fillId="0" borderId="18" xfId="0" applyNumberFormat="1" applyFont="1" applyFill="1" applyBorder="1" applyAlignment="1">
      <alignment horizontal="center" vertical="center"/>
    </xf>
    <xf numFmtId="166" fontId="35" fillId="0" borderId="29" xfId="0" applyNumberFormat="1" applyFont="1" applyFill="1" applyBorder="1" applyAlignment="1">
      <alignment horizontal="center" vertical="center"/>
    </xf>
    <xf numFmtId="166" fontId="35" fillId="0" borderId="43" xfId="0" applyNumberFormat="1" applyFont="1" applyFill="1" applyBorder="1" applyAlignment="1">
      <alignment horizontal="center" vertical="center"/>
    </xf>
    <xf numFmtId="166" fontId="35" fillId="0" borderId="44" xfId="0" applyNumberFormat="1" applyFont="1" applyFill="1" applyBorder="1" applyAlignment="1">
      <alignment horizontal="center" vertical="center"/>
    </xf>
    <xf numFmtId="166" fontId="35" fillId="0" borderId="45" xfId="0" applyNumberFormat="1" applyFont="1" applyFill="1" applyBorder="1" applyAlignment="1">
      <alignment horizontal="center" vertical="center"/>
    </xf>
    <xf numFmtId="166" fontId="35" fillId="0" borderId="66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right"/>
    </xf>
    <xf numFmtId="0" fontId="115" fillId="0" borderId="55" xfId="0" applyFont="1" applyFill="1" applyBorder="1" applyAlignment="1">
      <alignment horizontal="center" vertical="center" wrapText="1"/>
    </xf>
    <xf numFmtId="0" fontId="115" fillId="0" borderId="52" xfId="0" applyFont="1" applyFill="1" applyBorder="1" applyAlignment="1">
      <alignment horizontal="center" vertical="center" wrapText="1"/>
    </xf>
    <xf numFmtId="0" fontId="126" fillId="0" borderId="0" xfId="0" applyFont="1" applyFill="1" applyAlignment="1">
      <alignment horizontal="center" vertical="center"/>
    </xf>
    <xf numFmtId="0" fontId="115" fillId="0" borderId="1" xfId="0" applyFont="1" applyFill="1" applyBorder="1" applyAlignment="1">
      <alignment horizontal="center" vertical="center" wrapText="1"/>
    </xf>
    <xf numFmtId="0" fontId="115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33" fillId="0" borderId="55" xfId="0" applyNumberFormat="1" applyFont="1" applyFill="1" applyBorder="1" applyAlignment="1">
      <alignment horizontal="center" vertical="center"/>
    </xf>
    <xf numFmtId="2" fontId="33" fillId="0" borderId="50" xfId="0" applyNumberFormat="1" applyFont="1" applyFill="1" applyBorder="1" applyAlignment="1">
      <alignment horizontal="center" vertical="center"/>
    </xf>
    <xf numFmtId="2" fontId="33" fillId="0" borderId="52" xfId="0" applyNumberFormat="1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vertical="center" wrapText="1"/>
    </xf>
    <xf numFmtId="167" fontId="58" fillId="0" borderId="38" xfId="0" applyNumberFormat="1" applyFont="1" applyFill="1" applyBorder="1" applyAlignment="1">
      <alignment horizontal="center" vertical="center"/>
    </xf>
    <xf numFmtId="167" fontId="58" fillId="0" borderId="39" xfId="0" applyNumberFormat="1" applyFont="1" applyFill="1" applyBorder="1" applyAlignment="1">
      <alignment horizontal="center" vertical="center"/>
    </xf>
    <xf numFmtId="167" fontId="58" fillId="0" borderId="40" xfId="0" applyNumberFormat="1" applyFont="1" applyFill="1" applyBorder="1" applyAlignment="1">
      <alignment horizontal="center" vertical="center"/>
    </xf>
    <xf numFmtId="170" fontId="58" fillId="0" borderId="60" xfId="1" applyNumberFormat="1" applyFont="1" applyFill="1" applyBorder="1" applyAlignment="1">
      <alignment horizontal="center" vertical="center"/>
    </xf>
    <xf numFmtId="170" fontId="58" fillId="0" borderId="59" xfId="1" applyNumberFormat="1" applyFont="1" applyFill="1" applyBorder="1" applyAlignment="1">
      <alignment horizontal="center" vertical="center"/>
    </xf>
    <xf numFmtId="170" fontId="58" fillId="0" borderId="65" xfId="1" applyNumberFormat="1" applyFont="1" applyFill="1" applyBorder="1" applyAlignment="1">
      <alignment horizontal="center" vertical="center"/>
    </xf>
    <xf numFmtId="170" fontId="58" fillId="0" borderId="38" xfId="1" applyNumberFormat="1" applyFont="1" applyFill="1" applyBorder="1" applyAlignment="1">
      <alignment horizontal="center" vertical="center"/>
    </xf>
    <xf numFmtId="170" fontId="58" fillId="0" borderId="39" xfId="1" applyNumberFormat="1" applyFont="1" applyFill="1" applyBorder="1" applyAlignment="1">
      <alignment horizontal="center" vertical="center"/>
    </xf>
    <xf numFmtId="170" fontId="58" fillId="0" borderId="40" xfId="1" applyNumberFormat="1" applyFont="1" applyFill="1" applyBorder="1" applyAlignment="1">
      <alignment horizontal="center" vertical="center"/>
    </xf>
    <xf numFmtId="167" fontId="58" fillId="0" borderId="76" xfId="0" applyNumberFormat="1" applyFont="1" applyFill="1" applyBorder="1" applyAlignment="1">
      <alignment horizontal="center" vertical="center"/>
    </xf>
    <xf numFmtId="167" fontId="58" fillId="0" borderId="7" xfId="0" applyNumberFormat="1" applyFont="1" applyFill="1" applyBorder="1" applyAlignment="1">
      <alignment horizontal="center" vertical="center"/>
    </xf>
    <xf numFmtId="167" fontId="58" fillId="0" borderId="77" xfId="0" applyNumberFormat="1" applyFont="1" applyFill="1" applyBorder="1" applyAlignment="1">
      <alignment horizontal="center" vertical="center"/>
    </xf>
    <xf numFmtId="1" fontId="67" fillId="0" borderId="60" xfId="0" applyNumberFormat="1" applyFont="1" applyFill="1" applyBorder="1" applyAlignment="1">
      <alignment horizontal="center" vertical="center"/>
    </xf>
    <xf numFmtId="1" fontId="67" fillId="0" borderId="59" xfId="0" applyNumberFormat="1" applyFont="1" applyFill="1" applyBorder="1" applyAlignment="1">
      <alignment horizontal="center" vertical="center"/>
    </xf>
    <xf numFmtId="1" fontId="67" fillId="0" borderId="65" xfId="0" applyNumberFormat="1" applyFont="1" applyFill="1" applyBorder="1" applyAlignment="1">
      <alignment horizontal="center" vertical="center"/>
    </xf>
    <xf numFmtId="170" fontId="58" fillId="0" borderId="12" xfId="1" applyNumberFormat="1" applyFont="1" applyFill="1" applyBorder="1" applyAlignment="1">
      <alignment horizontal="center" vertical="center"/>
    </xf>
    <xf numFmtId="170" fontId="58" fillId="0" borderId="14" xfId="1" applyNumberFormat="1" applyFont="1" applyFill="1" applyBorder="1" applyAlignment="1">
      <alignment horizontal="center" vertical="center"/>
    </xf>
    <xf numFmtId="170" fontId="58" fillId="0" borderId="67" xfId="1" applyNumberFormat="1" applyFont="1" applyFill="1" applyBorder="1" applyAlignment="1">
      <alignment horizontal="center" vertical="center"/>
    </xf>
    <xf numFmtId="168" fontId="67" fillId="0" borderId="36" xfId="0" applyNumberFormat="1" applyFont="1" applyFill="1" applyBorder="1" applyAlignment="1">
      <alignment vertical="center" wrapText="1"/>
    </xf>
    <xf numFmtId="168" fontId="67" fillId="0" borderId="15" xfId="0" applyNumberFormat="1" applyFont="1" applyFill="1" applyBorder="1" applyAlignment="1">
      <alignment vertical="center" wrapText="1"/>
    </xf>
    <xf numFmtId="168" fontId="67" fillId="0" borderId="4" xfId="0" applyNumberFormat="1" applyFont="1" applyFill="1" applyBorder="1" applyAlignment="1">
      <alignment vertical="center" wrapText="1"/>
    </xf>
    <xf numFmtId="168" fontId="67" fillId="0" borderId="0" xfId="0" applyNumberFormat="1" applyFont="1" applyFill="1" applyBorder="1" applyAlignment="1">
      <alignment vertical="center" wrapText="1"/>
    </xf>
    <xf numFmtId="168" fontId="67" fillId="0" borderId="31" xfId="0" applyNumberFormat="1" applyFont="1" applyFill="1" applyBorder="1" applyAlignment="1">
      <alignment vertical="center" wrapText="1"/>
    </xf>
    <xf numFmtId="168" fontId="67" fillId="0" borderId="9" xfId="0" applyNumberFormat="1" applyFont="1" applyFill="1" applyBorder="1" applyAlignment="1">
      <alignment vertical="center" wrapText="1"/>
    </xf>
    <xf numFmtId="167" fontId="58" fillId="0" borderId="62" xfId="0" applyNumberFormat="1" applyFont="1" applyFill="1" applyBorder="1" applyAlignment="1">
      <alignment horizontal="center" vertical="center"/>
    </xf>
    <xf numFmtId="170" fontId="58" fillId="0" borderId="26" xfId="1" applyNumberFormat="1" applyFont="1" applyFill="1" applyBorder="1" applyAlignment="1">
      <alignment horizontal="center" vertical="center"/>
    </xf>
    <xf numFmtId="170" fontId="58" fillId="0" borderId="8" xfId="1" applyNumberFormat="1" applyFont="1" applyFill="1" applyBorder="1" applyAlignment="1">
      <alignment horizontal="center" vertical="center"/>
    </xf>
    <xf numFmtId="170" fontId="58" fillId="0" borderId="56" xfId="1" applyNumberFormat="1" applyFont="1" applyFill="1" applyBorder="1" applyAlignment="1">
      <alignment horizontal="center" vertical="center"/>
    </xf>
    <xf numFmtId="170" fontId="58" fillId="0" borderId="62" xfId="1" applyNumberFormat="1" applyFont="1" applyFill="1" applyBorder="1" applyAlignment="1">
      <alignment horizontal="center" vertical="center"/>
    </xf>
    <xf numFmtId="170" fontId="58" fillId="0" borderId="7" xfId="1" applyNumberFormat="1" applyFont="1" applyFill="1" applyBorder="1" applyAlignment="1">
      <alignment horizontal="center" vertical="center"/>
    </xf>
    <xf numFmtId="170" fontId="58" fillId="0" borderId="77" xfId="1" applyNumberFormat="1" applyFont="1" applyFill="1" applyBorder="1" applyAlignment="1">
      <alignment horizontal="center" vertical="center"/>
    </xf>
    <xf numFmtId="170" fontId="58" fillId="0" borderId="1" xfId="1" applyNumberFormat="1" applyFont="1" applyFill="1" applyBorder="1" applyAlignment="1">
      <alignment horizontal="center" vertical="center"/>
    </xf>
    <xf numFmtId="170" fontId="58" fillId="0" borderId="3" xfId="1" applyNumberFormat="1" applyFont="1" applyFill="1" applyBorder="1" applyAlignment="1">
      <alignment horizontal="center" vertical="center"/>
    </xf>
    <xf numFmtId="170" fontId="58" fillId="0" borderId="2" xfId="1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60" xfId="0" applyFont="1" applyFill="1" applyBorder="1" applyAlignment="1">
      <alignment horizontal="center" vertical="center"/>
    </xf>
    <xf numFmtId="0" fontId="67" fillId="0" borderId="53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5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167" fontId="58" fillId="0" borderId="1" xfId="0" applyNumberFormat="1" applyFont="1" applyFill="1" applyBorder="1" applyAlignment="1">
      <alignment horizontal="center" vertical="center"/>
    </xf>
    <xf numFmtId="167" fontId="58" fillId="0" borderId="3" xfId="0" applyNumberFormat="1" applyFont="1" applyFill="1" applyBorder="1" applyAlignment="1">
      <alignment horizontal="center" vertical="center"/>
    </xf>
    <xf numFmtId="167" fontId="58" fillId="0" borderId="2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49" fontId="67" fillId="0" borderId="5" xfId="0" applyNumberFormat="1" applyFont="1" applyFill="1" applyBorder="1" applyAlignment="1">
      <alignment vertical="center" wrapText="1"/>
    </xf>
    <xf numFmtId="0" fontId="132" fillId="0" borderId="38" xfId="0" applyFont="1" applyFill="1" applyBorder="1" applyAlignment="1">
      <alignment vertical="center"/>
    </xf>
    <xf numFmtId="49" fontId="132" fillId="0" borderId="4" xfId="0" applyNumberFormat="1" applyFont="1" applyFill="1" applyBorder="1" applyAlignment="1">
      <alignment vertical="center" wrapText="1"/>
    </xf>
    <xf numFmtId="0" fontId="132" fillId="0" borderId="39" xfId="0" applyFont="1" applyFill="1" applyBorder="1" applyAlignment="1">
      <alignment vertical="center"/>
    </xf>
    <xf numFmtId="49" fontId="132" fillId="0" borderId="31" xfId="0" applyNumberFormat="1" applyFont="1" applyFill="1" applyBorder="1" applyAlignment="1">
      <alignment vertical="center" wrapText="1"/>
    </xf>
    <xf numFmtId="0" fontId="132" fillId="0" borderId="40" xfId="0" applyFont="1" applyFill="1" applyBorder="1" applyAlignment="1">
      <alignment vertical="center"/>
    </xf>
    <xf numFmtId="168" fontId="67" fillId="0" borderId="5" xfId="0" applyNumberFormat="1" applyFont="1" applyFill="1" applyBorder="1" applyAlignment="1">
      <alignment vertical="center" wrapText="1"/>
    </xf>
    <xf numFmtId="168" fontId="67" fillId="0" borderId="38" xfId="0" applyNumberFormat="1" applyFont="1" applyFill="1" applyBorder="1" applyAlignment="1">
      <alignment vertical="center" wrapText="1"/>
    </xf>
    <xf numFmtId="168" fontId="67" fillId="0" borderId="39" xfId="0" applyNumberFormat="1" applyFont="1" applyFill="1" applyBorder="1" applyAlignment="1">
      <alignment vertical="center" wrapText="1"/>
    </xf>
    <xf numFmtId="168" fontId="67" fillId="0" borderId="40" xfId="0" applyNumberFormat="1" applyFont="1" applyFill="1" applyBorder="1" applyAlignment="1">
      <alignment vertical="center" wrapText="1"/>
    </xf>
    <xf numFmtId="170" fontId="58" fillId="0" borderId="76" xfId="1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85" fillId="6" borderId="0" xfId="0" applyFont="1" applyFill="1" applyAlignment="1">
      <alignment horizontal="center" vertical="center"/>
    </xf>
    <xf numFmtId="0" fontId="85" fillId="6" borderId="21" xfId="0" applyFont="1" applyFill="1" applyBorder="1" applyAlignment="1">
      <alignment horizontal="center" vertical="center"/>
    </xf>
    <xf numFmtId="0" fontId="73" fillId="6" borderId="59" xfId="0" applyFont="1" applyFill="1" applyBorder="1" applyAlignment="1">
      <alignment horizontal="center" vertical="center" wrapText="1"/>
    </xf>
    <xf numFmtId="0" fontId="73" fillId="6" borderId="62" xfId="0" applyFont="1" applyFill="1" applyBorder="1" applyAlignment="1">
      <alignment horizontal="center" vertical="center" wrapText="1"/>
    </xf>
    <xf numFmtId="0" fontId="73" fillId="6" borderId="70" xfId="0" applyFont="1" applyFill="1" applyBorder="1" applyAlignment="1">
      <alignment horizontal="center" vertical="center" wrapText="1"/>
    </xf>
    <xf numFmtId="0" fontId="73" fillId="0" borderId="55" xfId="0" applyFont="1" applyFill="1" applyBorder="1" applyAlignment="1">
      <alignment horizontal="center" wrapText="1"/>
    </xf>
    <xf numFmtId="0" fontId="73" fillId="0" borderId="50" xfId="0" applyFont="1" applyFill="1" applyBorder="1" applyAlignment="1">
      <alignment horizontal="center" wrapText="1"/>
    </xf>
    <xf numFmtId="0" fontId="73" fillId="0" borderId="52" xfId="0" applyFont="1" applyFill="1" applyBorder="1" applyAlignment="1">
      <alignment horizont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60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62" xfId="0" applyFont="1" applyFill="1" applyBorder="1" applyAlignment="1">
      <alignment horizontal="center" vertical="center" wrapText="1"/>
    </xf>
    <xf numFmtId="0" fontId="72" fillId="0" borderId="37" xfId="0" applyFont="1" applyFill="1" applyBorder="1" applyAlignment="1">
      <alignment horizontal="center" vertical="center" wrapText="1"/>
    </xf>
    <xf numFmtId="0" fontId="72" fillId="0" borderId="53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2" fillId="0" borderId="60" xfId="0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2" fontId="72" fillId="0" borderId="62" xfId="0" applyNumberFormat="1" applyFont="1" applyFill="1" applyBorder="1" applyAlignment="1">
      <alignment horizontal="center" vertical="center" wrapText="1"/>
    </xf>
    <xf numFmtId="2" fontId="72" fillId="0" borderId="37" xfId="0" applyNumberFormat="1" applyFont="1" applyFill="1" applyBorder="1" applyAlignment="1">
      <alignment horizontal="center" vertical="center" wrapText="1"/>
    </xf>
    <xf numFmtId="49" fontId="72" fillId="0" borderId="27" xfId="0" applyNumberFormat="1" applyFont="1" applyFill="1" applyBorder="1" applyAlignment="1">
      <alignment horizontal="center" vertical="center" wrapText="1"/>
    </xf>
    <xf numFmtId="49" fontId="72" fillId="0" borderId="64" xfId="0" applyNumberFormat="1" applyFont="1" applyFill="1" applyBorder="1" applyAlignment="1">
      <alignment horizontal="center" vertical="center" wrapText="1"/>
    </xf>
    <xf numFmtId="49" fontId="72" fillId="0" borderId="28" xfId="0" applyNumberFormat="1" applyFont="1" applyFill="1" applyBorder="1" applyAlignment="1">
      <alignment horizontal="center" vertical="center" wrapText="1"/>
    </xf>
    <xf numFmtId="2" fontId="72" fillId="0" borderId="55" xfId="0" applyNumberFormat="1" applyFont="1" applyFill="1" applyBorder="1" applyAlignment="1">
      <alignment horizontal="center" vertical="center" wrapText="1"/>
    </xf>
    <xf numFmtId="2" fontId="72" fillId="0" borderId="50" xfId="0" applyNumberFormat="1" applyFont="1" applyFill="1" applyBorder="1" applyAlignment="1">
      <alignment horizontal="center" vertical="center" wrapText="1"/>
    </xf>
    <xf numFmtId="0" fontId="72" fillId="0" borderId="55" xfId="0" applyFont="1" applyFill="1" applyBorder="1" applyAlignment="1">
      <alignment horizontal="center" vertical="center" wrapText="1"/>
    </xf>
    <xf numFmtId="0" fontId="72" fillId="0" borderId="50" xfId="0" applyFont="1" applyFill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vertical="center"/>
    </xf>
    <xf numFmtId="0" fontId="72" fillId="0" borderId="50" xfId="0" applyFont="1" applyFill="1" applyBorder="1" applyAlignment="1">
      <alignment horizontal="center" vertical="center"/>
    </xf>
    <xf numFmtId="0" fontId="72" fillId="0" borderId="73" xfId="0" applyFont="1" applyFill="1" applyBorder="1" applyAlignment="1">
      <alignment horizontal="center" vertical="center"/>
    </xf>
    <xf numFmtId="0" fontId="72" fillId="0" borderId="64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>
      <alignment horizontal="left" vertical="top" wrapText="1"/>
    </xf>
    <xf numFmtId="0" fontId="72" fillId="0" borderId="46" xfId="0" applyFont="1" applyFill="1" applyBorder="1" applyAlignment="1">
      <alignment horizontal="center" vertical="center"/>
    </xf>
    <xf numFmtId="0" fontId="72" fillId="0" borderId="62" xfId="0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horizontal="center" vertical="center" wrapText="1"/>
    </xf>
    <xf numFmtId="0" fontId="72" fillId="0" borderId="64" xfId="0" applyFont="1" applyFill="1" applyBorder="1" applyAlignment="1">
      <alignment horizontal="center" vertical="center" wrapText="1"/>
    </xf>
    <xf numFmtId="0" fontId="84" fillId="0" borderId="55" xfId="0" applyFont="1" applyFill="1" applyBorder="1" applyAlignment="1">
      <alignment horizontal="center" wrapText="1"/>
    </xf>
    <xf numFmtId="0" fontId="84" fillId="0" borderId="50" xfId="0" applyFont="1" applyFill="1" applyBorder="1" applyAlignment="1">
      <alignment horizontal="center" wrapText="1"/>
    </xf>
    <xf numFmtId="0" fontId="84" fillId="0" borderId="52" xfId="0" applyFont="1" applyFill="1" applyBorder="1" applyAlignment="1">
      <alignment horizontal="center" wrapText="1"/>
    </xf>
    <xf numFmtId="0" fontId="72" fillId="0" borderId="31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/>
    </xf>
    <xf numFmtId="49" fontId="72" fillId="0" borderId="51" xfId="0" applyNumberFormat="1" applyFont="1" applyFill="1" applyBorder="1" applyAlignment="1">
      <alignment horizontal="center" vertical="center" wrapText="1"/>
    </xf>
    <xf numFmtId="2" fontId="72" fillId="0" borderId="27" xfId="0" applyNumberFormat="1" applyFont="1" applyFill="1" applyBorder="1" applyAlignment="1">
      <alignment horizontal="center" vertical="center" wrapText="1"/>
    </xf>
    <xf numFmtId="2" fontId="72" fillId="0" borderId="64" xfId="0" applyNumberFormat="1" applyFont="1" applyFill="1" applyBorder="1" applyAlignment="1">
      <alignment horizontal="center" vertical="center" wrapText="1"/>
    </xf>
    <xf numFmtId="2" fontId="72" fillId="0" borderId="51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wrapText="1"/>
    </xf>
    <xf numFmtId="0" fontId="73" fillId="0" borderId="38" xfId="0" applyFont="1" applyFill="1" applyBorder="1" applyAlignment="1">
      <alignment horizontal="center" wrapText="1"/>
    </xf>
    <xf numFmtId="2" fontId="72" fillId="0" borderId="52" xfId="0" applyNumberFormat="1" applyFont="1" applyFill="1" applyBorder="1" applyAlignment="1">
      <alignment horizontal="center" vertical="center" wrapText="1"/>
    </xf>
    <xf numFmtId="0" fontId="72" fillId="0" borderId="42" xfId="0" applyFont="1" applyFill="1" applyBorder="1" applyAlignment="1">
      <alignment horizontal="center"/>
    </xf>
    <xf numFmtId="0" fontId="72" fillId="0" borderId="70" xfId="0" applyFont="1" applyFill="1" applyBorder="1" applyAlignment="1">
      <alignment horizontal="center"/>
    </xf>
    <xf numFmtId="0" fontId="72" fillId="0" borderId="34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2" fillId="0" borderId="60" xfId="0" applyFont="1" applyFill="1" applyBorder="1" applyAlignment="1">
      <alignment horizontal="center"/>
    </xf>
    <xf numFmtId="0" fontId="72" fillId="0" borderId="58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left" vertical="top" wrapText="1"/>
    </xf>
    <xf numFmtId="0" fontId="72" fillId="0" borderId="29" xfId="0" applyFont="1" applyFill="1" applyBorder="1" applyAlignment="1">
      <alignment horizontal="center"/>
    </xf>
    <xf numFmtId="0" fontId="72" fillId="0" borderId="16" xfId="0" applyFont="1" applyFill="1" applyBorder="1" applyAlignment="1">
      <alignment horizontal="center"/>
    </xf>
    <xf numFmtId="0" fontId="72" fillId="0" borderId="43" xfId="0" applyFont="1" applyFill="1" applyBorder="1" applyAlignment="1">
      <alignment horizontal="center"/>
    </xf>
    <xf numFmtId="0" fontId="72" fillId="0" borderId="17" xfId="0" applyFont="1" applyFill="1" applyBorder="1" applyAlignment="1">
      <alignment horizontal="center"/>
    </xf>
    <xf numFmtId="0" fontId="72" fillId="0" borderId="59" xfId="0" applyFont="1" applyFill="1" applyBorder="1" applyAlignment="1">
      <alignment horizontal="center"/>
    </xf>
    <xf numFmtId="0" fontId="72" fillId="0" borderId="18" xfId="0" applyFont="1" applyFill="1" applyBorder="1" applyAlignment="1">
      <alignment horizontal="center"/>
    </xf>
    <xf numFmtId="0" fontId="72" fillId="0" borderId="17" xfId="0" applyFont="1" applyFill="1" applyBorder="1" applyAlignment="1">
      <alignment horizontal="center" vertical="top" wrapText="1"/>
    </xf>
    <xf numFmtId="0" fontId="72" fillId="0" borderId="59" xfId="0" applyFont="1" applyFill="1" applyBorder="1" applyAlignment="1">
      <alignment horizontal="center" vertical="top" wrapText="1"/>
    </xf>
    <xf numFmtId="0" fontId="72" fillId="0" borderId="18" xfId="0" applyFont="1" applyFill="1" applyBorder="1" applyAlignment="1">
      <alignment horizontal="center" vertical="top" wrapText="1"/>
    </xf>
    <xf numFmtId="0" fontId="72" fillId="0" borderId="44" xfId="0" applyFont="1" applyFill="1" applyBorder="1" applyAlignment="1">
      <alignment horizontal="center" vertical="top" wrapText="1"/>
    </xf>
    <xf numFmtId="0" fontId="72" fillId="0" borderId="65" xfId="0" applyFont="1" applyFill="1" applyBorder="1" applyAlignment="1">
      <alignment horizontal="center" vertical="top" wrapText="1"/>
    </xf>
    <xf numFmtId="0" fontId="72" fillId="0" borderId="68" xfId="0" applyFont="1" applyFill="1" applyBorder="1" applyAlignment="1">
      <alignment horizontal="center" vertical="top" wrapText="1"/>
    </xf>
    <xf numFmtId="0" fontId="72" fillId="0" borderId="66" xfId="0" applyFont="1" applyFill="1" applyBorder="1" applyAlignment="1">
      <alignment horizontal="center"/>
    </xf>
    <xf numFmtId="0" fontId="72" fillId="0" borderId="54" xfId="0" applyFont="1" applyFill="1" applyBorder="1" applyAlignment="1">
      <alignment horizontal="center"/>
    </xf>
    <xf numFmtId="0" fontId="72" fillId="0" borderId="45" xfId="0" applyFont="1" applyFill="1" applyBorder="1" applyAlignment="1">
      <alignment horizontal="center"/>
    </xf>
    <xf numFmtId="0" fontId="72" fillId="0" borderId="44" xfId="0" applyFont="1" applyFill="1" applyBorder="1" applyAlignment="1">
      <alignment horizontal="center"/>
    </xf>
    <xf numFmtId="0" fontId="72" fillId="0" borderId="65" xfId="0" applyFont="1" applyFill="1" applyBorder="1" applyAlignment="1">
      <alignment horizontal="center"/>
    </xf>
    <xf numFmtId="0" fontId="72" fillId="0" borderId="68" xfId="0" applyFont="1" applyFill="1" applyBorder="1" applyAlignment="1">
      <alignment horizontal="center"/>
    </xf>
    <xf numFmtId="0" fontId="72" fillId="0" borderId="24" xfId="0" applyFont="1" applyFill="1" applyBorder="1" applyAlignment="1">
      <alignment horizontal="center"/>
    </xf>
    <xf numFmtId="0" fontId="72" fillId="0" borderId="77" xfId="0" applyFont="1" applyFill="1" applyBorder="1" applyAlignment="1">
      <alignment horizontal="center"/>
    </xf>
    <xf numFmtId="0" fontId="72" fillId="0" borderId="30" xfId="0" applyFont="1" applyFill="1" applyBorder="1" applyAlignment="1">
      <alignment horizontal="center"/>
    </xf>
    <xf numFmtId="0" fontId="72" fillId="0" borderId="42" xfId="0" applyFont="1" applyFill="1" applyBorder="1" applyAlignment="1">
      <alignment horizontal="center" vertical="top" wrapText="1"/>
    </xf>
    <xf numFmtId="0" fontId="72" fillId="0" borderId="70" xfId="0" applyFont="1" applyFill="1" applyBorder="1" applyAlignment="1">
      <alignment horizontal="center" vertical="top" wrapText="1"/>
    </xf>
    <xf numFmtId="0" fontId="72" fillId="0" borderId="34" xfId="0" applyFont="1" applyFill="1" applyBorder="1" applyAlignment="1">
      <alignment horizontal="center" vertical="top" wrapText="1"/>
    </xf>
    <xf numFmtId="0" fontId="72" fillId="0" borderId="57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/>
    </xf>
    <xf numFmtId="0" fontId="72" fillId="0" borderId="41" xfId="0" applyFont="1" applyFill="1" applyBorder="1" applyAlignment="1">
      <alignment horizontal="center"/>
    </xf>
    <xf numFmtId="0" fontId="72" fillId="0" borderId="27" xfId="0" applyFont="1" applyFill="1" applyBorder="1" applyAlignment="1">
      <alignment horizontal="center" vertical="top" wrapText="1"/>
    </xf>
    <xf numFmtId="0" fontId="72" fillId="0" borderId="64" xfId="0" applyFont="1" applyFill="1" applyBorder="1" applyAlignment="1">
      <alignment horizontal="center" vertical="top" wrapText="1"/>
    </xf>
    <xf numFmtId="0" fontId="72" fillId="0" borderId="28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vertical="top" wrapText="1"/>
    </xf>
    <xf numFmtId="0" fontId="72" fillId="0" borderId="52" xfId="0" applyFont="1" applyFill="1" applyBorder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/>
    </xf>
    <xf numFmtId="0" fontId="84" fillId="0" borderId="52" xfId="0" applyFont="1" applyFill="1" applyBorder="1" applyAlignment="1">
      <alignment horizontal="center" vertical="center"/>
    </xf>
    <xf numFmtId="0" fontId="72" fillId="0" borderId="55" xfId="0" applyFont="1" applyFill="1" applyBorder="1" applyAlignment="1">
      <alignment horizontal="center" vertical="top" wrapText="1"/>
    </xf>
    <xf numFmtId="0" fontId="72" fillId="0" borderId="50" xfId="0" applyFont="1" applyFill="1" applyBorder="1" applyAlignment="1">
      <alignment horizontal="center" vertical="top" wrapText="1"/>
    </xf>
    <xf numFmtId="0" fontId="72" fillId="0" borderId="52" xfId="0" applyFont="1" applyFill="1" applyBorder="1" applyAlignment="1">
      <alignment horizontal="center" vertical="top" wrapText="1"/>
    </xf>
    <xf numFmtId="0" fontId="84" fillId="0" borderId="55" xfId="0" applyFont="1" applyFill="1" applyBorder="1" applyAlignment="1">
      <alignment horizontal="center" vertical="center" wrapText="1"/>
    </xf>
    <xf numFmtId="0" fontId="84" fillId="0" borderId="52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 wrapText="1"/>
    </xf>
    <xf numFmtId="0" fontId="72" fillId="0" borderId="38" xfId="0" applyFont="1" applyFill="1" applyBorder="1" applyAlignment="1">
      <alignment horizontal="center" vertical="top" wrapText="1"/>
    </xf>
    <xf numFmtId="0" fontId="84" fillId="0" borderId="5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84" fillId="0" borderId="50" xfId="0" applyFont="1" applyFill="1" applyBorder="1" applyAlignment="1">
      <alignment horizontal="center" vertical="center" wrapText="1"/>
    </xf>
    <xf numFmtId="167" fontId="72" fillId="0" borderId="55" xfId="0" applyNumberFormat="1" applyFont="1" applyFill="1" applyBorder="1" applyAlignment="1">
      <alignment horizontal="center" vertical="center"/>
    </xf>
    <xf numFmtId="167" fontId="72" fillId="0" borderId="50" xfId="0" applyNumberFormat="1" applyFont="1" applyFill="1" applyBorder="1" applyAlignment="1">
      <alignment horizontal="center" vertical="center"/>
    </xf>
    <xf numFmtId="167" fontId="72" fillId="0" borderId="52" xfId="0" applyNumberFormat="1" applyFont="1" applyFill="1" applyBorder="1" applyAlignment="1">
      <alignment horizontal="center" vertical="center"/>
    </xf>
    <xf numFmtId="2" fontId="72" fillId="0" borderId="55" xfId="0" applyNumberFormat="1" applyFont="1" applyFill="1" applyBorder="1" applyAlignment="1">
      <alignment horizontal="center" vertical="center"/>
    </xf>
    <xf numFmtId="2" fontId="72" fillId="0" borderId="50" xfId="0" applyNumberFormat="1" applyFont="1" applyFill="1" applyBorder="1" applyAlignment="1">
      <alignment horizontal="center" vertical="center"/>
    </xf>
    <xf numFmtId="2" fontId="72" fillId="0" borderId="52" xfId="0" applyNumberFormat="1" applyFont="1" applyFill="1" applyBorder="1" applyAlignment="1">
      <alignment horizontal="center" vertical="center"/>
    </xf>
    <xf numFmtId="0" fontId="84" fillId="0" borderId="5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167" fontId="72" fillId="0" borderId="5" xfId="0" applyNumberFormat="1" applyFont="1" applyFill="1" applyBorder="1" applyAlignment="1">
      <alignment horizontal="center" vertical="center"/>
    </xf>
    <xf numFmtId="167" fontId="72" fillId="0" borderId="10" xfId="0" applyNumberFormat="1" applyFont="1" applyFill="1" applyBorder="1" applyAlignment="1">
      <alignment horizontal="center" vertical="center"/>
    </xf>
    <xf numFmtId="167" fontId="72" fillId="0" borderId="38" xfId="0" applyNumberFormat="1" applyFont="1" applyFill="1" applyBorder="1" applyAlignment="1">
      <alignment horizontal="center" vertical="center"/>
    </xf>
    <xf numFmtId="0" fontId="84" fillId="0" borderId="5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38" xfId="0" applyFont="1" applyFill="1" applyBorder="1" applyAlignment="1">
      <alignment horizontal="center" vertical="center"/>
    </xf>
    <xf numFmtId="2" fontId="72" fillId="0" borderId="5" xfId="0" applyNumberFormat="1" applyFont="1" applyFill="1" applyBorder="1" applyAlignment="1">
      <alignment horizontal="center" vertical="center"/>
    </xf>
    <xf numFmtId="2" fontId="72" fillId="0" borderId="10" xfId="0" applyNumberFormat="1" applyFont="1" applyFill="1" applyBorder="1" applyAlignment="1">
      <alignment horizontal="center" vertical="center"/>
    </xf>
    <xf numFmtId="2" fontId="72" fillId="0" borderId="38" xfId="0" applyNumberFormat="1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top" wrapText="1"/>
    </xf>
    <xf numFmtId="0" fontId="87" fillId="0" borderId="73" xfId="0" applyFont="1" applyFill="1" applyBorder="1" applyAlignment="1">
      <alignment horizontal="center" vertical="top" wrapText="1"/>
    </xf>
    <xf numFmtId="0" fontId="87" fillId="0" borderId="64" xfId="0" applyFont="1" applyFill="1" applyBorder="1" applyAlignment="1">
      <alignment horizontal="center" vertical="top" wrapText="1"/>
    </xf>
    <xf numFmtId="0" fontId="87" fillId="0" borderId="51" xfId="0" applyFont="1" applyFill="1" applyBorder="1" applyAlignment="1">
      <alignment horizontal="center" vertical="top" wrapText="1"/>
    </xf>
    <xf numFmtId="0" fontId="87" fillId="0" borderId="55" xfId="0" applyFont="1" applyFill="1" applyBorder="1" applyAlignment="1">
      <alignment horizontal="center" vertical="top" wrapText="1"/>
    </xf>
    <xf numFmtId="0" fontId="87" fillId="0" borderId="50" xfId="0" applyFont="1" applyFill="1" applyBorder="1" applyAlignment="1">
      <alignment horizontal="center" vertical="top" wrapText="1"/>
    </xf>
    <xf numFmtId="0" fontId="87" fillId="0" borderId="52" xfId="0" applyFont="1" applyFill="1" applyBorder="1" applyAlignment="1">
      <alignment horizontal="center" vertical="top" wrapText="1"/>
    </xf>
    <xf numFmtId="0" fontId="87" fillId="0" borderId="27" xfId="0" applyFont="1" applyFill="1" applyBorder="1" applyAlignment="1">
      <alignment horizontal="center" vertical="top" wrapText="1"/>
    </xf>
    <xf numFmtId="0" fontId="87" fillId="0" borderId="28" xfId="0" applyFont="1" applyFill="1" applyBorder="1" applyAlignment="1">
      <alignment horizontal="center" vertical="top" wrapText="1"/>
    </xf>
    <xf numFmtId="4" fontId="72" fillId="0" borderId="55" xfId="0" applyNumberFormat="1" applyFont="1" applyFill="1" applyBorder="1" applyAlignment="1">
      <alignment horizontal="center" vertical="center"/>
    </xf>
    <xf numFmtId="4" fontId="72" fillId="0" borderId="50" xfId="0" applyNumberFormat="1" applyFont="1" applyFill="1" applyBorder="1" applyAlignment="1">
      <alignment horizontal="center" vertical="center"/>
    </xf>
    <xf numFmtId="4" fontId="72" fillId="0" borderId="52" xfId="0" applyNumberFormat="1" applyFont="1" applyFill="1" applyBorder="1" applyAlignment="1">
      <alignment horizontal="center" vertical="center"/>
    </xf>
    <xf numFmtId="1" fontId="72" fillId="0" borderId="55" xfId="0" applyNumberFormat="1" applyFont="1" applyFill="1" applyBorder="1" applyAlignment="1">
      <alignment horizontal="center" vertical="center"/>
    </xf>
    <xf numFmtId="1" fontId="72" fillId="0" borderId="50" xfId="0" applyNumberFormat="1" applyFont="1" applyFill="1" applyBorder="1" applyAlignment="1">
      <alignment horizontal="center" vertical="center"/>
    </xf>
    <xf numFmtId="1" fontId="72" fillId="0" borderId="52" xfId="0" applyNumberFormat="1" applyFont="1" applyFill="1" applyBorder="1" applyAlignment="1">
      <alignment horizontal="center" vertical="center"/>
    </xf>
    <xf numFmtId="2" fontId="72" fillId="0" borderId="31" xfId="0" applyNumberFormat="1" applyFont="1" applyFill="1" applyBorder="1" applyAlignment="1">
      <alignment horizontal="center" vertical="center"/>
    </xf>
    <xf numFmtId="2" fontId="72" fillId="0" borderId="9" xfId="0" applyNumberFormat="1" applyFont="1" applyFill="1" applyBorder="1" applyAlignment="1">
      <alignment horizontal="center" vertical="center"/>
    </xf>
    <xf numFmtId="2" fontId="72" fillId="0" borderId="40" xfId="0" applyNumberFormat="1" applyFont="1" applyFill="1" applyBorder="1" applyAlignment="1">
      <alignment horizontal="center" vertical="center"/>
    </xf>
    <xf numFmtId="0" fontId="72" fillId="0" borderId="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center" vertical="center" wrapText="1"/>
    </xf>
    <xf numFmtId="0" fontId="84" fillId="0" borderId="4" xfId="0" applyFont="1" applyFill="1" applyBorder="1" applyAlignment="1">
      <alignment horizontal="center" vertical="center" wrapText="1"/>
    </xf>
    <xf numFmtId="0" fontId="84" fillId="0" borderId="39" xfId="0" applyFont="1" applyFill="1" applyBorder="1" applyAlignment="1">
      <alignment horizontal="center" vertical="center" wrapText="1"/>
    </xf>
  </cellXfs>
  <cellStyles count="292">
    <cellStyle name="20% - Акцент1" xfId="242"/>
    <cellStyle name="20% - Акцент2" xfId="243"/>
    <cellStyle name="20% - Акцент3" xfId="244"/>
    <cellStyle name="20% - Акцент4" xfId="245"/>
    <cellStyle name="20% - Акцент5" xfId="246"/>
    <cellStyle name="20% - Акцент6" xfId="247"/>
    <cellStyle name="40% - Акцент1" xfId="248"/>
    <cellStyle name="40% - Акцент2" xfId="249"/>
    <cellStyle name="40% - Акцент3" xfId="250"/>
    <cellStyle name="40% - Акцент4" xfId="251"/>
    <cellStyle name="40% - Акцент5" xfId="252"/>
    <cellStyle name="40% - Акцент6" xfId="253"/>
    <cellStyle name="60% - Акцент1" xfId="254"/>
    <cellStyle name="60% - Акцент2" xfId="255"/>
    <cellStyle name="60% - Акцент3" xfId="256"/>
    <cellStyle name="60% - Акцент4" xfId="257"/>
    <cellStyle name="60% - Акцент5" xfId="258"/>
    <cellStyle name="60% - Акцент6" xfId="259"/>
    <cellStyle name="Comma" xfId="285"/>
    <cellStyle name="Comma [0]" xfId="286"/>
    <cellStyle name="Currency" xfId="269"/>
    <cellStyle name="Currency [0]" xfId="270"/>
    <cellStyle name="Normal" xfId="288"/>
    <cellStyle name="Percent" xfId="282"/>
    <cellStyle name="Акцент1 2" xfId="260"/>
    <cellStyle name="Акцент2 2" xfId="261"/>
    <cellStyle name="Акцент3 2" xfId="262"/>
    <cellStyle name="Акцент4 2" xfId="263"/>
    <cellStyle name="Акцент5 2" xfId="264"/>
    <cellStyle name="Акцент6 2" xfId="265"/>
    <cellStyle name="Ввод  2" xfId="266"/>
    <cellStyle name="Вывод 2" xfId="267"/>
    <cellStyle name="Вычисление 2" xfId="268"/>
    <cellStyle name="Денежный" xfId="1" builtinId="4"/>
    <cellStyle name="Заголовок 1 2" xfId="271"/>
    <cellStyle name="Заголовок 2 2" xfId="272"/>
    <cellStyle name="Заголовок 3 2" xfId="273"/>
    <cellStyle name="Заголовок 4 2" xfId="274"/>
    <cellStyle name="Итог 2" xfId="275"/>
    <cellStyle name="Контрольная ячейка 2" xfId="276"/>
    <cellStyle name="Название 2" xfId="277"/>
    <cellStyle name="Нейтральный 2" xfId="278"/>
    <cellStyle name="Обычный" xfId="0" builtinId="0"/>
    <cellStyle name="Обычный 16" xfId="19"/>
    <cellStyle name="Обычный 16 2" xfId="54"/>
    <cellStyle name="Обычный 16 2 2" xfId="155"/>
    <cellStyle name="Обычный 16 3" xfId="87"/>
    <cellStyle name="Обычный 16 3 2" xfId="188"/>
    <cellStyle name="Обычный 16 4" xfId="122"/>
    <cellStyle name="Обычный 16 5" xfId="223"/>
    <cellStyle name="Обычный 17" xfId="2"/>
    <cellStyle name="Обычный 17 2" xfId="38"/>
    <cellStyle name="Обычный 17 2 2" xfId="139"/>
    <cellStyle name="Обычный 17 3" xfId="71"/>
    <cellStyle name="Обычный 17 3 2" xfId="172"/>
    <cellStyle name="Обычный 17 4" xfId="106"/>
    <cellStyle name="Обычный 17 5" xfId="207"/>
    <cellStyle name="Обычный 18" xfId="3"/>
    <cellStyle name="Обычный 18 2" xfId="39"/>
    <cellStyle name="Обычный 18 2 2" xfId="140"/>
    <cellStyle name="Обычный 18 3" xfId="72"/>
    <cellStyle name="Обычный 18 3 2" xfId="173"/>
    <cellStyle name="Обычный 18 4" xfId="107"/>
    <cellStyle name="Обычный 18 5" xfId="208"/>
    <cellStyle name="Обычный 19" xfId="4"/>
    <cellStyle name="Обычный 19 2" xfId="40"/>
    <cellStyle name="Обычный 19 2 2" xfId="141"/>
    <cellStyle name="Обычный 19 3" xfId="73"/>
    <cellStyle name="Обычный 19 3 2" xfId="174"/>
    <cellStyle name="Обычный 19 4" xfId="108"/>
    <cellStyle name="Обычный 19 5" xfId="209"/>
    <cellStyle name="Обычный 2" xfId="20"/>
    <cellStyle name="Обычный 20" xfId="5"/>
    <cellStyle name="Обычный 20 2" xfId="41"/>
    <cellStyle name="Обычный 20 2 2" xfId="142"/>
    <cellStyle name="Обычный 20 3" xfId="74"/>
    <cellStyle name="Обычный 20 3 2" xfId="175"/>
    <cellStyle name="Обычный 20 4" xfId="109"/>
    <cellStyle name="Обычный 20 5" xfId="210"/>
    <cellStyle name="Обычный 21" xfId="6"/>
    <cellStyle name="Обычный 21 2" xfId="42"/>
    <cellStyle name="Обычный 21 2 2" xfId="143"/>
    <cellStyle name="Обычный 21 3" xfId="75"/>
    <cellStyle name="Обычный 21 3 2" xfId="176"/>
    <cellStyle name="Обычный 21 4" xfId="110"/>
    <cellStyle name="Обычный 21 5" xfId="211"/>
    <cellStyle name="Обычный 22" xfId="7"/>
    <cellStyle name="Обычный 22 2" xfId="43"/>
    <cellStyle name="Обычный 22 2 2" xfId="144"/>
    <cellStyle name="Обычный 22 3" xfId="76"/>
    <cellStyle name="Обычный 22 3 2" xfId="177"/>
    <cellStyle name="Обычный 22 4" xfId="111"/>
    <cellStyle name="Обычный 22 5" xfId="212"/>
    <cellStyle name="Обычный 23" xfId="8"/>
    <cellStyle name="Обычный 23 2" xfId="44"/>
    <cellStyle name="Обычный 23 2 2" xfId="145"/>
    <cellStyle name="Обычный 23 3" xfId="77"/>
    <cellStyle name="Обычный 23 3 2" xfId="178"/>
    <cellStyle name="Обычный 23 4" xfId="112"/>
    <cellStyle name="Обычный 23 5" xfId="213"/>
    <cellStyle name="Обычный 24" xfId="9"/>
    <cellStyle name="Обычный 24 2" xfId="45"/>
    <cellStyle name="Обычный 24 2 2" xfId="146"/>
    <cellStyle name="Обычный 24 3" xfId="78"/>
    <cellStyle name="Обычный 24 3 2" xfId="179"/>
    <cellStyle name="Обычный 24 4" xfId="113"/>
    <cellStyle name="Обычный 24 5" xfId="214"/>
    <cellStyle name="Обычный 25" xfId="10"/>
    <cellStyle name="Обычный 25 2" xfId="46"/>
    <cellStyle name="Обычный 25 2 2" xfId="147"/>
    <cellStyle name="Обычный 25 3" xfId="79"/>
    <cellStyle name="Обычный 25 3 2" xfId="180"/>
    <cellStyle name="Обычный 25 4" xfId="114"/>
    <cellStyle name="Обычный 25 5" xfId="215"/>
    <cellStyle name="Обычный 26" xfId="11"/>
    <cellStyle name="Обычный 26 2" xfId="47"/>
    <cellStyle name="Обычный 26 2 2" xfId="148"/>
    <cellStyle name="Обычный 26 3" xfId="80"/>
    <cellStyle name="Обычный 26 3 2" xfId="181"/>
    <cellStyle name="Обычный 26 4" xfId="115"/>
    <cellStyle name="Обычный 26 5" xfId="216"/>
    <cellStyle name="Обычный 27" xfId="12"/>
    <cellStyle name="Обычный 27 2" xfId="48"/>
    <cellStyle name="Обычный 27 2 2" xfId="149"/>
    <cellStyle name="Обычный 27 3" xfId="81"/>
    <cellStyle name="Обычный 27 3 2" xfId="182"/>
    <cellStyle name="Обычный 27 4" xfId="116"/>
    <cellStyle name="Обычный 27 5" xfId="217"/>
    <cellStyle name="Обычный 28" xfId="13"/>
    <cellStyle name="Обычный 28 2" xfId="49"/>
    <cellStyle name="Обычный 28 2 2" xfId="150"/>
    <cellStyle name="Обычный 28 3" xfId="82"/>
    <cellStyle name="Обычный 28 3 2" xfId="183"/>
    <cellStyle name="Обычный 28 4" xfId="117"/>
    <cellStyle name="Обычный 28 5" xfId="218"/>
    <cellStyle name="Обычный 29" xfId="14"/>
    <cellStyle name="Обычный 29 2" xfId="50"/>
    <cellStyle name="Обычный 29 2 2" xfId="151"/>
    <cellStyle name="Обычный 29 3" xfId="83"/>
    <cellStyle name="Обычный 29 3 2" xfId="184"/>
    <cellStyle name="Обычный 29 4" xfId="118"/>
    <cellStyle name="Обычный 29 5" xfId="219"/>
    <cellStyle name="Обычный 3" xfId="22"/>
    <cellStyle name="Обычный 3 2" xfId="23"/>
    <cellStyle name="Обычный 3 2 2" xfId="24"/>
    <cellStyle name="Обычный 3 2 2 2" xfId="27"/>
    <cellStyle name="Обычный 3 2 2 2 2" xfId="28"/>
    <cellStyle name="Обычный 3 2 2 2 2 2" xfId="61"/>
    <cellStyle name="Обычный 3 2 2 2 2 2 2" xfId="162"/>
    <cellStyle name="Обычный 3 2 2 2 2 3" xfId="94"/>
    <cellStyle name="Обычный 3 2 2 2 2 3 2" xfId="195"/>
    <cellStyle name="Обычный 3 2 2 2 2 4" xfId="129"/>
    <cellStyle name="Обычный 3 2 2 2 2 5" xfId="230"/>
    <cellStyle name="Обычный 3 2 2 2 3" xfId="30"/>
    <cellStyle name="Обычный 3 2 2 2 3 2" xfId="31"/>
    <cellStyle name="Обычный 3 2 2 2 3 2 2" xfId="33"/>
    <cellStyle name="Обычный 3 2 2 2 3 2 2 2" xfId="35"/>
    <cellStyle name="Обычный 3 2 2 2 3 2 2 2 2" xfId="36"/>
    <cellStyle name="Обычный 3 2 2 2 3 2 2 2 2 2" xfId="37"/>
    <cellStyle name="Обычный 3 2 2 2 3 2 2 2 2 2 2" xfId="70"/>
    <cellStyle name="Обычный 3 2 2 2 3 2 2 2 2 2 2 2" xfId="171"/>
    <cellStyle name="Обычный 3 2 2 2 3 2 2 2 2 2 3" xfId="103"/>
    <cellStyle name="Обычный 3 2 2 2 3 2 2 2 2 2 3 2" xfId="204"/>
    <cellStyle name="Обычный 3 2 2 2 3 2 2 2 2 2 4" xfId="104"/>
    <cellStyle name="Обычный 3 2 2 2 3 2 2 2 2 2 4 2" xfId="105"/>
    <cellStyle name="Обычный 3 2 2 2 3 2 2 2 2 2 4 2 2" xfId="206"/>
    <cellStyle name="Обычный 3 2 2 2 3 2 2 2 2 2 4 2 2 2" xfId="236"/>
    <cellStyle name="Обычный 3 2 2 2 3 2 2 2 2 2 4 2 2 2 2" xfId="237"/>
    <cellStyle name="Обычный 3 2 2 2 3 2 2 2 2 2 4 2 2 2 2 2" xfId="238"/>
    <cellStyle name="Обычный 3 2 2 2 3 2 2 2 2 2 4 2 2 2 2 2 2" xfId="240"/>
    <cellStyle name="Обычный 3 2 2 2 3 2 2 2 2 2 4 2 2 2 2 2 3" xfId="289"/>
    <cellStyle name="Обычный 3 2 2 2 3 2 2 2 2 2 4 2 2 2 2 2 3 2" xfId="291"/>
    <cellStyle name="Обычный 3 2 2 2 3 2 2 2 2 2 4 3" xfId="205"/>
    <cellStyle name="Обычный 3 2 2 2 3 2 2 2 2 2 5" xfId="138"/>
    <cellStyle name="Обычный 3 2 2 2 3 2 2 2 2 3" xfId="69"/>
    <cellStyle name="Обычный 3 2 2 2 3 2 2 2 2 3 2" xfId="170"/>
    <cellStyle name="Обычный 3 2 2 2 3 2 2 2 2 4" xfId="102"/>
    <cellStyle name="Обычный 3 2 2 2 3 2 2 2 2 4 2" xfId="203"/>
    <cellStyle name="Обычный 3 2 2 2 3 2 2 2 2 5" xfId="137"/>
    <cellStyle name="Обычный 3 2 2 2 3 2 2 2 3" xfId="68"/>
    <cellStyle name="Обычный 3 2 2 2 3 2 2 2 3 2" xfId="169"/>
    <cellStyle name="Обычный 3 2 2 2 3 2 2 2 4" xfId="101"/>
    <cellStyle name="Обычный 3 2 2 2 3 2 2 2 4 2" xfId="202"/>
    <cellStyle name="Обычный 3 2 2 2 3 2 2 2 5" xfId="136"/>
    <cellStyle name="Обычный 3 2 2 2 3 2 2 3" xfId="66"/>
    <cellStyle name="Обычный 3 2 2 2 3 2 2 3 2" xfId="167"/>
    <cellStyle name="Обычный 3 2 2 2 3 2 2 4" xfId="99"/>
    <cellStyle name="Обычный 3 2 2 2 3 2 2 4 2" xfId="200"/>
    <cellStyle name="Обычный 3 2 2 2 3 2 2 5" xfId="134"/>
    <cellStyle name="Обычный 3 2 2 2 3 2 2 6" xfId="235"/>
    <cellStyle name="Обычный 3 2 2 2 3 2 3" xfId="64"/>
    <cellStyle name="Обычный 3 2 2 2 3 2 3 2" xfId="165"/>
    <cellStyle name="Обычный 3 2 2 2 3 2 4" xfId="97"/>
    <cellStyle name="Обычный 3 2 2 2 3 2 4 2" xfId="198"/>
    <cellStyle name="Обычный 3 2 2 2 3 2 5" xfId="132"/>
    <cellStyle name="Обычный 3 2 2 2 3 2 6" xfId="233"/>
    <cellStyle name="Обычный 3 2 2 2 3 3" xfId="63"/>
    <cellStyle name="Обычный 3 2 2 2 3 3 2" xfId="164"/>
    <cellStyle name="Обычный 3 2 2 2 3 4" xfId="96"/>
    <cellStyle name="Обычный 3 2 2 2 3 4 2" xfId="197"/>
    <cellStyle name="Обычный 3 2 2 2 3 5" xfId="131"/>
    <cellStyle name="Обычный 3 2 2 2 3 6" xfId="232"/>
    <cellStyle name="Обычный 3 2 2 2 4" xfId="60"/>
    <cellStyle name="Обычный 3 2 2 2 4 2" xfId="161"/>
    <cellStyle name="Обычный 3 2 2 2 5" xfId="93"/>
    <cellStyle name="Обычный 3 2 2 2 5 2" xfId="194"/>
    <cellStyle name="Обычный 3 2 2 2 6" xfId="128"/>
    <cellStyle name="Обычный 3 2 2 2 7" xfId="229"/>
    <cellStyle name="Обычный 3 2 2 3" xfId="57"/>
    <cellStyle name="Обычный 3 2 2 3 2" xfId="158"/>
    <cellStyle name="Обычный 3 2 2 4" xfId="90"/>
    <cellStyle name="Обычный 3 2 2 4 2" xfId="191"/>
    <cellStyle name="Обычный 3 2 2 5" xfId="125"/>
    <cellStyle name="Обычный 3 2 2 6" xfId="226"/>
    <cellStyle name="Обычный 3 2 3" xfId="56"/>
    <cellStyle name="Обычный 3 2 3 2" xfId="157"/>
    <cellStyle name="Обычный 3 2 4" xfId="89"/>
    <cellStyle name="Обычный 3 2 4 2" xfId="190"/>
    <cellStyle name="Обычный 3 2 5" xfId="124"/>
    <cellStyle name="Обычный 3 2 6" xfId="225"/>
    <cellStyle name="Обычный 3 3" xfId="55"/>
    <cellStyle name="Обычный 3 3 2" xfId="156"/>
    <cellStyle name="Обычный 3 4" xfId="88"/>
    <cellStyle name="Обычный 3 4 2" xfId="189"/>
    <cellStyle name="Обычный 3 5" xfId="123"/>
    <cellStyle name="Обычный 3 6" xfId="224"/>
    <cellStyle name="Обычный 30" xfId="15"/>
    <cellStyle name="Обычный 30 2" xfId="51"/>
    <cellStyle name="Обычный 30 2 2" xfId="152"/>
    <cellStyle name="Обычный 30 3" xfId="84"/>
    <cellStyle name="Обычный 30 3 2" xfId="185"/>
    <cellStyle name="Обычный 30 4" xfId="119"/>
    <cellStyle name="Обычный 30 5" xfId="220"/>
    <cellStyle name="Обычный 31" xfId="16"/>
    <cellStyle name="Обычный 31 2" xfId="52"/>
    <cellStyle name="Обычный 31 2 2" xfId="153"/>
    <cellStyle name="Обычный 31 3" xfId="85"/>
    <cellStyle name="Обычный 31 3 2" xfId="186"/>
    <cellStyle name="Обычный 31 4" xfId="120"/>
    <cellStyle name="Обычный 31 5" xfId="221"/>
    <cellStyle name="Обычный 4" xfId="25"/>
    <cellStyle name="Обычный 4 2" xfId="26"/>
    <cellStyle name="Обычный 4 2 2" xfId="29"/>
    <cellStyle name="Обычный 4 2 2 2" xfId="32"/>
    <cellStyle name="Обычный 4 2 2 2 2" xfId="34"/>
    <cellStyle name="Обычный 4 2 2 2 2 2" xfId="67"/>
    <cellStyle name="Обычный 4 2 2 2 2 2 2" xfId="168"/>
    <cellStyle name="Обычный 4 2 2 2 2 3" xfId="100"/>
    <cellStyle name="Обычный 4 2 2 2 2 3 2" xfId="201"/>
    <cellStyle name="Обычный 4 2 2 2 2 4" xfId="135"/>
    <cellStyle name="Обычный 4 2 2 2 3" xfId="65"/>
    <cellStyle name="Обычный 4 2 2 2 3 2" xfId="166"/>
    <cellStyle name="Обычный 4 2 2 2 4" xfId="98"/>
    <cellStyle name="Обычный 4 2 2 2 4 2" xfId="199"/>
    <cellStyle name="Обычный 4 2 2 2 5" xfId="133"/>
    <cellStyle name="Обычный 4 2 2 2 6" xfId="234"/>
    <cellStyle name="Обычный 4 2 2 3" xfId="62"/>
    <cellStyle name="Обычный 4 2 2 3 2" xfId="163"/>
    <cellStyle name="Обычный 4 2 2 4" xfId="95"/>
    <cellStyle name="Обычный 4 2 2 4 2" xfId="196"/>
    <cellStyle name="Обычный 4 2 2 5" xfId="130"/>
    <cellStyle name="Обычный 4 2 2 6" xfId="231"/>
    <cellStyle name="Обычный 4 2 3" xfId="59"/>
    <cellStyle name="Обычный 4 2 3 2" xfId="160"/>
    <cellStyle name="Обычный 4 2 4" xfId="92"/>
    <cellStyle name="Обычный 4 2 4 2" xfId="193"/>
    <cellStyle name="Обычный 4 2 5" xfId="127"/>
    <cellStyle name="Обычный 4 2 6" xfId="228"/>
    <cellStyle name="Обычный 4 3" xfId="58"/>
    <cellStyle name="Обычный 4 3 2" xfId="159"/>
    <cellStyle name="Обычный 4 4" xfId="91"/>
    <cellStyle name="Обычный 4 4 2" xfId="192"/>
    <cellStyle name="Обычный 4 5" xfId="126"/>
    <cellStyle name="Обычный 4 6" xfId="227"/>
    <cellStyle name="Обычный 5" xfId="17"/>
    <cellStyle name="Обычный 5 2" xfId="53"/>
    <cellStyle name="Обычный 5 2 2" xfId="154"/>
    <cellStyle name="Обычный 5 3" xfId="86"/>
    <cellStyle name="Обычный 5 3 2" xfId="187"/>
    <cellStyle name="Обычный 5 4" xfId="121"/>
    <cellStyle name="Обычный 5 5" xfId="222"/>
    <cellStyle name="Обычный 6" xfId="239"/>
    <cellStyle name="Обычный 7" xfId="241"/>
    <cellStyle name="Обычный 7 2" xfId="290"/>
    <cellStyle name="Плохой 2" xfId="279"/>
    <cellStyle name="Пояснение 2" xfId="280"/>
    <cellStyle name="Примечание 2" xfId="281"/>
    <cellStyle name="Процентный 2" xfId="21"/>
    <cellStyle name="Связанная ячейка 2" xfId="283"/>
    <cellStyle name="Текст предупреждения 2" xfId="284"/>
    <cellStyle name="Финансовый" xfId="18" builtinId="3"/>
    <cellStyle name="Хороший 2" xfId="2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7301775213218216E-2"/>
                  <c:y val="-3.764962778151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234811919345106E-2"/>
                  <c:y val="-5.2727788179289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928671026037776E-2"/>
                  <c:y val="-4.4496203565501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68088872378936E-2"/>
                  <c:y val="-5.6296833168662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диаграмма!$AY$27:$BD$27</c:f>
              <c:strCache>
                <c:ptCount val="6"/>
                <c:pt idx="0">
                  <c:v>4 кв. 2015</c:v>
                </c:pt>
                <c:pt idx="1">
                  <c:v>1 кв. 2016</c:v>
                </c:pt>
                <c:pt idx="2">
                  <c:v>2 кв. 2016</c:v>
                </c:pt>
                <c:pt idx="3">
                  <c:v>3 кв. 2016</c:v>
                </c:pt>
                <c:pt idx="4">
                  <c:v>4 кв. 2016</c:v>
                </c:pt>
                <c:pt idx="5">
                  <c:v>1 кв. 2017</c:v>
                </c:pt>
              </c:strCache>
            </c:strRef>
          </c:cat>
          <c:val>
            <c:numRef>
              <c:f>диаграмма!$AY$28:$BD$28</c:f>
              <c:numCache>
                <c:formatCode>#,##0</c:formatCode>
                <c:ptCount val="6"/>
                <c:pt idx="0">
                  <c:v>3619</c:v>
                </c:pt>
                <c:pt idx="1">
                  <c:v>2842</c:v>
                </c:pt>
                <c:pt idx="2">
                  <c:v>3131</c:v>
                </c:pt>
                <c:pt idx="3">
                  <c:v>3030</c:v>
                </c:pt>
                <c:pt idx="4">
                  <c:v>3466</c:v>
                </c:pt>
                <c:pt idx="5">
                  <c:v>3591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6729744173748105E-2"/>
                  <c:y val="3.1922280881309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722180870948084E-2"/>
                  <c:y val="2.9807847467655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50541032279324E-2"/>
                  <c:y val="4.819095652283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249835614215243E-2"/>
                  <c:y val="3.8336225975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4237767599073037E-3"/>
                  <c:y val="-3.2657816335088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280340598513E-2"/>
                  <c:y val="3.268649679956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диаграмма!$AY$27:$BD$27</c:f>
              <c:strCache>
                <c:ptCount val="6"/>
                <c:pt idx="0">
                  <c:v>4 кв. 2015</c:v>
                </c:pt>
                <c:pt idx="1">
                  <c:v>1 кв. 2016</c:v>
                </c:pt>
                <c:pt idx="2">
                  <c:v>2 кв. 2016</c:v>
                </c:pt>
                <c:pt idx="3">
                  <c:v>3 кв. 2016</c:v>
                </c:pt>
                <c:pt idx="4">
                  <c:v>4 кв. 2016</c:v>
                </c:pt>
                <c:pt idx="5">
                  <c:v>1 кв. 2017</c:v>
                </c:pt>
              </c:strCache>
            </c:strRef>
          </c:cat>
          <c:val>
            <c:numRef>
              <c:f>диаграмма!$AY$29:$BD$29</c:f>
              <c:numCache>
                <c:formatCode>#,##0</c:formatCode>
                <c:ptCount val="6"/>
                <c:pt idx="0">
                  <c:v>3435</c:v>
                </c:pt>
                <c:pt idx="1">
                  <c:v>2684</c:v>
                </c:pt>
                <c:pt idx="2">
                  <c:v>3045</c:v>
                </c:pt>
                <c:pt idx="3">
                  <c:v>3860</c:v>
                </c:pt>
                <c:pt idx="4">
                  <c:v>3816</c:v>
                </c:pt>
                <c:pt idx="5">
                  <c:v>2797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61440"/>
        <c:axId val="385572080"/>
      </c:lineChart>
      <c:catAx>
        <c:axId val="38556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385572080"/>
        <c:crosses val="autoZero"/>
        <c:auto val="1"/>
        <c:lblAlgn val="ctr"/>
        <c:lblOffset val="100"/>
        <c:noMultiLvlLbl val="0"/>
      </c:catAx>
      <c:valAx>
        <c:axId val="385572080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385561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Структура начисленных ДКВ на 01.04.2017 г. </a:t>
            </a:r>
            <a:endParaRPr lang="ru-RU" sz="14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view3D>
      <c:rotX val="40"/>
      <c:rotY val="2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45504550337628E-2"/>
          <c:y val="0.11845123060380768"/>
          <c:w val="0.83772321416659146"/>
          <c:h val="0.76075879305987948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0"/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noFill/>
              <a:ln>
                <a:noFill/>
              </a:ln>
            </c:spPr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0243957571357232E-2"/>
                  <c:y val="7.032927101490696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74385225451566E-2"/>
                  <c:y val="-9.89070507147702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4210627291779291E-2"/>
                  <c:y val="-4.99853188970859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30837269299928"/>
                      <c:h val="0.10838707328160972"/>
                    </c:manualLayout>
                  </c15:layout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8710957366701229E-2"/>
                  <c:y val="4.2251088805838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25678014448584"/>
                      <c:h val="0.111999934523304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6.7373418341261512E-4"/>
                  <c:y val="1.6545955265629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545617314817705E-2"/>
                  <c:y val="3.13195498067925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376832422803302E-2"/>
                  <c:y val="-1.410613567794468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14487380571314"/>
                      <c:h val="0.1290199877845039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диаграмма!$A$57:$A$69</c:f>
              <c:numCache>
                <c:formatCode>General</c:formatCode>
                <c:ptCount val="13"/>
              </c:numCache>
            </c:numRef>
          </c:cat>
          <c:val>
            <c:numRef>
              <c:f>диаграмма!$E$57:$E$69</c:f>
              <c:numCache>
                <c:formatCode>0.00</c:formatCode>
                <c:ptCount val="13"/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9510672"/>
        <c:axId val="379511232"/>
        <c:axId val="0"/>
      </c:bar3DChart>
      <c:catAx>
        <c:axId val="37951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951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51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9510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39384800571168E-2"/>
                  <c:y val="-2.300700956533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994527690268562E-2"/>
                  <c:y val="-5.53722856191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058432844592716E-2"/>
                  <c:y val="-3.9589724315486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8481242537411381E-2"/>
                  <c:y val="-2.753885053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27209454694268E-2"/>
                  <c:y val="-4.7484035855899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651748865941807E-2"/>
                  <c:y val="-4.91559581305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686911908853169E-2"/>
                  <c:y val="-3.555701195149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953070169017529E-2"/>
                  <c:y val="-3.057760235936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8077269435585837E-2"/>
                  <c:y val="-3.6348469579072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446984850285193E-2"/>
                  <c:y val="-3.9464109349299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487015138138965E-2"/>
                  <c:y val="-3.1933820229278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40895971372114E-2"/>
                  <c:y val="3.6158382350177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803695266993458E-2"/>
                  <c:y val="-4.2146843816360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36978137271118E-3"/>
                  <c:y val="1.7286001540976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01488347041061E-2"/>
                  <c:y val="3.6314907382066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25166019724569E-2"/>
                  <c:y val="3.145967791885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438288"/>
        <c:axId val="129438848"/>
      </c:lineChart>
      <c:catAx>
        <c:axId val="12943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3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438848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3828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5209194465218"/>
          <c:y val="0.15176494175170363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29512174251E-2"/>
                  <c:y val="2.5682421246183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15923505758245E-2"/>
                  <c:y val="3.1512489000398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61720135998063E-2"/>
                  <c:y val="3.2626651711450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15324395509783E-2"/>
                  <c:y val="2.0036247762804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337900656979915E-2"/>
                  <c:y val="-9.69895239865196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120669436758758E-2"/>
                  <c:y val="3.0053266476573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5160085666610014E-2"/>
                  <c:y val="2.1674479494328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15816842193181E-2"/>
                  <c:y val="-4.387730722669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927800437331485E-2"/>
                  <c:y val="-5.003734649266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359057737127496E-2"/>
                  <c:y val="-3.9714022824066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917106551151982E-2"/>
                  <c:y val="-2.162311911812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778276574196706E-2"/>
                  <c:y val="2.6415284233687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41983474936983E-2"/>
                  <c:y val="4.1999158473901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165958446259385E-2"/>
                  <c:y val="2.9251550527741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791653597740396E-2"/>
                  <c:y val="-3.83288008098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834909917510211E-2"/>
                  <c:y val="-1.9068149734625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21545141673435E-2"/>
                  <c:y val="-3.6216211754669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881343784530704E-2"/>
                  <c:y val="3.518088469675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442768"/>
        <c:axId val="129443328"/>
      </c:lineChart>
      <c:catAx>
        <c:axId val="12944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4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443328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42768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86007840"/>
        <c:axId val="386008400"/>
        <c:axId val="0"/>
      </c:bar3DChart>
      <c:catAx>
        <c:axId val="3860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8600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600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8600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12840903911E-2"/>
                  <c:y val="-4.829205440229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446206182381496E-2"/>
                  <c:y val="-5.4762245628387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4261918843742E-2"/>
                  <c:y val="-4.3913419913419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085625931087458E-2"/>
                  <c:y val="-2.7471656951971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490600141008247E-2"/>
                  <c:y val="-3.913583529331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48558934019877E-2"/>
                  <c:y val="-3.6960834441149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24663245616414E-2"/>
                  <c:y val="-1.8726386474417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636464244505122E-2"/>
                  <c:y val="-3.4592221426867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870607958865832E-2"/>
                  <c:y val="-3.8027337491904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83020583551922E-2"/>
                  <c:y val="-3.377277840269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874953267070138E-2"/>
                  <c:y val="-6.1019190782970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482474297028619E-2"/>
                  <c:y val="-5.87852882026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705771826337008E-2"/>
                  <c:y val="-4.0970787742441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965429115570409E-2"/>
                  <c:y val="5.0112826805740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3225467886676694E-2"/>
                  <c:y val="-3.9211371305859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48956403400107E-2"/>
                  <c:y val="-5.551978729931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9926103432115E-2"/>
                  <c:y val="3.8093329242935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771946999451835E-2"/>
                  <c:y val="5.0567679040119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893012316430756E-2"/>
                  <c:y val="4.0221699560282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926324926877037E-2"/>
                  <c:y val="4.9125132085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16147998833483E-2"/>
                  <c:y val="-4.629621297337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6011760"/>
        <c:axId val="386012320"/>
      </c:lineChart>
      <c:catAx>
        <c:axId val="38601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601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601232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601176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47119069353765E-2"/>
                  <c:y val="-4.0612483064829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025876970311676E-2"/>
                  <c:y val="-2.80803230090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904922710824548E-2"/>
                  <c:y val="-4.1885471300755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977126058179565E-2"/>
                  <c:y val="-3.908006814310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1057834375E-2"/>
                  <c:y val="-3.7117063944519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448671218523815E-2"/>
                  <c:y val="-6.100014755395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087115969165184E-2"/>
                  <c:y val="-4.7768045178339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26506210316524E-2"/>
                  <c:y val="-3.5534480677138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80200136381505E-2"/>
                  <c:y val="-2.9878871614642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910257134733448E-2"/>
                  <c:y val="3.64029027887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1243570961597793E-3"/>
                  <c:y val="-3.628754242176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744362202089857E-2"/>
                  <c:y val="-5.160927711974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396438624865345E-2"/>
                  <c:y val="6.2144897986559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4950885016837E-2"/>
                  <c:y val="-5.2655032260660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60912"/>
        <c:axId val="224561472"/>
      </c:lineChart>
      <c:catAx>
        <c:axId val="22456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56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61472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56091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270309988472661E-2"/>
                  <c:y val="-2.8409014510698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087092591644464E-2"/>
                  <c:y val="3.7385759158997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666121351120282E-2"/>
                  <c:y val="1.5494603722469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399290073999562E-3"/>
                  <c:y val="-1.81505041416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896975246475943E-2"/>
                  <c:y val="4.909586555286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3274101514E-2"/>
                  <c:y val="3.040225520613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1345373969312827E-2"/>
                  <c:y val="3.1379144838649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6958996804627165E-3"/>
                  <c:y val="2.437401017578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445670987401661E-2"/>
                  <c:y val="4.151722476821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4529079394052706E-3"/>
                  <c:y val="4.5595490523118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10967676665599E-2"/>
                  <c:y val="4.0853980430638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820094670592E-2"/>
                  <c:y val="4.65448888369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514064693275694E-2"/>
                  <c:y val="-5.013004733617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6884877285516166E-3"/>
                  <c:y val="-2.393408830357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839714761354241E-2"/>
                  <c:y val="-4.3574188366068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065816882651136E-2"/>
                  <c:y val="-3.9015662387878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855347003417772E-2"/>
                  <c:y val="-5.1342536323515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430332279113978E-2"/>
                  <c:y val="-5.0905245213328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6365158930053704E-2"/>
                  <c:y val="-3.930563082458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499775872411E-2"/>
                  <c:y val="4.457153948101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900353909864318E-2"/>
                  <c:y val="-4.5352291189110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5019854422932254E-2"/>
                  <c:y val="-4.6811487193158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5539896886081E-2"/>
                  <c:y val="4.490495746664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345916642610328E-2"/>
                  <c:y val="-4.751502181201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1914567330653E-2"/>
                  <c:y val="-5.577975494159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48558194583537E-2"/>
                  <c:y val="4.5446706315173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178937853634082E-2"/>
                  <c:y val="-4.7815269059724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135328145553318E-2"/>
                  <c:y val="-5.0151385739282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008688823835925E-2"/>
                  <c:y val="-4.7935114885377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565392"/>
        <c:axId val="224565952"/>
      </c:lineChart>
      <c:catAx>
        <c:axId val="22456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56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65952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56539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97444376965955E-2"/>
                  <c:y val="-3.785960188666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6491444216596E-2"/>
                  <c:y val="-5.4450502085776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952918007829019E-3"/>
                  <c:y val="2.2023609309179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976521655420292E-2"/>
                  <c:y val="-2.4080896688463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800056821900302E-2"/>
                  <c:y val="-3.54993011524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344403031662797E-2"/>
                  <c:y val="-2.8772614734798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922403709326497E-2"/>
                  <c:y val="-4.8577714654371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878914630232129E-2"/>
                  <c:y val="-2.7453692653606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404282235986444E-2"/>
                  <c:y val="4.5236953030041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820316598941244E-2"/>
                  <c:y val="-3.5685467936381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678813762425042E-2"/>
                  <c:y val="-3.754398485668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974215946003162E-2"/>
                  <c:y val="-4.0269792168023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895541960092098E-2"/>
                  <c:y val="-6.0436460016285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393758346554181E-2"/>
                  <c:y val="-4.054917363216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27287958157281E-2"/>
                  <c:y val="-4.030839092293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621535768202383E-2"/>
                  <c:y val="-3.5241188390019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1744086133423912E-2"/>
                  <c:y val="-2.9883576177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8877240349714828E-3"/>
                  <c:y val="-2.6586927415697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929386727753186E-2"/>
                  <c:y val="-4.9931034265453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264106137234269E-2"/>
                  <c:y val="-2.09202625870671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lang="ru-RU" sz="1100" b="1" i="1" u="none" strike="noStrike" kern="1200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585936758386586E-2"/>
                  <c:y val="2.439756402469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988169251534516E-2"/>
                  <c:y val="3.2020424255457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94147193031E-2"/>
                  <c:y val="3.251253608061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713618069721736E-2"/>
                  <c:y val="-4.1483158470470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38153158696819E-2"/>
                  <c:y val="-4.53813701402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734002703060676E-2"/>
                  <c:y val="-4.4758275953789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871117030555396E-2"/>
                  <c:y val="-4.3480053240024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5997232"/>
        <c:axId val="385997792"/>
      </c:lineChart>
      <c:catAx>
        <c:axId val="38599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59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997792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599723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86001152"/>
        <c:axId val="386001712"/>
        <c:axId val="0"/>
      </c:bar3DChart>
      <c:catAx>
        <c:axId val="38600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8600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600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86001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01.04.2017г.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- 24,7%
(2016г. - 21,4%)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- 28,7%
(2016г. - 31,3%)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- 27,1%</a:t>
                    </a:r>
                  </a:p>
                  <a:p>
                    <a:pPr>
                      <a:defRPr/>
                    </a:pPr>
                    <a:r>
                      <a:rPr lang="ru-RU"/>
                      <a:t>(2016г. - 29,4%)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- 18,5%
(2016г. - 16,5%)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- 1,0%
(2016г. - 1,4%)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24.7</c:v>
                </c:pt>
                <c:pt idx="1">
                  <c:v>28.7</c:v>
                </c:pt>
                <c:pt idx="2">
                  <c:v>27.1</c:v>
                </c:pt>
                <c:pt idx="3">
                  <c:v>18.5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6650912"/>
        <c:axId val="126651472"/>
        <c:axId val="0"/>
      </c:bar3DChart>
      <c:catAx>
        <c:axId val="1266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2665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5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26650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2015-2016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</a:t>
            </a:r>
            <a:r>
              <a:rPr lang="ru-RU" sz="1600" b="0" i="0" u="none" strike="noStrike" baseline="0">
                <a:effectLst/>
              </a:rPr>
              <a:t>отчетный месяц к декабрю предыдущего года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, %)</a:t>
            </a:r>
          </a:p>
        </c:rich>
      </c:tx>
      <c:layout>
        <c:manualLayout>
          <c:xMode val="edge"/>
          <c:yMode val="edge"/>
          <c:x val="9.8995139699601498E-2"/>
          <c:y val="4.223241133631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varyColors val="0"/>
        <c:ser>
          <c:idx val="0"/>
          <c:order val="0"/>
          <c:tx>
            <c:strRef>
              <c:f>'дин. цен '!$H$76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9234619250405472E-2"/>
                  <c:y val="-4.386651812656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323224488657105E-2"/>
                  <c:y val="-4.770178575657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32322448865710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38490331806115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629658356405422E-2"/>
                  <c:y val="-3.6422388271794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016790620908789E-2"/>
                  <c:y val="-4.8513251071690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342351781417488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710464478569697E-2"/>
                  <c:y val="-4.3279433010444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057247544695542E-2"/>
                  <c:y val="-4.2467967695331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75081367694722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8484836732985759E-2"/>
                  <c:y val="-3.870787248655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7142308069091143E-2"/>
                  <c:y val="-4.0909116693669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 '!$I$75:$T$75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'!$I$76:$T$76</c:f>
              <c:numCache>
                <c:formatCode>#\ ##0.0</c:formatCode>
                <c:ptCount val="12"/>
                <c:pt idx="0">
                  <c:v>100.54</c:v>
                </c:pt>
                <c:pt idx="1">
                  <c:v>101.38</c:v>
                </c:pt>
                <c:pt idx="2">
                  <c:v>101.86</c:v>
                </c:pt>
                <c:pt idx="3" formatCode="0.0">
                  <c:v>102.18</c:v>
                </c:pt>
                <c:pt idx="4" formatCode="0.0">
                  <c:v>102.26</c:v>
                </c:pt>
                <c:pt idx="5" formatCode="0.0">
                  <c:v>102.36</c:v>
                </c:pt>
                <c:pt idx="6" formatCode="0.0">
                  <c:v>102.76</c:v>
                </c:pt>
                <c:pt idx="7" formatCode="0.0">
                  <c:v>103.18</c:v>
                </c:pt>
                <c:pt idx="8" formatCode="0.0">
                  <c:v>103.3</c:v>
                </c:pt>
                <c:pt idx="9" formatCode="0.0">
                  <c:v>103.7</c:v>
                </c:pt>
                <c:pt idx="10" formatCode="0.0">
                  <c:v>104.2</c:v>
                </c:pt>
                <c:pt idx="11" formatCode="0.0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'дин. цен '!$H$77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27493411228035E-2"/>
                  <c:y val="-3.7141281496542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206447236471625E-2"/>
                  <c:y val="-5.1527307391705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753016015213414E-2"/>
                  <c:y val="-5.6098571868412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363681412443859E-2"/>
                  <c:y val="-5.233877270681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755326078888828E-2"/>
                  <c:y val="-4.710495464557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791245791245792E-2"/>
                  <c:y val="-2.742875140607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097643097643953E-2"/>
                  <c:y val="-3.428571428571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408704122052413E-2"/>
                  <c:y val="-4.9354395641661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710437710437812E-2"/>
                  <c:y val="-3.42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38047138047236E-2"/>
                  <c:y val="-3.657142857142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670033670033669E-2"/>
                  <c:y val="-4.1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 '!$I$75:$T$75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'!$I$77:$T$77</c:f>
              <c:numCache>
                <c:formatCode>#\ ##0.0</c:formatCode>
                <c:ptCount val="12"/>
                <c:pt idx="0">
                  <c:v>100.36</c:v>
                </c:pt>
                <c:pt idx="1">
                  <c:v>100.44</c:v>
                </c:pt>
                <c:pt idx="2">
                  <c:v>100.57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54272"/>
        <c:axId val="126654832"/>
      </c:lineChart>
      <c:catAx>
        <c:axId val="126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26654832"/>
        <c:crosses val="autoZero"/>
        <c:auto val="1"/>
        <c:lblAlgn val="ctr"/>
        <c:lblOffset val="100"/>
        <c:noMultiLvlLbl val="0"/>
      </c:catAx>
      <c:valAx>
        <c:axId val="126654832"/>
        <c:scaling>
          <c:orientation val="minMax"/>
          <c:min val="97"/>
        </c:scaling>
        <c:delete val="0"/>
        <c:axPos val="l"/>
        <c:majorGridlines/>
        <c:numFmt formatCode="#\ ##0.0" sourceLinked="1"/>
        <c:majorTickMark val="none"/>
        <c:minorTickMark val="none"/>
        <c:tickLblPos val="nextTo"/>
        <c:spPr>
          <a:ln w="9525">
            <a:noFill/>
          </a:ln>
        </c:spPr>
        <c:crossAx val="126654272"/>
        <c:crosses val="autoZero"/>
        <c:crossBetween val="between"/>
      </c:valAx>
      <c:spPr>
        <a:ln w="6350">
          <a:prstDash val="lgDash"/>
        </a:ln>
      </c:spPr>
    </c:plotArea>
    <c:legend>
      <c:legendPos val="b"/>
      <c:overlay val="0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3066032"/>
        <c:axId val="233066592"/>
        <c:axId val="0"/>
      </c:bar3DChart>
      <c:catAx>
        <c:axId val="23306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0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06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06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3069392"/>
        <c:axId val="233069952"/>
        <c:axId val="0"/>
      </c:bar3DChart>
      <c:catAx>
        <c:axId val="23306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06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06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069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[5]диаграмма!$A$4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[5]диаграмма!$A$5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87227120"/>
        <c:axId val="387227680"/>
        <c:axId val="0"/>
      </c:bar3DChart>
      <c:catAx>
        <c:axId val="38722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872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22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87227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87230480"/>
        <c:axId val="387231040"/>
        <c:axId val="0"/>
      </c:bar3DChart>
      <c:catAx>
        <c:axId val="38723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8723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23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87230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01.04.2016г.</c:v>
                </c:pt>
                <c:pt idx="1">
                  <c:v>на 01.04.2017г.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42.2</c:v>
                </c:pt>
                <c:pt idx="1">
                  <c:v>51.5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01.04.2016г.</c:v>
                </c:pt>
                <c:pt idx="1">
                  <c:v>на 01.04.2017г.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57.8</c:v>
                </c:pt>
                <c:pt idx="1">
                  <c:v>48.5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5559200"/>
        <c:axId val="385559760"/>
        <c:axId val="0"/>
      </c:bar3DChart>
      <c:catAx>
        <c:axId val="385559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8555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555976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8555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01.04.2016г.</c:v>
                </c:pt>
                <c:pt idx="1">
                  <c:v>на 01.04.2017г.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38.1</c:v>
                </c:pt>
                <c:pt idx="1">
                  <c:v>35.4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01.04.2016г.</c:v>
                </c:pt>
                <c:pt idx="1">
                  <c:v>на 01.04.2017г.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</c:v>
                </c:pt>
                <c:pt idx="1">
                  <c:v>31.7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01.04.2016г.</c:v>
                </c:pt>
                <c:pt idx="1">
                  <c:v>на 01.04.2017г.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28.9</c:v>
                </c:pt>
                <c:pt idx="1">
                  <c:v>32.9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5564800"/>
        <c:axId val="385568160"/>
        <c:axId val="0"/>
      </c:bar3DChart>
      <c:catAx>
        <c:axId val="385564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8556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56816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85564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показателей уровня жизни населения</a:t>
            </a:r>
          </a:p>
        </c:rich>
      </c:tx>
      <c:layout>
        <c:manualLayout>
          <c:xMode val="edge"/>
          <c:yMode val="edge"/>
          <c:x val="0.29559206723711667"/>
          <c:y val="3.6697247706428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484224834619271"/>
          <c:y val="0.12234935764608371"/>
          <c:w val="0.87640449438202261"/>
          <c:h val="0.60607665001778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1636812315561E-3"/>
                  <c:y val="7.518689018840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110224944939067E-3"/>
                  <c:y val="7.3524824701706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174734951967191E-3"/>
                  <c:y val="7.029138477728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(диаграмма!$BX$3,диаграмма!$CJ$3,диаграмма!$CV$3)</c:f>
              <c:numCache>
                <c:formatCode>General</c:formatCode>
                <c:ptCount val="3"/>
              </c:numCache>
            </c:numRef>
          </c:cat>
          <c:val>
            <c:numRef>
              <c:f>(диаграмма!$BX$4,диаграмма!$CJ$4,диаграмма!$CV$4)</c:f>
              <c:numCache>
                <c:formatCode>0.0</c:formatCode>
                <c:ptCount val="3"/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3.6037530950906254E-3"/>
                  <c:y val="8.339321185819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029435490851834E-3"/>
                  <c:y val="8.1743167348013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011879623123848E-3"/>
                  <c:y val="8.176425528094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(диаграмма!$BX$3,диаграмма!$CJ$3,диаграмма!$CV$3)</c:f>
              <c:numCache>
                <c:formatCode>General</c:formatCode>
                <c:ptCount val="3"/>
              </c:numCache>
            </c:numRef>
          </c:cat>
          <c:val>
            <c:numRef>
              <c:f>(диаграмма!$BX$5,диаграмма!$CJ$5,диаграмма!$CV$5)</c:f>
              <c:numCache>
                <c:formatCode>0.0</c:formatCode>
                <c:ptCount val="3"/>
              </c:numCache>
            </c:numRef>
          </c:val>
        </c:ser>
        <c:ser>
          <c:idx val="2"/>
          <c:order val="2"/>
          <c:tx>
            <c:strRef>
              <c:f>диаграмма!$A$6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426474415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325152172983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024221587445257E-3"/>
                  <c:y val="0.10311688704850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(диаграмма!$BX$3,диаграмма!$CJ$3,диаграмма!$CV$3)</c:f>
              <c:numCache>
                <c:formatCode>General</c:formatCode>
                <c:ptCount val="3"/>
              </c:numCache>
            </c:numRef>
          </c:cat>
          <c:val>
            <c:numRef>
              <c:f>(диаграмма!$BX$6,диаграмма!$CJ$6,диаграмма!$CV$6)</c:f>
              <c:numCache>
                <c:formatCode>0.0</c:formatCode>
                <c:ptCount val="3"/>
              </c:numCache>
            </c:numRef>
          </c:val>
        </c:ser>
        <c:ser>
          <c:idx val="3"/>
          <c:order val="3"/>
          <c:tx>
            <c:strRef>
              <c:f>диаграмма!$A$7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555292651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(диаграмма!$BX$3,диаграмма!$CJ$3,диаграмма!$CV$3)</c:f>
              <c:numCache>
                <c:formatCode>General</c:formatCode>
                <c:ptCount val="3"/>
              </c:numCache>
            </c:numRef>
          </c:cat>
          <c:val>
            <c:numRef>
              <c:f>(диаграмма!$BX$7,диаграмма!$CJ$7,диаграмма!$CV$7)</c:f>
              <c:numCache>
                <c:formatCode>0.0</c:formatCode>
                <c:ptCount val="3"/>
              </c:numCache>
            </c:numRef>
          </c:val>
        </c:ser>
        <c:ser>
          <c:idx val="4"/>
          <c:order val="4"/>
          <c:tx>
            <c:strRef>
              <c:f>диаграмма!$A$8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1.2011636812316222E-3"/>
                  <c:y val="9.984489372522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039127733912023E-3"/>
                  <c:y val="0.10147383951358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22189086037268E-3"/>
                  <c:y val="9.992812070300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(диаграмма!$BX$3,диаграмма!$CJ$3,диаграмма!$CV$3)</c:f>
              <c:numCache>
                <c:formatCode>General</c:formatCode>
                <c:ptCount val="3"/>
              </c:numCache>
            </c:numRef>
          </c:cat>
          <c:val>
            <c:numRef>
              <c:f>(диаграмма!$BX$8,диаграмма!$CJ$8,диаграмма!$CV$8)</c:f>
              <c:numCache>
                <c:formatCode>0.0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80544992"/>
        <c:axId val="380542192"/>
        <c:axId val="0"/>
      </c:bar3DChart>
      <c:catAx>
        <c:axId val="38054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054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42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60000"/>
                </a:srgb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0544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80365396058392"/>
          <c:y val="0.80138919022208177"/>
          <c:w val="0.59334570060893799"/>
          <c:h val="0.15589159403835004"/>
        </c:manualLayout>
      </c:layout>
      <c:overlay val="1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2017 март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3771.9</c:v>
                </c:pt>
                <c:pt idx="1">
                  <c:v>4242.49</c:v>
                </c:pt>
                <c:pt idx="2">
                  <c:v>5436.74</c:v>
                </c:pt>
                <c:pt idx="3">
                  <c:v>5740.27</c:v>
                </c:pt>
                <c:pt idx="4">
                  <c:v>6302.9</c:v>
                </c:pt>
                <c:pt idx="5">
                  <c:v>6376.5</c:v>
                </c:pt>
                <c:pt idx="6">
                  <c:v>6800.51</c:v>
                </c:pt>
                <c:pt idx="7">
                  <c:v>9716.86</c:v>
                </c:pt>
              </c:numCache>
            </c:numRef>
          </c:val>
        </c:ser>
        <c:ser>
          <c:idx val="1"/>
          <c:order val="1"/>
          <c:tx>
            <c:v>2016 март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3655.25</c:v>
                </c:pt>
                <c:pt idx="1">
                  <c:v>4144.99</c:v>
                </c:pt>
                <c:pt idx="2">
                  <c:v>5477.15</c:v>
                </c:pt>
                <c:pt idx="3">
                  <c:v>5785.63</c:v>
                </c:pt>
                <c:pt idx="4">
                  <c:v>6087.86</c:v>
                </c:pt>
                <c:pt idx="5">
                  <c:v>5538.86</c:v>
                </c:pt>
                <c:pt idx="6">
                  <c:v>6893.26</c:v>
                </c:pt>
                <c:pt idx="7">
                  <c:v>9189.5400000000009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384487168"/>
        <c:axId val="384489408"/>
      </c:barChart>
      <c:catAx>
        <c:axId val="384487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8448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489408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84487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Структура распределения налогов, сборов и иных обязательных платежей консолидированного</a:t>
            </a:r>
            <a:r>
              <a:rPr lang="ru-RU" baseline="0"/>
              <a:t> бюджета края  в </a:t>
            </a:r>
            <a:r>
              <a:rPr lang="ru-RU"/>
              <a:t>динамике, %</a:t>
            </a:r>
          </a:p>
        </c:rich>
      </c:tx>
      <c:layout>
        <c:manualLayout>
          <c:xMode val="edge"/>
          <c:yMode val="edge"/>
          <c:x val="0.12635981344765587"/>
          <c:y val="3.1496062992125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0920436817472701E-2"/>
          <c:y val="0.24671979248637735"/>
          <c:w val="0.94851794071757956"/>
          <c:h val="0.51968637140740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диаграмма!$D$27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C0C0FF"/>
                </a:gs>
                <a:gs pos="100000">
                  <a:srgbClr val="C0C0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диаграмма!$D$29:$D$30</c:f>
              <c:numCache>
                <c:formatCode>#\ ##0.0</c:formatCode>
                <c:ptCount val="2"/>
              </c:numCache>
            </c:numRef>
          </c:val>
        </c:ser>
        <c:ser>
          <c:idx val="1"/>
          <c:order val="1"/>
          <c:tx>
            <c:strRef>
              <c:f>диаграмма!$E$27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802060"/>
                </a:gs>
                <a:gs pos="100000">
                  <a:srgbClr val="80206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диаграмма!$E$29:$E$30</c:f>
              <c:numCache>
                <c:formatCode>0.0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2991056"/>
        <c:axId val="222993296"/>
      </c:barChart>
      <c:catAx>
        <c:axId val="22299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299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993296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one"/>
        <c:crossAx val="222991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6089459290031212"/>
          <c:w val="0.99635985439419583"/>
          <c:h val="0.134733433911316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диаграмма!$E$34</c:f>
              <c:strCache>
                <c:ptCount val="1"/>
              </c:strCache>
            </c:strRef>
          </c:tx>
          <c:spPr>
            <a:solidFill>
              <a:srgbClr val="F6FEC6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5469405262229708E-3"/>
                  <c:y val="-0.162162238883822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107591029123701E-3"/>
                  <c:y val="-0.15752897668549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диаграмма!$F$34:$G$34</c:f>
              <c:numCache>
                <c:formatCode>#\ ##0.0</c:formatCode>
                <c:ptCount val="2"/>
              </c:numCache>
            </c:numRef>
          </c:val>
        </c:ser>
        <c:ser>
          <c:idx val="1"/>
          <c:order val="1"/>
          <c:tx>
            <c:strRef>
              <c:f>диаграмма!$E$35</c:f>
              <c:strCache>
                <c:ptCount val="1"/>
              </c:strCache>
            </c:strRef>
          </c:tx>
          <c:spPr>
            <a:ln w="952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-3.2811361895152603E-3"/>
                  <c:y val="-0.16235207704235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836107509724467E-2"/>
                  <c:y val="-0.171365308939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диаграмма!$F$35:$G$35</c:f>
              <c:numCache>
                <c:formatCode>#\ ##0.0</c:formatCode>
                <c:ptCount val="2"/>
              </c:numCache>
            </c:numRef>
          </c:val>
        </c:ser>
        <c:ser>
          <c:idx val="2"/>
          <c:order val="2"/>
          <c:tx>
            <c:strRef>
              <c:f>диаграмма!$E$36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2.4456695872603077E-2"/>
                  <c:y val="-0.16789215773244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221454945972135E-2"/>
                  <c:y val="-0.15897015358242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диаграмма!$F$36:$G$36</c:f>
              <c:numCache>
                <c:formatCode>#\ ##0.0</c:formatCode>
                <c:ptCount val="2"/>
              </c:numCache>
            </c:numRef>
          </c:val>
        </c:ser>
        <c:ser>
          <c:idx val="3"/>
          <c:order val="3"/>
          <c:tx>
            <c:strRef>
              <c:f>диаграмма!$E$37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3.6648680392031346E-3"/>
                  <c:y val="-0.167493434910801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1101982432169703E-4"/>
                  <c:y val="-0.154707973173991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диаграмма!$F$37:$G$37</c:f>
              <c:numCache>
                <c:formatCode>#\ ##0.0</c:formatCode>
                <c:ptCount val="2"/>
              </c:numCache>
            </c:numRef>
          </c:val>
        </c:ser>
        <c:ser>
          <c:idx val="4"/>
          <c:order val="4"/>
          <c:tx>
            <c:strRef>
              <c:f>диаграмма!$E$38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6.1116824596211617E-3"/>
                  <c:y val="-0.16810931839230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22258520947046E-3"/>
                  <c:y val="-0.154553809359908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диаграмма!$F$38:$G$38</c:f>
              <c:numCache>
                <c:formatCode>#\ ##0.0</c:formatCode>
                <c:ptCount val="2"/>
              </c:numCache>
            </c:numRef>
          </c:val>
        </c:ser>
        <c:ser>
          <c:idx val="5"/>
          <c:order val="5"/>
          <c:tx>
            <c:strRef>
              <c:f>диаграмма!$E$39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5.4975436614601823E-3"/>
                  <c:y val="-0.17257956347868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192664504189962E-3"/>
                  <c:y val="-0.15455380889082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диаграмма!$F$39:$G$39</c:f>
              <c:numCache>
                <c:formatCode>#\ ##0.0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8565936"/>
        <c:axId val="388566496"/>
        <c:axId val="0"/>
      </c:bar3DChart>
      <c:catAx>
        <c:axId val="38856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388566496"/>
        <c:crosses val="autoZero"/>
        <c:auto val="1"/>
        <c:lblAlgn val="ctr"/>
        <c:lblOffset val="100"/>
        <c:noMultiLvlLbl val="0"/>
      </c:catAx>
      <c:valAx>
        <c:axId val="388566496"/>
        <c:scaling>
          <c:orientation val="minMax"/>
        </c:scaling>
        <c:delete val="0"/>
        <c:axPos val="b"/>
        <c:majorGridlines/>
        <c:numFmt formatCode="#\ ##0.0" sourceLinked="1"/>
        <c:majorTickMark val="out"/>
        <c:minorTickMark val="none"/>
        <c:tickLblPos val="nextTo"/>
        <c:crossAx val="3885659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ru-RU" sz="1400" b="1" i="0" baseline="0">
                <a:latin typeface="Times New Roman" pitchFamily="18" charset="0"/>
                <a:cs typeface="Times New Roman" pitchFamily="18" charset="0"/>
              </a:rPr>
              <a:t>Структура  расходов городского бюджета на 01.04.2017 г.*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view3D>
      <c:rotX val="3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Pt>
            <c:idx val="7"/>
            <c:bubble3D val="0"/>
            <c:explosion val="14"/>
          </c:dPt>
          <c:dPt>
            <c:idx val="8"/>
            <c:bubble3D val="0"/>
            <c:explosion val="17"/>
          </c:dPt>
          <c:dPt>
            <c:idx val="9"/>
            <c:bubble3D val="0"/>
            <c:explosion val="7"/>
          </c:dPt>
          <c:dLbls>
            <c:dLbl>
              <c:idx val="0"/>
              <c:layout>
                <c:manualLayout>
                  <c:x val="-2.3801269157883779E-2"/>
                  <c:y val="4.9271551429121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04451975755265E-2"/>
                  <c:y val="-3.0073274620256482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74615813090138"/>
                      <c:h val="0.1737208178870614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0753150100523757E-2"/>
                  <c:y val="-9.62562057005696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451116680164181E-2"/>
                  <c:y val="-6.66528850638198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5505707048790074"/>
                  <c:y val="-6.48775254555092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6544478644112934E-3"/>
                  <c:y val="2.2361413315973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(диаграмма!$A$57:$A$61,диаграмма!$A$62:$A$67)</c:f>
              <c:numCache>
                <c:formatCode>General</c:formatCode>
                <c:ptCount val="11"/>
              </c:numCache>
            </c:numRef>
          </c:cat>
          <c:val>
            <c:numRef>
              <c:f>(диаграмма!$C$57:$C$61,диаграмма!$C$62:$C$67)</c:f>
              <c:numCache>
                <c:formatCode>0.00</c:formatCode>
                <c:ptCount val="11"/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29</xdr:row>
      <xdr:rowOff>3174</xdr:rowOff>
    </xdr:from>
    <xdr:to>
      <xdr:col>7</xdr:col>
      <xdr:colOff>940289</xdr:colOff>
      <xdr:row>58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43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02393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08680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1477347</xdr:colOff>
      <xdr:row>91</xdr:row>
      <xdr:rowOff>140189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0.73546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2038" y="135159"/>
          <a:ext cx="5027231" cy="384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176212</xdr:rowOff>
    </xdr:from>
    <xdr:to>
      <xdr:col>6</xdr:col>
      <xdr:colOff>1012031</xdr:colOff>
      <xdr:row>50</xdr:row>
      <xdr:rowOff>261938</xdr:rowOff>
    </xdr:to>
    <xdr:graphicFrame macro="">
      <xdr:nvGraphicFramePr>
        <xdr:cNvPr id="437602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21167</xdr:rowOff>
    </xdr:from>
    <xdr:to>
      <xdr:col>10</xdr:col>
      <xdr:colOff>603249</xdr:colOff>
      <xdr:row>138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123825</xdr:rowOff>
    </xdr:from>
    <xdr:to>
      <xdr:col>4</xdr:col>
      <xdr:colOff>800100</xdr:colOff>
      <xdr:row>30</xdr:row>
      <xdr:rowOff>200025</xdr:rowOff>
    </xdr:to>
    <xdr:graphicFrame macro="">
      <xdr:nvGraphicFramePr>
        <xdr:cNvPr id="4376642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69</xdr:row>
      <xdr:rowOff>10584</xdr:rowOff>
    </xdr:from>
    <xdr:to>
      <xdr:col>11</xdr:col>
      <xdr:colOff>941918</xdr:colOff>
      <xdr:row>86</xdr:row>
      <xdr:rowOff>52917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2141652</xdr:colOff>
      <xdr:row>73</xdr:row>
      <xdr:rowOff>32455</xdr:rowOff>
    </xdr:from>
    <xdr:to>
      <xdr:col>1</xdr:col>
      <xdr:colOff>2543819</xdr:colOff>
      <xdr:row>75</xdr:row>
      <xdr:rowOff>11289</xdr:rowOff>
    </xdr:to>
    <xdr:sp macro="" textlink="">
      <xdr:nvSpPr>
        <xdr:cNvPr id="5" name="TextBox 4"/>
        <xdr:cNvSpPr txBox="1"/>
      </xdr:nvSpPr>
      <xdr:spPr>
        <a:xfrm>
          <a:off x="2577081" y="14292741"/>
          <a:ext cx="402167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(1)</a:t>
          </a:r>
        </a:p>
      </xdr:txBody>
    </xdr:sp>
    <xdr:clientData/>
  </xdr:twoCellAnchor>
  <xdr:twoCellAnchor>
    <xdr:from>
      <xdr:col>1</xdr:col>
      <xdr:colOff>2019988</xdr:colOff>
      <xdr:row>79</xdr:row>
      <xdr:rowOff>94120</xdr:rowOff>
    </xdr:from>
    <xdr:to>
      <xdr:col>1</xdr:col>
      <xdr:colOff>2422155</xdr:colOff>
      <xdr:row>81</xdr:row>
      <xdr:rowOff>80891</xdr:rowOff>
    </xdr:to>
    <xdr:sp macro="" textlink="">
      <xdr:nvSpPr>
        <xdr:cNvPr id="6" name="TextBox 5"/>
        <xdr:cNvSpPr txBox="1"/>
      </xdr:nvSpPr>
      <xdr:spPr>
        <a:xfrm>
          <a:off x="2455417" y="15334120"/>
          <a:ext cx="402167" cy="31334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(1)</a:t>
          </a:r>
        </a:p>
      </xdr:txBody>
    </xdr:sp>
    <xdr:clientData/>
  </xdr:twoCellAnchor>
  <xdr:twoCellAnchor>
    <xdr:from>
      <xdr:col>1</xdr:col>
      <xdr:colOff>4305797</xdr:colOff>
      <xdr:row>73</xdr:row>
      <xdr:rowOff>23427</xdr:rowOff>
    </xdr:from>
    <xdr:to>
      <xdr:col>1</xdr:col>
      <xdr:colOff>4707964</xdr:colOff>
      <xdr:row>75</xdr:row>
      <xdr:rowOff>5663</xdr:rowOff>
    </xdr:to>
    <xdr:sp macro="" textlink="">
      <xdr:nvSpPr>
        <xdr:cNvPr id="7" name="TextBox 6"/>
        <xdr:cNvSpPr txBox="1"/>
      </xdr:nvSpPr>
      <xdr:spPr>
        <a:xfrm>
          <a:off x="4741226" y="14283713"/>
          <a:ext cx="402167" cy="30880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(2)</a:t>
          </a:r>
        </a:p>
      </xdr:txBody>
    </xdr:sp>
    <xdr:clientData/>
  </xdr:twoCellAnchor>
  <xdr:twoCellAnchor>
    <xdr:from>
      <xdr:col>1</xdr:col>
      <xdr:colOff>4347536</xdr:colOff>
      <xdr:row>79</xdr:row>
      <xdr:rowOff>76488</xdr:rowOff>
    </xdr:from>
    <xdr:to>
      <xdr:col>1</xdr:col>
      <xdr:colOff>4749703</xdr:colOff>
      <xdr:row>81</xdr:row>
      <xdr:rowOff>55322</xdr:rowOff>
    </xdr:to>
    <xdr:sp macro="" textlink="">
      <xdr:nvSpPr>
        <xdr:cNvPr id="8" name="TextBox 7"/>
        <xdr:cNvSpPr txBox="1"/>
      </xdr:nvSpPr>
      <xdr:spPr>
        <a:xfrm>
          <a:off x="4782965" y="15316488"/>
          <a:ext cx="402167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(2)</a:t>
          </a:r>
        </a:p>
      </xdr:txBody>
    </xdr:sp>
    <xdr:clientData/>
  </xdr:twoCellAnchor>
  <xdr:twoCellAnchor>
    <xdr:from>
      <xdr:col>2</xdr:col>
      <xdr:colOff>229880</xdr:colOff>
      <xdr:row>73</xdr:row>
      <xdr:rowOff>84689</xdr:rowOff>
    </xdr:from>
    <xdr:to>
      <xdr:col>2</xdr:col>
      <xdr:colOff>626559</xdr:colOff>
      <xdr:row>75</xdr:row>
      <xdr:rowOff>63523</xdr:rowOff>
    </xdr:to>
    <xdr:sp macro="" textlink="">
      <xdr:nvSpPr>
        <xdr:cNvPr id="9" name="TextBox 8"/>
        <xdr:cNvSpPr txBox="1"/>
      </xdr:nvSpPr>
      <xdr:spPr>
        <a:xfrm>
          <a:off x="9441916" y="14344975"/>
          <a:ext cx="396679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(3)</a:t>
          </a:r>
        </a:p>
      </xdr:txBody>
    </xdr:sp>
    <xdr:clientData/>
  </xdr:twoCellAnchor>
  <xdr:twoCellAnchor>
    <xdr:from>
      <xdr:col>2</xdr:col>
      <xdr:colOff>380696</xdr:colOff>
      <xdr:row>79</xdr:row>
      <xdr:rowOff>137942</xdr:rowOff>
    </xdr:from>
    <xdr:to>
      <xdr:col>2</xdr:col>
      <xdr:colOff>773664</xdr:colOff>
      <xdr:row>81</xdr:row>
      <xdr:rowOff>116775</xdr:rowOff>
    </xdr:to>
    <xdr:sp macro="" textlink="">
      <xdr:nvSpPr>
        <xdr:cNvPr id="10" name="TextBox 9"/>
        <xdr:cNvSpPr txBox="1"/>
      </xdr:nvSpPr>
      <xdr:spPr>
        <a:xfrm>
          <a:off x="9596134" y="15318411"/>
          <a:ext cx="392968" cy="31220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(3)</a:t>
          </a:r>
        </a:p>
      </xdr:txBody>
    </xdr:sp>
    <xdr:clientData/>
  </xdr:twoCellAnchor>
  <xdr:twoCellAnchor>
    <xdr:from>
      <xdr:col>5</xdr:col>
      <xdr:colOff>164733</xdr:colOff>
      <xdr:row>73</xdr:row>
      <xdr:rowOff>54488</xdr:rowOff>
    </xdr:from>
    <xdr:to>
      <xdr:col>5</xdr:col>
      <xdr:colOff>559570</xdr:colOff>
      <xdr:row>75</xdr:row>
      <xdr:rowOff>31086</xdr:rowOff>
    </xdr:to>
    <xdr:sp macro="" textlink="">
      <xdr:nvSpPr>
        <xdr:cNvPr id="11" name="TextBox 10"/>
        <xdr:cNvSpPr txBox="1"/>
      </xdr:nvSpPr>
      <xdr:spPr>
        <a:xfrm>
          <a:off x="12969054" y="14314774"/>
          <a:ext cx="394837" cy="30316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(4)</a:t>
          </a:r>
        </a:p>
      </xdr:txBody>
    </xdr:sp>
    <xdr:clientData/>
  </xdr:twoCellAnchor>
  <xdr:twoCellAnchor>
    <xdr:from>
      <xdr:col>5</xdr:col>
      <xdr:colOff>1029039</xdr:colOff>
      <xdr:row>79</xdr:row>
      <xdr:rowOff>59717</xdr:rowOff>
    </xdr:from>
    <xdr:to>
      <xdr:col>6</xdr:col>
      <xdr:colOff>274598</xdr:colOff>
      <xdr:row>81</xdr:row>
      <xdr:rowOff>30613</xdr:rowOff>
    </xdr:to>
    <xdr:sp macro="" textlink="">
      <xdr:nvSpPr>
        <xdr:cNvPr id="12" name="TextBox 11"/>
        <xdr:cNvSpPr txBox="1"/>
      </xdr:nvSpPr>
      <xdr:spPr>
        <a:xfrm>
          <a:off x="13833360" y="15299717"/>
          <a:ext cx="402167" cy="29746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(4)</a:t>
          </a:r>
        </a:p>
      </xdr:txBody>
    </xdr:sp>
    <xdr:clientData/>
  </xdr:twoCellAnchor>
  <xdr:twoCellAnchor>
    <xdr:from>
      <xdr:col>6</xdr:col>
      <xdr:colOff>1183186</xdr:colOff>
      <xdr:row>73</xdr:row>
      <xdr:rowOff>16825</xdr:rowOff>
    </xdr:from>
    <xdr:to>
      <xdr:col>7</xdr:col>
      <xdr:colOff>278211</xdr:colOff>
      <xdr:row>74</xdr:row>
      <xdr:rowOff>158944</xdr:rowOff>
    </xdr:to>
    <xdr:sp macro="" textlink="">
      <xdr:nvSpPr>
        <xdr:cNvPr id="13" name="TextBox 12"/>
        <xdr:cNvSpPr txBox="1"/>
      </xdr:nvSpPr>
      <xdr:spPr>
        <a:xfrm>
          <a:off x="15144115" y="14277111"/>
          <a:ext cx="414917" cy="30540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(5)</a:t>
          </a:r>
        </a:p>
      </xdr:txBody>
    </xdr:sp>
    <xdr:clientData/>
  </xdr:twoCellAnchor>
  <xdr:twoCellAnchor>
    <xdr:from>
      <xdr:col>6</xdr:col>
      <xdr:colOff>1255742</xdr:colOff>
      <xdr:row>79</xdr:row>
      <xdr:rowOff>100577</xdr:rowOff>
    </xdr:from>
    <xdr:to>
      <xdr:col>7</xdr:col>
      <xdr:colOff>340203</xdr:colOff>
      <xdr:row>81</xdr:row>
      <xdr:rowOff>89994</xdr:rowOff>
    </xdr:to>
    <xdr:sp macro="" textlink="">
      <xdr:nvSpPr>
        <xdr:cNvPr id="14" name="TextBox 13"/>
        <xdr:cNvSpPr txBox="1"/>
      </xdr:nvSpPr>
      <xdr:spPr>
        <a:xfrm>
          <a:off x="15216671" y="15340577"/>
          <a:ext cx="404353" cy="31598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(5)</a:t>
          </a:r>
        </a:p>
      </xdr:txBody>
    </xdr:sp>
    <xdr:clientData/>
  </xdr:twoCellAnchor>
  <xdr:twoCellAnchor>
    <xdr:from>
      <xdr:col>7</xdr:col>
      <xdr:colOff>773909</xdr:colOff>
      <xdr:row>79</xdr:row>
      <xdr:rowOff>47626</xdr:rowOff>
    </xdr:from>
    <xdr:to>
      <xdr:col>8</xdr:col>
      <xdr:colOff>119063</xdr:colOff>
      <xdr:row>81</xdr:row>
      <xdr:rowOff>107157</xdr:rowOff>
    </xdr:to>
    <xdr:sp macro="" textlink="">
      <xdr:nvSpPr>
        <xdr:cNvPr id="15" name="TextBox 14"/>
        <xdr:cNvSpPr txBox="1"/>
      </xdr:nvSpPr>
      <xdr:spPr>
        <a:xfrm>
          <a:off x="16073440" y="15228095"/>
          <a:ext cx="452436" cy="39290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(6)</a:t>
          </a:r>
        </a:p>
      </xdr:txBody>
    </xdr:sp>
    <xdr:clientData/>
  </xdr:twoCellAnchor>
  <xdr:twoCellAnchor>
    <xdr:from>
      <xdr:col>7</xdr:col>
      <xdr:colOff>762001</xdr:colOff>
      <xdr:row>72</xdr:row>
      <xdr:rowOff>166687</xdr:rowOff>
    </xdr:from>
    <xdr:to>
      <xdr:col>8</xdr:col>
      <xdr:colOff>63502</xdr:colOff>
      <xdr:row>74</xdr:row>
      <xdr:rowOff>145520</xdr:rowOff>
    </xdr:to>
    <xdr:sp macro="" textlink="">
      <xdr:nvSpPr>
        <xdr:cNvPr id="16" name="TextBox 15"/>
        <xdr:cNvSpPr txBox="1"/>
      </xdr:nvSpPr>
      <xdr:spPr>
        <a:xfrm>
          <a:off x="16061532" y="14180343"/>
          <a:ext cx="408783" cy="31220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(6)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39</xdr:row>
      <xdr:rowOff>9525</xdr:rowOff>
    </xdr:from>
    <xdr:to>
      <xdr:col>5</xdr:col>
      <xdr:colOff>371475</xdr:colOff>
      <xdr:row>70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22679</xdr:colOff>
      <xdr:row>19</xdr:row>
      <xdr:rowOff>22676</xdr:rowOff>
    </xdr:from>
    <xdr:to>
      <xdr:col>4</xdr:col>
      <xdr:colOff>963840</xdr:colOff>
      <xdr:row>41</xdr:row>
      <xdr:rowOff>34018</xdr:rowOff>
    </xdr:to>
    <xdr:graphicFrame macro="">
      <xdr:nvGraphicFramePr>
        <xdr:cNvPr id="2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01\STORAGE\&#1048;&#1085;&#1092;&#1086;&#1088;&#1084;&#1072;&#1094;&#1080;&#1103;\&#1045;&#1078;&#1077;&#1084;&#1077;&#1089;&#1103;&#1095;&#1085;&#1072;&#1103;%20&#1080;&#1085;&#1092;&#1086;&#1088;&#1084;&#1072;&#1094;&#1080;&#1103;\&#1050;&#1085;&#1080;&#1078;&#1082;&#1072;%20&#1085;&#1072;%202017%20&#1075;&#1086;&#1076;\&#1044;&#1083;&#1103;%20&#1088;&#1091;&#1082;&#1086;&#1074;&#1086;&#1076;&#1089;&#1090;&#1074;&#1072;%20&#1085;&#1072;%2001.01.2017&#1075;%20(&#1091;&#1090;&#1086;&#1095;&#1085;&#1077;&#1085;&#1085;&#1072;&#110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yakovaEkA\Desktop\&#1055;&#1086;&#1083;&#1103;&#1082;&#1086;&#1074;&#1072;%20&#1045;.&#1040;\2017%20&#1043;&#1054;&#1044;\&#1054;&#1058;&#1063;&#1045;&#1058;&#1067;\&#1057;&#1045;&#1041;&#1045;&#1057;&#1058;&#1054;&#1048;&#1052;&#1054;&#1057;&#1058;&#1068;\&#1057;&#1077;&#1073;&#1077;&#1089;&#1090;&#1086;&#1080;&#1084;&#1086;&#1089;&#1090;&#1100;%202017%20&#1075;&#1086;&#1076;\&#1054;&#1090;&#1095;&#1077;&#1090;%20&#1057;&#1045;&#1041;&#1045;&#1057;&#1058;_&#1046;&#1059;_3_&#1084;&#1077;&#1089;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yakovaEkA\Desktop\&#1055;&#1086;&#1083;&#1103;&#1082;&#1086;&#1074;&#1072;%20&#1045;.&#1040;\2017%20&#1043;&#1054;&#1044;\&#1054;&#1058;&#1063;&#1045;&#1058;&#1067;\&#1050;&#1042;&#1040;&#1056;&#1058;&#1040;&#1051;&#1068;&#1053;&#1067;&#1049;_&#1054;&#1057;&#1053;.&#1055;&#1054;&#1050;&#1040;&#1047;.&#1044;&#1045;&#1071;&#1058;&#1045;&#1051;&#1068;&#1053;&#1054;&#1057;&#1058;&#1048;_&#1069;&#1050;&#1054;&#1053;&#1054;&#1052;&#1048;&#1050;&#1040;\&#1054;&#1090;&#1095;&#1077;&#1090;%20&#1087;&#1086;%20&#1046;&#1050;&#1059;%203%20&#1084;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1.17"/>
      <sheetName val="стр-ра гор доходов"/>
      <sheetName val="бюджет"/>
      <sheetName val="исп гор бюдж"/>
      <sheetName val="ДКВ "/>
      <sheetName val="социнфрастр"/>
      <sheetName val="типы учреждений"/>
      <sheetName val="эк. показ. "/>
      <sheetName val="цены на металл"/>
      <sheetName val="цены на металл 2"/>
      <sheetName val="дин. цен "/>
      <sheetName val="индекс потр цен"/>
      <sheetName val="ЖКХ"/>
      <sheetName val="Средние 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4">
          <cell r="G64">
            <v>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"/>
      <sheetName val="Инф (2)"/>
      <sheetName val="СВОД без ТЭ"/>
      <sheetName val="СВОД"/>
      <sheetName val="Расшифровка"/>
      <sheetName val="ЖКС"/>
      <sheetName val="СБ"/>
      <sheetName val="ЖТ (ЖФ)"/>
      <sheetName val="ТЭ"/>
      <sheetName val="УД дгт"/>
      <sheetName val="НС (жф)"/>
      <sheetName val="город (ЖФ)"/>
      <sheetName val="ТБ (ЖФ)"/>
      <sheetName val="Управ.дом"/>
      <sheetName val="УД общ."/>
      <sheetName val="ЖТ (общ.)"/>
      <sheetName val="НС (общ)"/>
      <sheetName val="город (общ.)"/>
      <sheetName val="ТБ (общ.)"/>
    </sheetNames>
    <sheetDataSet>
      <sheetData sheetId="0"/>
      <sheetData sheetId="1"/>
      <sheetData sheetId="2"/>
      <sheetData sheetId="3"/>
      <sheetData sheetId="4">
        <row r="51">
          <cell r="F51">
            <v>75491.08</v>
          </cell>
          <cell r="G51">
            <v>77855.710000000006</v>
          </cell>
        </row>
        <row r="58">
          <cell r="F58">
            <v>793410.71000000008</v>
          </cell>
          <cell r="G58">
            <v>718186.42999999993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1 квартал"/>
      <sheetName val="2 квартал"/>
      <sheetName val="6 месяцев"/>
      <sheetName val="3 квартал"/>
      <sheetName val="4 квартал"/>
      <sheetName val="9 мес"/>
      <sheetName val="12 мес"/>
      <sheetName val="платежи"/>
      <sheetName val="площадь"/>
    </sheetNames>
    <sheetDataSet>
      <sheetData sheetId="0"/>
      <sheetData sheetId="1">
        <row r="85">
          <cell r="F85">
            <v>790103.94</v>
          </cell>
        </row>
        <row r="89">
          <cell r="F89">
            <v>774215.14860999992</v>
          </cell>
        </row>
        <row r="90">
          <cell r="F90">
            <v>0</v>
          </cell>
        </row>
        <row r="91">
          <cell r="F91">
            <v>30084.396129999997</v>
          </cell>
        </row>
        <row r="92">
          <cell r="F92">
            <v>783803.64535999973</v>
          </cell>
        </row>
        <row r="94">
          <cell r="E94">
            <v>219940.23</v>
          </cell>
          <cell r="F94">
            <v>927.17490999999995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W131"/>
  <sheetViews>
    <sheetView zoomScale="80" zoomScaleNormal="80" workbookViewId="0">
      <selection activeCell="J82" sqref="J82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customWidth="1"/>
    <col min="70" max="70" width="18.7109375" style="2" bestFit="1" customWidth="1"/>
    <col min="71" max="71" width="17.42578125" style="2" bestFit="1" customWidth="1"/>
    <col min="72" max="72" width="16.42578125" style="2" bestFit="1" customWidth="1"/>
    <col min="73" max="73" width="17.42578125" style="2" bestFit="1" customWidth="1"/>
    <col min="74" max="74" width="16.5703125" style="2" bestFit="1" customWidth="1"/>
    <col min="75" max="75" width="18" style="2" bestFit="1" customWidth="1"/>
    <col min="76" max="76" width="14.28515625" style="2" bestFit="1" customWidth="1"/>
    <col min="77" max="77" width="16.42578125" style="2" bestFit="1" customWidth="1"/>
    <col min="78" max="78" width="13.140625" style="2" bestFit="1" customWidth="1"/>
    <col min="79" max="79" width="15" style="2" customWidth="1"/>
    <col min="80" max="80" width="15" style="2" bestFit="1" customWidth="1"/>
    <col min="81" max="81" width="16" style="2" bestFit="1" customWidth="1"/>
    <col min="82" max="82" width="18.7109375" style="2" bestFit="1" customWidth="1"/>
    <col min="83" max="83" width="17.42578125" style="255" bestFit="1" customWidth="1"/>
    <col min="84" max="84" width="16.42578125" style="255" bestFit="1" customWidth="1"/>
    <col min="85" max="85" width="17.42578125" style="255" bestFit="1" customWidth="1"/>
    <col min="86" max="86" width="16.5703125" style="255" bestFit="1" customWidth="1"/>
    <col min="87" max="87" width="18" style="255" bestFit="1" customWidth="1"/>
    <col min="88" max="88" width="14.28515625" style="255" bestFit="1" customWidth="1"/>
    <col min="89" max="89" width="16.42578125" style="255" bestFit="1" customWidth="1" collapsed="1"/>
    <col min="90" max="90" width="13.140625" style="255" bestFit="1" customWidth="1"/>
    <col min="91" max="92" width="15" style="255" bestFit="1" customWidth="1"/>
    <col min="93" max="93" width="16" style="255" bestFit="1" customWidth="1"/>
    <col min="94" max="94" width="18.7109375" style="255" bestFit="1" customWidth="1"/>
    <col min="95" max="100" width="18.7109375" style="255" customWidth="1"/>
    <col min="101" max="101" width="80" style="2" bestFit="1" customWidth="1" collapsed="1"/>
    <col min="102" max="16384" width="9.140625" style="2"/>
  </cols>
  <sheetData>
    <row r="1" spans="1:101" ht="27.75" customHeight="1" x14ac:dyDescent="0.4">
      <c r="A1" s="134" t="s">
        <v>70</v>
      </c>
      <c r="B1" s="137" t="s">
        <v>745</v>
      </c>
      <c r="C1" s="137" t="s">
        <v>746</v>
      </c>
      <c r="D1" s="135"/>
      <c r="F1" s="136"/>
    </row>
    <row r="2" spans="1:101" ht="16.5" x14ac:dyDescent="0.25">
      <c r="A2" s="121"/>
      <c r="B2" s="141"/>
      <c r="C2" s="120"/>
      <c r="D2" s="122"/>
      <c r="E2" s="3"/>
      <c r="BR2" s="255"/>
      <c r="BS2" s="255"/>
      <c r="BT2" s="255"/>
      <c r="BU2" s="255"/>
    </row>
    <row r="3" spans="1:101" s="4" customFormat="1" ht="15.75" x14ac:dyDescent="0.25">
      <c r="A3" s="14"/>
      <c r="B3" s="1307"/>
      <c r="C3" s="1307"/>
      <c r="D3" s="1307"/>
      <c r="E3" s="1307"/>
      <c r="F3" s="1307"/>
      <c r="G3" s="1307"/>
      <c r="H3" s="1307"/>
      <c r="I3" s="1307"/>
      <c r="J3" s="1307"/>
      <c r="K3" s="1307"/>
      <c r="L3" s="1307"/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07"/>
      <c r="AC3" s="1307"/>
      <c r="AD3" s="1307"/>
      <c r="AE3" s="1307"/>
      <c r="AF3" s="1307"/>
      <c r="AG3" s="1307"/>
      <c r="AH3" s="1307"/>
      <c r="AI3" s="1307"/>
      <c r="AJ3" s="1307"/>
      <c r="AK3" s="1307"/>
      <c r="AL3" s="1307"/>
      <c r="AM3" s="1307"/>
      <c r="AN3" s="1307"/>
      <c r="AO3" s="1307"/>
      <c r="AP3" s="1307"/>
      <c r="AQ3" s="1307"/>
      <c r="AR3" s="1307"/>
      <c r="AS3" s="1307"/>
      <c r="AT3" s="1307"/>
      <c r="AU3" s="1307"/>
      <c r="AV3" s="1307"/>
      <c r="AW3" s="1307"/>
      <c r="AX3" s="1307"/>
      <c r="AY3" s="1307"/>
      <c r="AZ3" s="1307"/>
      <c r="BA3" s="1307"/>
      <c r="BB3" s="1307"/>
      <c r="BC3" s="1307"/>
      <c r="BD3" s="1307"/>
      <c r="BE3" s="1307"/>
      <c r="BF3" s="1307"/>
      <c r="BG3" s="1307"/>
      <c r="BH3" s="1307"/>
      <c r="BI3" s="1307"/>
      <c r="BJ3" s="1307"/>
      <c r="BK3" s="1307"/>
      <c r="BL3" s="1307"/>
      <c r="BM3" s="1307"/>
      <c r="BN3" s="1307"/>
      <c r="BO3" s="1307"/>
      <c r="BP3" s="1307"/>
      <c r="BQ3" s="1307"/>
      <c r="BR3" s="1307"/>
      <c r="BS3" s="1307"/>
      <c r="BT3" s="1307"/>
      <c r="BU3" s="1307"/>
      <c r="BV3" s="1307"/>
      <c r="BW3" s="1307"/>
      <c r="BX3" s="1308"/>
      <c r="BY3" s="1307"/>
      <c r="BZ3" s="1307"/>
      <c r="CA3" s="1307"/>
      <c r="CB3" s="1307"/>
      <c r="CC3" s="1307"/>
      <c r="CD3" s="1307"/>
      <c r="CE3" s="1307"/>
      <c r="CF3" s="1307"/>
      <c r="CG3" s="1307"/>
      <c r="CH3" s="1307"/>
      <c r="CI3" s="1307"/>
      <c r="CJ3" s="1308"/>
      <c r="CK3" s="1307"/>
      <c r="CL3" s="1307"/>
      <c r="CM3" s="1307"/>
      <c r="CN3" s="1307"/>
      <c r="CO3" s="1307"/>
      <c r="CP3" s="1307"/>
      <c r="CQ3" s="1307"/>
      <c r="CR3" s="1307"/>
      <c r="CS3" s="1307"/>
      <c r="CT3" s="1307"/>
      <c r="CU3" s="1307"/>
      <c r="CV3" s="1308"/>
    </row>
    <row r="4" spans="1:101" s="4" customFormat="1" ht="15.75" x14ac:dyDescent="0.25">
      <c r="A4" s="14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1309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1309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1309"/>
      <c r="CW4" s="14"/>
    </row>
    <row r="5" spans="1:101" s="4" customFormat="1" ht="15.75" x14ac:dyDescent="0.25">
      <c r="A5" s="14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1309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1309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1309"/>
      <c r="CW5" s="14"/>
    </row>
    <row r="6" spans="1:101" s="4" customFormat="1" ht="15.75" x14ac:dyDescent="0.25">
      <c r="A6" s="14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1309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1309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1309"/>
      <c r="CW6" s="14"/>
    </row>
    <row r="7" spans="1:101" s="4" customFormat="1" ht="15.75" x14ac:dyDescent="0.25">
      <c r="A7" s="14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1309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1309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1309"/>
      <c r="CW7" s="14"/>
    </row>
    <row r="8" spans="1:101" s="4" customFormat="1" ht="15.75" x14ac:dyDescent="0.25">
      <c r="A8" s="14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1309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1309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1309"/>
      <c r="CW8" s="14"/>
    </row>
    <row r="9" spans="1:101" s="4" customFormat="1" ht="15.75" x14ac:dyDescent="0.25">
      <c r="A9" s="14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1309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1309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1309"/>
      <c r="CW9" s="14"/>
    </row>
    <row r="10" spans="1:101" ht="17.25" thickBot="1" x14ac:dyDescent="0.3">
      <c r="A10" s="123"/>
      <c r="B10" s="124"/>
      <c r="C10" s="125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126"/>
    </row>
    <row r="11" spans="1:101" ht="16.5" x14ac:dyDescent="0.25">
      <c r="A11" s="704" t="s">
        <v>40</v>
      </c>
      <c r="B11" s="705" t="str">
        <f>B1</f>
        <v>на 01.04.2016г.</v>
      </c>
      <c r="C11" s="706" t="str">
        <f>C1</f>
        <v>на 01.04.2017г.</v>
      </c>
      <c r="D11" s="122"/>
    </row>
    <row r="12" spans="1:101" ht="15.75" customHeight="1" x14ac:dyDescent="0.2">
      <c r="A12" s="707"/>
      <c r="B12" s="343"/>
      <c r="C12" s="708"/>
      <c r="P12" s="127"/>
    </row>
    <row r="13" spans="1:101" ht="16.5" x14ac:dyDescent="0.25">
      <c r="A13" s="709" t="s">
        <v>201</v>
      </c>
      <c r="B13" s="710">
        <v>42.2</v>
      </c>
      <c r="C13" s="774">
        <v>51.5</v>
      </c>
      <c r="D13" s="122"/>
      <c r="P13" s="3"/>
      <c r="BG13" s="255"/>
      <c r="BH13" s="255"/>
      <c r="BI13" s="255"/>
      <c r="BJ13" s="255"/>
    </row>
    <row r="14" spans="1:101" ht="17.25" thickBot="1" x14ac:dyDescent="0.3">
      <c r="A14" s="711" t="s">
        <v>202</v>
      </c>
      <c r="B14" s="712">
        <v>57.8</v>
      </c>
      <c r="C14" s="713">
        <v>48.5</v>
      </c>
      <c r="P14" s="3"/>
    </row>
    <row r="15" spans="1:101" ht="17.25" thickBot="1" x14ac:dyDescent="0.3">
      <c r="A15" s="714"/>
      <c r="B15" s="715">
        <f>B14+B13</f>
        <v>100</v>
      </c>
      <c r="C15" s="716">
        <f>C14+C13</f>
        <v>100</v>
      </c>
      <c r="P15" s="3"/>
    </row>
    <row r="16" spans="1:101" s="255" customFormat="1" ht="16.5" x14ac:dyDescent="0.25">
      <c r="A16" s="714" t="s">
        <v>41</v>
      </c>
      <c r="B16" s="717" t="str">
        <f>B1</f>
        <v>на 01.04.2016г.</v>
      </c>
      <c r="C16" s="718" t="str">
        <f>C1</f>
        <v>на 01.04.2017г.</v>
      </c>
      <c r="D16" s="122"/>
      <c r="P16" s="3"/>
    </row>
    <row r="17" spans="1:56" ht="16.5" x14ac:dyDescent="0.25">
      <c r="A17" s="719" t="s">
        <v>203</v>
      </c>
      <c r="B17" s="773">
        <v>38.1</v>
      </c>
      <c r="C17" s="774">
        <v>35.4</v>
      </c>
      <c r="D17" s="122"/>
      <c r="P17" s="3"/>
    </row>
    <row r="18" spans="1:56" ht="16.5" x14ac:dyDescent="0.25">
      <c r="A18" s="719" t="s">
        <v>204</v>
      </c>
      <c r="B18" s="773">
        <v>33</v>
      </c>
      <c r="C18" s="774">
        <v>31.7</v>
      </c>
      <c r="D18" s="122"/>
      <c r="P18" s="3"/>
    </row>
    <row r="19" spans="1:56" ht="17.25" thickBot="1" x14ac:dyDescent="0.3">
      <c r="A19" s="702" t="s">
        <v>205</v>
      </c>
      <c r="B19" s="775">
        <v>28.9</v>
      </c>
      <c r="C19" s="713">
        <v>32.9</v>
      </c>
      <c r="D19" s="122"/>
      <c r="P19" s="3"/>
    </row>
    <row r="20" spans="1:56" ht="16.5" x14ac:dyDescent="0.25">
      <c r="A20" s="720"/>
      <c r="B20" s="721">
        <f>B17+B18+B19</f>
        <v>100</v>
      </c>
      <c r="C20" s="722">
        <f>C17+C18+C19</f>
        <v>100</v>
      </c>
      <c r="D20" s="122"/>
      <c r="P20" s="3"/>
    </row>
    <row r="21" spans="1:56" ht="15.75" x14ac:dyDescent="0.25">
      <c r="A21" s="723" t="s">
        <v>644</v>
      </c>
      <c r="B21" s="628">
        <v>21.4</v>
      </c>
      <c r="C21" s="724">
        <v>24.7</v>
      </c>
      <c r="D21" s="8"/>
    </row>
    <row r="22" spans="1:56" ht="16.5" x14ac:dyDescent="0.25">
      <c r="A22" s="723" t="s">
        <v>295</v>
      </c>
      <c r="B22" s="628">
        <v>31.3</v>
      </c>
      <c r="C22" s="724">
        <v>28.7</v>
      </c>
      <c r="D22" s="1"/>
      <c r="E22" s="119"/>
      <c r="F22" s="255"/>
    </row>
    <row r="23" spans="1:56" ht="16.5" x14ac:dyDescent="0.25">
      <c r="A23" s="723" t="s">
        <v>246</v>
      </c>
      <c r="B23" s="628">
        <v>29.4</v>
      </c>
      <c r="C23" s="724">
        <v>27.1</v>
      </c>
      <c r="D23" s="1"/>
      <c r="E23" s="119"/>
      <c r="F23" s="255"/>
    </row>
    <row r="24" spans="1:56" ht="16.5" x14ac:dyDescent="0.25">
      <c r="A24" s="723" t="s">
        <v>481</v>
      </c>
      <c r="B24" s="628">
        <v>16.5</v>
      </c>
      <c r="C24" s="724">
        <v>18.5</v>
      </c>
      <c r="D24" s="1"/>
      <c r="E24" s="119"/>
      <c r="F24" s="255"/>
    </row>
    <row r="25" spans="1:56" ht="16.5" thickBot="1" x14ac:dyDescent="0.3">
      <c r="A25" s="725" t="s">
        <v>396</v>
      </c>
      <c r="B25" s="726">
        <v>1.4</v>
      </c>
      <c r="C25" s="727">
        <v>1</v>
      </c>
      <c r="D25" s="8"/>
      <c r="E25" s="255"/>
      <c r="F25" s="255"/>
    </row>
    <row r="26" spans="1:56" ht="17.25" thickBot="1" x14ac:dyDescent="0.25">
      <c r="A26" s="255"/>
      <c r="B26" s="224">
        <f>B21+B22+B23+B24+B25</f>
        <v>100</v>
      </c>
      <c r="C26" s="224">
        <f>C21+C22+C23+C24+C25</f>
        <v>100</v>
      </c>
      <c r="D26" s="1"/>
      <c r="E26" s="120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</row>
    <row r="27" spans="1:56" ht="16.5" x14ac:dyDescent="0.25">
      <c r="A27" s="1310"/>
      <c r="B27" s="1305"/>
      <c r="C27" s="1305"/>
      <c r="D27" s="1305"/>
      <c r="E27" s="1305"/>
      <c r="F27" s="255"/>
      <c r="G27" s="1336"/>
      <c r="H27" s="352" t="s">
        <v>310</v>
      </c>
      <c r="I27" s="352" t="s">
        <v>311</v>
      </c>
      <c r="J27" s="352" t="s">
        <v>312</v>
      </c>
      <c r="K27" s="352" t="s">
        <v>313</v>
      </c>
      <c r="L27" s="352" t="s">
        <v>314</v>
      </c>
      <c r="M27" s="352" t="s">
        <v>315</v>
      </c>
      <c r="N27" s="352" t="s">
        <v>316</v>
      </c>
      <c r="O27" s="352" t="s">
        <v>317</v>
      </c>
      <c r="P27" s="352" t="s">
        <v>318</v>
      </c>
      <c r="Q27" s="352" t="s">
        <v>319</v>
      </c>
      <c r="R27" s="352" t="s">
        <v>320</v>
      </c>
      <c r="S27" s="352" t="s">
        <v>321</v>
      </c>
      <c r="T27" s="352" t="s">
        <v>322</v>
      </c>
      <c r="U27" s="352" t="s">
        <v>323</v>
      </c>
      <c r="V27" s="352" t="s">
        <v>324</v>
      </c>
      <c r="W27" s="352" t="s">
        <v>325</v>
      </c>
      <c r="X27" s="352" t="s">
        <v>326</v>
      </c>
      <c r="Y27" s="352" t="s">
        <v>327</v>
      </c>
      <c r="Z27" s="352" t="s">
        <v>328</v>
      </c>
      <c r="AA27" s="352" t="s">
        <v>329</v>
      </c>
      <c r="AB27" s="352" t="s">
        <v>330</v>
      </c>
      <c r="AC27" s="352" t="s">
        <v>331</v>
      </c>
      <c r="AD27" s="352" t="s">
        <v>332</v>
      </c>
      <c r="AE27" s="352" t="s">
        <v>333</v>
      </c>
      <c r="AF27" s="352" t="s">
        <v>334</v>
      </c>
      <c r="AG27" s="352" t="s">
        <v>335</v>
      </c>
      <c r="AH27" s="353" t="s">
        <v>336</v>
      </c>
      <c r="AI27" s="353" t="s">
        <v>338</v>
      </c>
      <c r="AJ27" s="353" t="s">
        <v>350</v>
      </c>
      <c r="AK27" s="353" t="s">
        <v>352</v>
      </c>
      <c r="AL27" s="353" t="s">
        <v>355</v>
      </c>
      <c r="AM27" s="353" t="s">
        <v>356</v>
      </c>
      <c r="AN27" s="353" t="s">
        <v>398</v>
      </c>
      <c r="AO27" s="353" t="s">
        <v>401</v>
      </c>
      <c r="AP27" s="354" t="s">
        <v>415</v>
      </c>
      <c r="AQ27" s="354" t="s">
        <v>451</v>
      </c>
      <c r="AR27" s="354" t="s">
        <v>480</v>
      </c>
      <c r="AS27" s="354" t="s">
        <v>488</v>
      </c>
      <c r="AT27" s="354" t="s">
        <v>494</v>
      </c>
      <c r="AU27" s="354" t="s">
        <v>511</v>
      </c>
      <c r="AV27" s="354" t="s">
        <v>525</v>
      </c>
      <c r="AW27" s="354" t="s">
        <v>527</v>
      </c>
      <c r="AX27" s="354" t="s">
        <v>604</v>
      </c>
      <c r="AY27" s="354" t="s">
        <v>611</v>
      </c>
      <c r="AZ27" s="354" t="s">
        <v>635</v>
      </c>
      <c r="BA27" s="354" t="s">
        <v>642</v>
      </c>
      <c r="BB27" s="354" t="s">
        <v>655</v>
      </c>
      <c r="BC27" s="354" t="s">
        <v>662</v>
      </c>
      <c r="BD27" s="354" t="s">
        <v>786</v>
      </c>
    </row>
    <row r="28" spans="1:56" ht="16.5" x14ac:dyDescent="0.25">
      <c r="A28" s="1311"/>
      <c r="B28" s="1312"/>
      <c r="C28" s="46"/>
      <c r="D28" s="46"/>
      <c r="E28" s="76"/>
      <c r="F28" s="255"/>
      <c r="G28" s="1337" t="s">
        <v>102</v>
      </c>
      <c r="H28" s="355">
        <v>697</v>
      </c>
      <c r="I28" s="355">
        <v>675</v>
      </c>
      <c r="J28" s="355">
        <v>619</v>
      </c>
      <c r="K28" s="355">
        <v>826</v>
      </c>
      <c r="L28" s="355">
        <v>655</v>
      </c>
      <c r="M28" s="355">
        <v>815</v>
      </c>
      <c r="N28" s="355">
        <v>681</v>
      </c>
      <c r="O28" s="355">
        <v>1011</v>
      </c>
      <c r="P28" s="355">
        <v>862</v>
      </c>
      <c r="Q28" s="355">
        <v>865</v>
      </c>
      <c r="R28" s="355">
        <v>903</v>
      </c>
      <c r="S28" s="355">
        <v>829</v>
      </c>
      <c r="T28" s="355">
        <v>957</v>
      </c>
      <c r="U28" s="355">
        <v>1049</v>
      </c>
      <c r="V28" s="355">
        <v>1015</v>
      </c>
      <c r="W28" s="355">
        <v>1149</v>
      </c>
      <c r="X28" s="355">
        <v>601</v>
      </c>
      <c r="Y28" s="355">
        <v>1069</v>
      </c>
      <c r="Z28" s="355">
        <v>939</v>
      </c>
      <c r="AA28" s="355">
        <v>552</v>
      </c>
      <c r="AB28" s="355">
        <v>855</v>
      </c>
      <c r="AC28" s="355">
        <v>976</v>
      </c>
      <c r="AD28" s="355">
        <v>1392</v>
      </c>
      <c r="AE28" s="355">
        <v>1125</v>
      </c>
      <c r="AF28" s="355">
        <v>2202</v>
      </c>
      <c r="AG28" s="355">
        <v>2004</v>
      </c>
      <c r="AH28" s="356">
        <v>2503</v>
      </c>
      <c r="AI28" s="356">
        <v>2952</v>
      </c>
      <c r="AJ28" s="356">
        <v>2754</v>
      </c>
      <c r="AK28" s="356">
        <v>2585</v>
      </c>
      <c r="AL28" s="356">
        <v>2679</v>
      </c>
      <c r="AM28" s="356">
        <v>2969</v>
      </c>
      <c r="AN28" s="356">
        <v>2849</v>
      </c>
      <c r="AO28" s="356">
        <v>2109</v>
      </c>
      <c r="AP28" s="342">
        <v>3192</v>
      </c>
      <c r="AQ28" s="342">
        <v>2858</v>
      </c>
      <c r="AR28" s="342">
        <v>2252</v>
      </c>
      <c r="AS28" s="342">
        <v>3554</v>
      </c>
      <c r="AT28" s="342">
        <v>2982</v>
      </c>
      <c r="AU28" s="342">
        <v>3268</v>
      </c>
      <c r="AV28" s="342">
        <v>2336</v>
      </c>
      <c r="AW28" s="342">
        <v>3474</v>
      </c>
      <c r="AX28" s="342">
        <v>3157</v>
      </c>
      <c r="AY28" s="342">
        <v>3619</v>
      </c>
      <c r="AZ28" s="342">
        <v>2842</v>
      </c>
      <c r="BA28" s="342">
        <v>3131</v>
      </c>
      <c r="BB28" s="342">
        <f>9003-BA28-AZ28</f>
        <v>3030</v>
      </c>
      <c r="BC28" s="342">
        <f>12469-AZ28-BA28-BB28</f>
        <v>3466</v>
      </c>
      <c r="BD28" s="342">
        <v>3591</v>
      </c>
    </row>
    <row r="29" spans="1:56" ht="16.5" x14ac:dyDescent="0.25">
      <c r="A29" s="1311"/>
      <c r="B29" s="1312"/>
      <c r="C29" s="46"/>
      <c r="D29" s="46"/>
      <c r="E29" s="76"/>
      <c r="F29" s="255"/>
      <c r="G29" s="1337" t="s">
        <v>103</v>
      </c>
      <c r="H29" s="355">
        <v>1383</v>
      </c>
      <c r="I29" s="355">
        <v>1752</v>
      </c>
      <c r="J29" s="355">
        <v>2669</v>
      </c>
      <c r="K29" s="355">
        <v>2226</v>
      </c>
      <c r="L29" s="355">
        <v>1365</v>
      </c>
      <c r="M29" s="355">
        <v>1856</v>
      </c>
      <c r="N29" s="355">
        <v>2686</v>
      </c>
      <c r="O29" s="355">
        <v>2182</v>
      </c>
      <c r="P29" s="355">
        <v>1672</v>
      </c>
      <c r="Q29" s="355">
        <v>1752</v>
      </c>
      <c r="R29" s="355">
        <v>2555</v>
      </c>
      <c r="S29" s="355">
        <v>1755</v>
      </c>
      <c r="T29" s="355">
        <v>1600</v>
      </c>
      <c r="U29" s="355">
        <v>1821</v>
      </c>
      <c r="V29" s="355">
        <v>2705</v>
      </c>
      <c r="W29" s="355">
        <v>1746</v>
      </c>
      <c r="X29" s="355">
        <v>1356</v>
      </c>
      <c r="Y29" s="355">
        <v>1657</v>
      </c>
      <c r="Z29" s="355">
        <v>2159</v>
      </c>
      <c r="AA29" s="355">
        <v>1580</v>
      </c>
      <c r="AB29" s="355">
        <v>1256</v>
      </c>
      <c r="AC29" s="355">
        <v>1748</v>
      </c>
      <c r="AD29" s="355">
        <v>2311</v>
      </c>
      <c r="AE29" s="355">
        <v>1681</v>
      </c>
      <c r="AF29" s="355">
        <v>1486</v>
      </c>
      <c r="AG29" s="355">
        <v>2039</v>
      </c>
      <c r="AH29" s="356">
        <v>2667</v>
      </c>
      <c r="AI29" s="356">
        <v>2687</v>
      </c>
      <c r="AJ29" s="356">
        <v>2181</v>
      </c>
      <c r="AK29" s="356">
        <v>2695</v>
      </c>
      <c r="AL29" s="356">
        <v>3950</v>
      </c>
      <c r="AM29" s="356">
        <v>3372</v>
      </c>
      <c r="AN29" s="356">
        <v>2664</v>
      </c>
      <c r="AO29" s="356">
        <v>3291</v>
      </c>
      <c r="AP29" s="342">
        <v>4263</v>
      </c>
      <c r="AQ29" s="342">
        <v>3654</v>
      </c>
      <c r="AR29" s="342">
        <v>3012</v>
      </c>
      <c r="AS29" s="342">
        <v>3149</v>
      </c>
      <c r="AT29" s="342">
        <v>4063</v>
      </c>
      <c r="AU29" s="342">
        <v>3870</v>
      </c>
      <c r="AV29" s="342">
        <v>2735</v>
      </c>
      <c r="AW29" s="342">
        <v>3111</v>
      </c>
      <c r="AX29" s="342">
        <v>3845</v>
      </c>
      <c r="AY29" s="342">
        <v>3435</v>
      </c>
      <c r="AZ29" s="342">
        <v>2684</v>
      </c>
      <c r="BA29" s="342">
        <v>3045</v>
      </c>
      <c r="BB29" s="342">
        <f>9589-BA29-AZ29</f>
        <v>3860</v>
      </c>
      <c r="BC29" s="342">
        <f>13405-AZ29-BA29-BB29</f>
        <v>3816</v>
      </c>
      <c r="BD29" s="342">
        <v>2797</v>
      </c>
    </row>
    <row r="30" spans="1:56" ht="17.25" thickBot="1" x14ac:dyDescent="0.3">
      <c r="A30" s="1311"/>
      <c r="B30" s="1312"/>
      <c r="C30" s="46"/>
      <c r="D30" s="46"/>
      <c r="E30" s="76"/>
      <c r="F30" s="255"/>
      <c r="G30" s="1338" t="s">
        <v>337</v>
      </c>
      <c r="H30" s="357">
        <f t="shared" ref="H30:Y30" si="0">H29-H28</f>
        <v>686</v>
      </c>
      <c r="I30" s="357">
        <f t="shared" si="0"/>
        <v>1077</v>
      </c>
      <c r="J30" s="357">
        <f t="shared" si="0"/>
        <v>2050</v>
      </c>
      <c r="K30" s="357">
        <f t="shared" si="0"/>
        <v>1400</v>
      </c>
      <c r="L30" s="357">
        <f t="shared" si="0"/>
        <v>710</v>
      </c>
      <c r="M30" s="357">
        <f t="shared" si="0"/>
        <v>1041</v>
      </c>
      <c r="N30" s="357">
        <f t="shared" si="0"/>
        <v>2005</v>
      </c>
      <c r="O30" s="357">
        <f t="shared" si="0"/>
        <v>1171</v>
      </c>
      <c r="P30" s="357">
        <f t="shared" si="0"/>
        <v>810</v>
      </c>
      <c r="Q30" s="357">
        <f t="shared" si="0"/>
        <v>887</v>
      </c>
      <c r="R30" s="357">
        <f t="shared" si="0"/>
        <v>1652</v>
      </c>
      <c r="S30" s="357">
        <f t="shared" si="0"/>
        <v>926</v>
      </c>
      <c r="T30" s="357">
        <f t="shared" si="0"/>
        <v>643</v>
      </c>
      <c r="U30" s="357">
        <f t="shared" si="0"/>
        <v>772</v>
      </c>
      <c r="V30" s="357">
        <f t="shared" si="0"/>
        <v>1690</v>
      </c>
      <c r="W30" s="357">
        <f t="shared" si="0"/>
        <v>597</v>
      </c>
      <c r="X30" s="357">
        <f t="shared" si="0"/>
        <v>755</v>
      </c>
      <c r="Y30" s="357">
        <f t="shared" si="0"/>
        <v>588</v>
      </c>
      <c r="Z30" s="357">
        <f>Z28-Z29</f>
        <v>-1220</v>
      </c>
      <c r="AA30" s="357">
        <f t="shared" ref="AA30:AM30" si="1">AA28-AA29</f>
        <v>-1028</v>
      </c>
      <c r="AB30" s="357">
        <f t="shared" si="1"/>
        <v>-401</v>
      </c>
      <c r="AC30" s="357">
        <f t="shared" si="1"/>
        <v>-772</v>
      </c>
      <c r="AD30" s="357">
        <f t="shared" si="1"/>
        <v>-919</v>
      </c>
      <c r="AE30" s="357">
        <f t="shared" si="1"/>
        <v>-556</v>
      </c>
      <c r="AF30" s="357">
        <f t="shared" si="1"/>
        <v>716</v>
      </c>
      <c r="AG30" s="357">
        <f t="shared" si="1"/>
        <v>-35</v>
      </c>
      <c r="AH30" s="358">
        <f t="shared" si="1"/>
        <v>-164</v>
      </c>
      <c r="AI30" s="358">
        <f t="shared" si="1"/>
        <v>265</v>
      </c>
      <c r="AJ30" s="358">
        <f t="shared" si="1"/>
        <v>573</v>
      </c>
      <c r="AK30" s="358">
        <f t="shared" si="1"/>
        <v>-110</v>
      </c>
      <c r="AL30" s="358">
        <f t="shared" si="1"/>
        <v>-1271</v>
      </c>
      <c r="AM30" s="358">
        <f t="shared" si="1"/>
        <v>-403</v>
      </c>
      <c r="AN30" s="358">
        <f t="shared" ref="AN30:AS30" si="2">AN28-AN29</f>
        <v>185</v>
      </c>
      <c r="AO30" s="358">
        <f t="shared" si="2"/>
        <v>-1182</v>
      </c>
      <c r="AP30" s="190">
        <f t="shared" si="2"/>
        <v>-1071</v>
      </c>
      <c r="AQ30" s="190">
        <f t="shared" si="2"/>
        <v>-796</v>
      </c>
      <c r="AR30" s="190">
        <f t="shared" si="2"/>
        <v>-760</v>
      </c>
      <c r="AS30" s="190">
        <f t="shared" si="2"/>
        <v>405</v>
      </c>
      <c r="AT30" s="190">
        <f t="shared" ref="AT30:AU30" si="3">AT28-AT29</f>
        <v>-1081</v>
      </c>
      <c r="AU30" s="190">
        <f t="shared" si="3"/>
        <v>-602</v>
      </c>
      <c r="AV30" s="190">
        <f t="shared" ref="AV30:AW30" si="4">AV28-AV29</f>
        <v>-399</v>
      </c>
      <c r="AW30" s="190">
        <f t="shared" si="4"/>
        <v>363</v>
      </c>
      <c r="AX30" s="190">
        <f t="shared" ref="AX30:AY30" si="5">AX28-AX29</f>
        <v>-688</v>
      </c>
      <c r="AY30" s="190">
        <f t="shared" si="5"/>
        <v>184</v>
      </c>
      <c r="AZ30" s="190">
        <f t="shared" ref="AZ30:BA30" si="6">AZ28-AZ29</f>
        <v>158</v>
      </c>
      <c r="BA30" s="190">
        <f t="shared" si="6"/>
        <v>86</v>
      </c>
      <c r="BB30" s="190">
        <f>BB28-BB29</f>
        <v>-830</v>
      </c>
      <c r="BC30" s="190">
        <f>BC28-BC29</f>
        <v>-350</v>
      </c>
      <c r="BD30" s="190">
        <f>BD28-BD29</f>
        <v>794</v>
      </c>
    </row>
    <row r="31" spans="1:56" ht="15.75" x14ac:dyDescent="0.25">
      <c r="A31" s="1313"/>
      <c r="B31" s="1312"/>
      <c r="C31" s="1312"/>
      <c r="D31" s="1312"/>
      <c r="E31" s="76"/>
      <c r="F31" s="255"/>
      <c r="G31" s="255"/>
    </row>
    <row r="32" spans="1:56" x14ac:dyDescent="0.2">
      <c r="A32" s="4"/>
      <c r="B32" s="4"/>
      <c r="C32" s="255"/>
      <c r="D32" s="255"/>
      <c r="E32" s="255"/>
      <c r="F32" s="255"/>
      <c r="G32" s="255"/>
    </row>
    <row r="33" spans="1:48" ht="15.75" customHeight="1" x14ac:dyDescent="0.2">
      <c r="A33" s="1314"/>
      <c r="B33" s="1340"/>
      <c r="C33" s="1340"/>
      <c r="D33" s="4"/>
      <c r="E33" s="4"/>
      <c r="F33" s="4"/>
      <c r="G33" s="4"/>
      <c r="H33" s="255"/>
    </row>
    <row r="34" spans="1:48" ht="15.75" customHeight="1" x14ac:dyDescent="0.25">
      <c r="A34" s="1314"/>
      <c r="B34" s="1315"/>
      <c r="C34" s="1316"/>
      <c r="D34" s="4"/>
      <c r="E34" s="39"/>
      <c r="F34" s="98"/>
      <c r="G34" s="98"/>
      <c r="H34" s="255"/>
    </row>
    <row r="35" spans="1:48" ht="16.5" x14ac:dyDescent="0.25">
      <c r="A35" s="39"/>
      <c r="B35" s="1317"/>
      <c r="C35" s="1"/>
      <c r="D35" s="4"/>
      <c r="E35" s="39"/>
      <c r="F35" s="98"/>
      <c r="G35" s="98"/>
      <c r="H35" s="255"/>
      <c r="AT35" s="68"/>
      <c r="AU35" s="68"/>
      <c r="AV35" s="68"/>
    </row>
    <row r="36" spans="1:48" ht="16.5" x14ac:dyDescent="0.25">
      <c r="A36" s="39"/>
      <c r="B36" s="1317"/>
      <c r="C36" s="1"/>
      <c r="D36" s="4"/>
      <c r="E36" s="39"/>
      <c r="F36" s="98"/>
      <c r="G36" s="98"/>
      <c r="H36" s="255"/>
      <c r="AT36" s="68"/>
      <c r="AU36" s="68"/>
      <c r="AV36" s="68"/>
    </row>
    <row r="37" spans="1:48" ht="16.5" x14ac:dyDescent="0.25">
      <c r="A37" s="5"/>
      <c r="B37" s="1317"/>
      <c r="C37" s="1"/>
      <c r="D37" s="4"/>
      <c r="E37" s="5"/>
      <c r="F37" s="98"/>
      <c r="G37" s="98"/>
      <c r="H37" s="255"/>
    </row>
    <row r="38" spans="1:48" ht="16.5" x14ac:dyDescent="0.25">
      <c r="A38" s="39"/>
      <c r="B38" s="1317"/>
      <c r="C38" s="1"/>
      <c r="D38" s="4"/>
      <c r="E38" s="5"/>
      <c r="F38" s="98"/>
      <c r="G38" s="98"/>
      <c r="H38" s="255"/>
    </row>
    <row r="39" spans="1:48" ht="16.5" x14ac:dyDescent="0.25">
      <c r="A39" s="5"/>
      <c r="B39" s="1317"/>
      <c r="C39" s="1"/>
      <c r="D39" s="4"/>
      <c r="E39" s="5"/>
      <c r="F39" s="98"/>
      <c r="G39" s="98"/>
      <c r="H39" s="255"/>
    </row>
    <row r="40" spans="1:48" ht="16.5" x14ac:dyDescent="0.25">
      <c r="A40" s="5"/>
      <c r="B40" s="1317"/>
      <c r="C40" s="1"/>
      <c r="D40" s="4"/>
      <c r="E40" s="5"/>
      <c r="F40" s="4"/>
      <c r="G40" s="4"/>
      <c r="H40" s="255"/>
    </row>
    <row r="41" spans="1:48" ht="16.5" x14ac:dyDescent="0.25">
      <c r="A41" s="5"/>
      <c r="B41" s="1317"/>
      <c r="C41" s="1"/>
      <c r="D41" s="4"/>
      <c r="E41" s="4"/>
      <c r="F41" s="4"/>
      <c r="G41" s="4"/>
      <c r="H41" s="255"/>
    </row>
    <row r="42" spans="1:48" ht="16.5" x14ac:dyDescent="0.25">
      <c r="A42" s="5"/>
      <c r="B42" s="1317"/>
      <c r="C42" s="1"/>
      <c r="D42" s="4"/>
      <c r="E42" s="4"/>
      <c r="F42" s="4"/>
      <c r="G42" s="4"/>
      <c r="H42" s="255"/>
    </row>
    <row r="43" spans="1:48" ht="16.5" x14ac:dyDescent="0.25">
      <c r="A43" s="122"/>
      <c r="B43" s="1318"/>
      <c r="C43" s="1319"/>
      <c r="D43" s="4"/>
      <c r="E43" s="39"/>
      <c r="F43" s="4"/>
      <c r="G43" s="4"/>
      <c r="H43" s="255"/>
    </row>
    <row r="44" spans="1:48" ht="16.5" x14ac:dyDescent="0.25">
      <c r="A44" s="5"/>
      <c r="B44" s="1340"/>
      <c r="C44" s="1340"/>
      <c r="D44" s="5"/>
      <c r="E44" s="5"/>
      <c r="F44" s="4"/>
      <c r="G44" s="4"/>
      <c r="H44" s="255"/>
    </row>
    <row r="45" spans="1:48" ht="16.5" x14ac:dyDescent="0.25">
      <c r="A45" s="5"/>
      <c r="B45" s="1319"/>
      <c r="C45" s="1319"/>
      <c r="D45" s="5"/>
      <c r="E45" s="39"/>
      <c r="F45" s="4"/>
      <c r="G45" s="4"/>
      <c r="H45" s="255"/>
    </row>
    <row r="46" spans="1:48" ht="16.5" x14ac:dyDescent="0.25">
      <c r="A46" s="39"/>
      <c r="B46" s="1317"/>
      <c r="C46" s="3"/>
      <c r="D46" s="39"/>
      <c r="E46" s="5"/>
      <c r="F46" s="4"/>
      <c r="G46" s="4"/>
      <c r="H46" s="255"/>
    </row>
    <row r="47" spans="1:48" s="255" customFormat="1" ht="16.5" x14ac:dyDescent="0.25">
      <c r="A47" s="5"/>
      <c r="B47" s="1317"/>
      <c r="C47" s="3"/>
      <c r="D47" s="39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48" ht="16.5" x14ac:dyDescent="0.25">
      <c r="A48" s="39"/>
      <c r="B48" s="1317"/>
      <c r="C48" s="3"/>
      <c r="D48" s="5"/>
      <c r="E48" s="4"/>
      <c r="F48" s="1320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8" ht="16.5" x14ac:dyDescent="0.25">
      <c r="A49" s="5"/>
      <c r="B49" s="1317"/>
      <c r="C49" s="3"/>
      <c r="D49" s="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55"/>
      <c r="R49" s="255"/>
    </row>
    <row r="50" spans="1:18" ht="16.5" x14ac:dyDescent="0.25">
      <c r="A50" s="5"/>
      <c r="B50" s="1317"/>
      <c r="C50" s="3"/>
      <c r="D50" s="5"/>
      <c r="E50" s="4"/>
      <c r="F50" s="4"/>
      <c r="G50" s="4"/>
      <c r="H50" s="4"/>
      <c r="I50" s="4"/>
      <c r="J50" s="1344"/>
      <c r="K50" s="1344"/>
      <c r="L50" s="1344"/>
      <c r="M50" s="1344"/>
      <c r="N50" s="1344"/>
      <c r="O50" s="1344"/>
      <c r="P50" s="4"/>
      <c r="Q50" s="255"/>
      <c r="R50" s="255"/>
    </row>
    <row r="51" spans="1:18" ht="16.5" x14ac:dyDescent="0.25">
      <c r="A51" s="5"/>
      <c r="B51" s="1317"/>
      <c r="C51" s="1"/>
      <c r="D51" s="5"/>
      <c r="E51" s="4"/>
      <c r="F51" s="4"/>
      <c r="G51" s="4"/>
      <c r="H51" s="4"/>
      <c r="I51" s="4"/>
      <c r="J51" s="1304"/>
      <c r="K51" s="1304"/>
      <c r="L51" s="1304"/>
      <c r="M51" s="1304"/>
      <c r="N51" s="1304"/>
      <c r="O51" s="1304"/>
      <c r="P51" s="4"/>
      <c r="Q51" s="255"/>
      <c r="R51" s="255"/>
    </row>
    <row r="52" spans="1:18" ht="16.5" x14ac:dyDescent="0.25">
      <c r="A52" s="5"/>
      <c r="B52" s="1317"/>
      <c r="C52" s="1"/>
      <c r="D52" s="5"/>
      <c r="E52" s="4"/>
      <c r="F52" s="4"/>
      <c r="G52" s="4"/>
      <c r="H52" s="4"/>
      <c r="I52" s="4"/>
      <c r="J52" s="1304"/>
      <c r="K52" s="1304"/>
      <c r="L52" s="1304"/>
      <c r="M52" s="1304"/>
      <c r="N52" s="1304"/>
      <c r="O52" s="1304"/>
      <c r="P52" s="4"/>
      <c r="Q52" s="255"/>
      <c r="R52" s="255"/>
    </row>
    <row r="53" spans="1:18" ht="16.5" x14ac:dyDescent="0.25">
      <c r="A53" s="122"/>
      <c r="B53" s="1321"/>
      <c r="C53" s="1319"/>
      <c r="D53" s="4"/>
      <c r="E53" s="4"/>
      <c r="F53" s="4"/>
      <c r="G53" s="4"/>
      <c r="H53" s="4"/>
      <c r="I53" s="1306"/>
      <c r="J53" s="1333"/>
      <c r="K53" s="1333"/>
      <c r="L53" s="1333"/>
      <c r="M53" s="1333"/>
      <c r="N53" s="1333"/>
      <c r="O53" s="1333"/>
      <c r="P53" s="4"/>
      <c r="Q53" s="255"/>
      <c r="R53" s="255"/>
    </row>
    <row r="54" spans="1:18" ht="15.75" x14ac:dyDescent="0.25">
      <c r="A54" s="4"/>
      <c r="B54" s="4"/>
      <c r="C54" s="4"/>
      <c r="D54" s="247"/>
      <c r="E54" s="4"/>
      <c r="F54" s="4"/>
      <c r="G54" s="4"/>
      <c r="H54" s="4"/>
      <c r="I54" s="1306"/>
      <c r="J54" s="1333"/>
      <c r="K54" s="1333"/>
      <c r="L54" s="1333"/>
      <c r="M54" s="1333"/>
      <c r="N54" s="1333"/>
      <c r="O54" s="1333"/>
      <c r="P54" s="4"/>
      <c r="Q54" s="255"/>
      <c r="R54" s="255"/>
    </row>
    <row r="55" spans="1:18" ht="15.75" x14ac:dyDescent="0.25">
      <c r="A55" s="4"/>
      <c r="B55" s="4"/>
      <c r="C55" s="4"/>
      <c r="D55" s="247"/>
      <c r="E55" s="4"/>
      <c r="F55" s="4"/>
      <c r="G55" s="4"/>
      <c r="H55" s="4"/>
      <c r="I55" s="1306"/>
      <c r="J55" s="1333"/>
      <c r="K55" s="1333"/>
      <c r="L55" s="1333"/>
      <c r="M55" s="1333"/>
      <c r="N55" s="1333"/>
      <c r="O55" s="1333"/>
      <c r="P55" s="4"/>
      <c r="Q55" s="255"/>
      <c r="R55" s="255"/>
    </row>
    <row r="56" spans="1:18" ht="18.75" x14ac:dyDescent="0.3">
      <c r="A56" s="1322"/>
      <c r="B56" s="1323"/>
      <c r="C56" s="1324"/>
      <c r="D56" s="1325"/>
      <c r="E56" s="1324"/>
      <c r="F56" s="4"/>
      <c r="G56" s="4"/>
      <c r="H56" s="4"/>
      <c r="I56" s="1329"/>
      <c r="J56" s="1333"/>
      <c r="K56" s="1333"/>
      <c r="L56" s="1333"/>
      <c r="M56" s="1333"/>
      <c r="N56" s="1333"/>
      <c r="O56" s="1333"/>
      <c r="P56" s="4"/>
      <c r="Q56" s="255"/>
      <c r="R56" s="255"/>
    </row>
    <row r="57" spans="1:18" ht="15.75" x14ac:dyDescent="0.2">
      <c r="A57" s="1306"/>
      <c r="B57" s="1323"/>
      <c r="C57" s="1326"/>
      <c r="D57" s="1325"/>
      <c r="E57" s="1326"/>
      <c r="F57" s="1327"/>
      <c r="G57" s="1327"/>
      <c r="H57" s="4"/>
      <c r="I57" s="1328"/>
      <c r="J57" s="1333"/>
      <c r="K57" s="1333"/>
      <c r="L57" s="1333"/>
      <c r="M57" s="1333"/>
      <c r="N57" s="1333"/>
      <c r="O57" s="1333"/>
      <c r="P57" s="4"/>
      <c r="Q57" s="255"/>
      <c r="R57" s="255"/>
    </row>
    <row r="58" spans="1:18" ht="15.75" x14ac:dyDescent="0.2">
      <c r="A58" s="1306"/>
      <c r="B58" s="1323"/>
      <c r="C58" s="1326"/>
      <c r="D58" s="1325"/>
      <c r="E58" s="1326"/>
      <c r="F58" s="1327"/>
      <c r="G58" s="1327"/>
      <c r="H58" s="4"/>
      <c r="I58" s="4"/>
      <c r="J58" s="4"/>
      <c r="K58" s="4"/>
      <c r="L58" s="4"/>
      <c r="M58" s="4"/>
      <c r="N58" s="4"/>
      <c r="O58" s="4"/>
      <c r="P58" s="4"/>
      <c r="Q58" s="255"/>
      <c r="R58" s="255"/>
    </row>
    <row r="59" spans="1:18" ht="15.75" x14ac:dyDescent="0.2">
      <c r="A59" s="1306"/>
      <c r="B59" s="1323"/>
      <c r="C59" s="1326"/>
      <c r="D59" s="1325"/>
      <c r="E59" s="1326"/>
      <c r="F59" s="1327"/>
      <c r="G59" s="1327"/>
      <c r="H59" s="4"/>
      <c r="I59" s="4"/>
      <c r="J59" s="4"/>
      <c r="K59" s="4"/>
      <c r="L59" s="4"/>
      <c r="M59" s="4"/>
      <c r="N59" s="4"/>
      <c r="O59" s="4"/>
      <c r="P59" s="4"/>
      <c r="Q59" s="255"/>
      <c r="R59" s="255"/>
    </row>
    <row r="60" spans="1:18" ht="15.75" x14ac:dyDescent="0.2">
      <c r="A60" s="1306"/>
      <c r="B60" s="1323"/>
      <c r="C60" s="1326"/>
      <c r="D60" s="1325"/>
      <c r="E60" s="1326"/>
      <c r="F60" s="1327"/>
      <c r="G60" s="1327"/>
      <c r="H60" s="4"/>
      <c r="I60" s="4"/>
      <c r="J60" s="1324"/>
      <c r="K60" s="1324"/>
      <c r="L60" s="1304"/>
      <c r="M60" s="1304"/>
      <c r="N60" s="1304"/>
      <c r="O60" s="1304"/>
      <c r="P60" s="4"/>
      <c r="Q60" s="255"/>
      <c r="R60" s="255"/>
    </row>
    <row r="61" spans="1:18" ht="15.75" x14ac:dyDescent="0.2">
      <c r="A61" s="1306"/>
      <c r="B61" s="1323"/>
      <c r="C61" s="1326"/>
      <c r="D61" s="1325"/>
      <c r="E61" s="1326"/>
      <c r="F61" s="1327"/>
      <c r="G61" s="1327"/>
      <c r="H61" s="4"/>
      <c r="I61" s="1306"/>
      <c r="J61" s="1333"/>
      <c r="K61" s="1334"/>
      <c r="L61" s="1333"/>
      <c r="M61" s="1335"/>
      <c r="N61" s="1335"/>
      <c r="O61" s="98"/>
      <c r="P61" s="4"/>
      <c r="Q61" s="255"/>
      <c r="R61" s="255"/>
    </row>
    <row r="62" spans="1:18" ht="15.75" x14ac:dyDescent="0.2">
      <c r="A62" s="1306"/>
      <c r="B62" s="1323"/>
      <c r="C62" s="1326"/>
      <c r="D62" s="1325"/>
      <c r="E62" s="1326"/>
      <c r="F62" s="1327"/>
      <c r="G62" s="1327"/>
      <c r="H62" s="4"/>
      <c r="I62" s="1306"/>
      <c r="J62" s="1333"/>
      <c r="K62" s="1334"/>
      <c r="L62" s="1333"/>
      <c r="M62" s="1335"/>
      <c r="N62" s="1335"/>
      <c r="O62" s="98"/>
      <c r="P62" s="4"/>
      <c r="Q62" s="255"/>
      <c r="R62" s="255"/>
    </row>
    <row r="63" spans="1:18" ht="15.75" x14ac:dyDescent="0.2">
      <c r="A63" s="1328"/>
      <c r="B63" s="1323"/>
      <c r="C63" s="1326"/>
      <c r="D63" s="1325"/>
      <c r="E63" s="1326"/>
      <c r="F63" s="1327"/>
      <c r="G63" s="1327"/>
      <c r="H63" s="4"/>
      <c r="I63" s="1306"/>
      <c r="J63" s="1333"/>
      <c r="K63" s="1334"/>
      <c r="L63" s="1333"/>
      <c r="M63" s="1335"/>
      <c r="N63" s="1335"/>
      <c r="O63" s="98"/>
      <c r="P63" s="4"/>
      <c r="Q63" s="255"/>
      <c r="R63" s="255"/>
    </row>
    <row r="64" spans="1:18" ht="15.75" x14ac:dyDescent="0.2">
      <c r="A64" s="1328"/>
      <c r="B64" s="1323"/>
      <c r="C64" s="1326"/>
      <c r="D64" s="1325"/>
      <c r="E64" s="1326"/>
      <c r="F64" s="1327"/>
      <c r="G64" s="1327"/>
      <c r="H64" s="4"/>
      <c r="I64" s="1329"/>
      <c r="J64" s="1333"/>
      <c r="K64" s="1334"/>
      <c r="L64" s="1333"/>
      <c r="M64" s="1335"/>
      <c r="N64" s="1335"/>
      <c r="O64" s="98"/>
      <c r="P64" s="4"/>
      <c r="Q64" s="255"/>
      <c r="R64" s="255"/>
    </row>
    <row r="65" spans="1:100" ht="15.75" x14ac:dyDescent="0.2">
      <c r="A65" s="1306"/>
      <c r="B65" s="1323"/>
      <c r="C65" s="1326"/>
      <c r="D65" s="1325"/>
      <c r="E65" s="1326"/>
      <c r="F65" s="1327"/>
      <c r="G65" s="1327"/>
      <c r="H65" s="4"/>
      <c r="I65" s="1328"/>
      <c r="J65" s="1334"/>
      <c r="K65" s="1334"/>
      <c r="L65" s="1333"/>
      <c r="M65" s="1335"/>
      <c r="N65" s="1335"/>
      <c r="O65" s="98"/>
      <c r="P65" s="4"/>
      <c r="Q65" s="255"/>
      <c r="R65" s="255"/>
    </row>
    <row r="66" spans="1:100" ht="15.75" x14ac:dyDescent="0.2">
      <c r="A66" s="1306"/>
      <c r="B66" s="1323"/>
      <c r="C66" s="1326"/>
      <c r="D66" s="1325"/>
      <c r="E66" s="1326"/>
      <c r="F66" s="1327"/>
      <c r="G66" s="1327"/>
      <c r="H66" s="4"/>
      <c r="I66" s="4"/>
      <c r="J66" s="4"/>
      <c r="K66" s="4"/>
      <c r="L66" s="4"/>
      <c r="M66" s="4"/>
      <c r="N66" s="4"/>
      <c r="O66" s="4"/>
      <c r="P66" s="4"/>
      <c r="Q66" s="255"/>
      <c r="R66" s="255"/>
    </row>
    <row r="67" spans="1:100" ht="15.75" x14ac:dyDescent="0.2">
      <c r="A67" s="1329"/>
      <c r="B67" s="1323"/>
      <c r="C67" s="1326"/>
      <c r="D67" s="1325"/>
      <c r="E67" s="1326"/>
      <c r="F67" s="1327"/>
      <c r="G67" s="1327"/>
      <c r="H67" s="4"/>
      <c r="I67" s="4"/>
      <c r="J67" s="4"/>
      <c r="K67" s="4"/>
      <c r="L67" s="4"/>
      <c r="M67" s="4"/>
      <c r="N67" s="4"/>
      <c r="O67" s="4"/>
      <c r="P67" s="4"/>
      <c r="Q67" s="255"/>
      <c r="R67" s="255"/>
    </row>
    <row r="68" spans="1:100" ht="15.75" x14ac:dyDescent="0.25">
      <c r="A68" s="22"/>
      <c r="B68" s="1324"/>
      <c r="C68" s="1324"/>
      <c r="D68" s="1325"/>
      <c r="E68" s="132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55"/>
      <c r="R68" s="255"/>
    </row>
    <row r="69" spans="1:100" ht="15.75" x14ac:dyDescent="0.25">
      <c r="A69" s="22"/>
      <c r="B69" s="1324"/>
      <c r="C69" s="1324"/>
      <c r="D69" s="1325"/>
      <c r="E69" s="1326"/>
      <c r="F69" s="4"/>
      <c r="G69" s="4"/>
      <c r="H69" s="255"/>
    </row>
    <row r="70" spans="1:100" x14ac:dyDescent="0.2">
      <c r="A70" s="1330"/>
      <c r="B70" s="1331"/>
      <c r="C70" s="1332"/>
      <c r="D70" s="1325"/>
      <c r="E70" s="1332"/>
      <c r="F70" s="1327"/>
      <c r="G70" s="4"/>
      <c r="H70" s="255"/>
    </row>
    <row r="71" spans="1:100" ht="16.5" x14ac:dyDescent="0.25">
      <c r="A71" s="6"/>
      <c r="B71" s="10"/>
      <c r="C71" s="10"/>
      <c r="D71" s="255"/>
      <c r="E71" s="255"/>
      <c r="F71" s="255"/>
      <c r="G71" s="255"/>
      <c r="H71" s="255"/>
    </row>
    <row r="72" spans="1:100" ht="13.5" thickBot="1" x14ac:dyDescent="0.25">
      <c r="A72" s="255"/>
      <c r="B72" s="255"/>
      <c r="C72" s="255"/>
      <c r="D72" s="255"/>
      <c r="E72" s="255"/>
      <c r="F72" s="255"/>
      <c r="G72" s="255"/>
      <c r="H72" s="255"/>
    </row>
    <row r="73" spans="1:100" ht="30.75" customHeight="1" thickBot="1" x14ac:dyDescent="0.3">
      <c r="A73" s="736" t="s">
        <v>31</v>
      </c>
      <c r="B73" s="734" t="s">
        <v>762</v>
      </c>
      <c r="C73" s="734" t="s">
        <v>763</v>
      </c>
      <c r="D73" s="112"/>
      <c r="E73" s="112"/>
      <c r="F73" s="255"/>
    </row>
    <row r="74" spans="1:100" ht="13.5" customHeight="1" x14ac:dyDescent="0.25">
      <c r="A74" s="737"/>
      <c r="B74" s="738"/>
      <c r="C74" s="735"/>
      <c r="D74" s="112"/>
      <c r="E74" s="112"/>
      <c r="F74" s="255"/>
      <c r="G74" s="99"/>
    </row>
    <row r="75" spans="1:100" s="16" customFormat="1" ht="15.75" x14ac:dyDescent="0.25">
      <c r="A75" s="739" t="s">
        <v>509</v>
      </c>
      <c r="B75" s="732">
        <v>3771.9</v>
      </c>
      <c r="C75" s="732">
        <v>3655.25</v>
      </c>
      <c r="D75" s="112"/>
      <c r="E75" s="211"/>
      <c r="F75" s="209"/>
      <c r="G75" s="101"/>
      <c r="H75" s="209"/>
      <c r="I75" s="102"/>
      <c r="J75" s="103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</row>
    <row r="76" spans="1:100" s="16" customFormat="1" ht="16.5" customHeight="1" x14ac:dyDescent="0.25">
      <c r="A76" s="739" t="s">
        <v>71</v>
      </c>
      <c r="B76" s="732">
        <v>4242.49</v>
      </c>
      <c r="C76" s="732">
        <v>4144.99</v>
      </c>
      <c r="D76" s="112"/>
      <c r="E76" s="210"/>
      <c r="F76" s="209"/>
      <c r="G76" s="101"/>
      <c r="I76" s="102"/>
      <c r="J76" s="103"/>
      <c r="AV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</row>
    <row r="77" spans="1:100" s="16" customFormat="1" ht="15.75" x14ac:dyDescent="0.25">
      <c r="A77" s="739" t="s">
        <v>247</v>
      </c>
      <c r="B77" s="732">
        <v>5436.74</v>
      </c>
      <c r="C77" s="732">
        <v>5477.15</v>
      </c>
      <c r="D77" s="112"/>
      <c r="E77" s="211"/>
      <c r="F77" s="209"/>
      <c r="G77" s="101"/>
      <c r="I77" s="102"/>
      <c r="J77" s="103"/>
      <c r="AV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</row>
    <row r="78" spans="1:100" s="16" customFormat="1" ht="15.75" x14ac:dyDescent="0.25">
      <c r="A78" s="740" t="s">
        <v>520</v>
      </c>
      <c r="B78" s="747">
        <v>5740.27</v>
      </c>
      <c r="C78" s="747">
        <v>5785.63</v>
      </c>
      <c r="D78" s="112"/>
      <c r="E78" s="211"/>
      <c r="F78" s="104"/>
      <c r="G78" s="105"/>
      <c r="I78" s="106"/>
      <c r="J78" s="107"/>
      <c r="AV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</row>
    <row r="79" spans="1:100" s="16" customFormat="1" ht="15.75" x14ac:dyDescent="0.25">
      <c r="A79" s="739" t="s">
        <v>6</v>
      </c>
      <c r="B79" s="732">
        <v>6302.9</v>
      </c>
      <c r="C79" s="732">
        <v>6087.86</v>
      </c>
      <c r="D79" s="112"/>
      <c r="E79" s="211"/>
      <c r="F79" s="104"/>
      <c r="G79" s="105"/>
      <c r="H79" s="209"/>
      <c r="I79" s="106"/>
      <c r="J79" s="107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</row>
    <row r="80" spans="1:100" s="209" customFormat="1" ht="15.75" x14ac:dyDescent="0.25">
      <c r="A80" s="739" t="s">
        <v>522</v>
      </c>
      <c r="B80" s="732">
        <v>6376.5</v>
      </c>
      <c r="C80" s="732">
        <v>5538.86</v>
      </c>
      <c r="D80" s="112"/>
      <c r="E80" s="211"/>
      <c r="F80" s="104"/>
      <c r="G80" s="105"/>
      <c r="I80" s="106"/>
      <c r="J80" s="107"/>
    </row>
    <row r="81" spans="1:11" ht="15.75" hidden="1" x14ac:dyDescent="0.25">
      <c r="A81" s="740" t="s">
        <v>519</v>
      </c>
      <c r="B81" s="747"/>
      <c r="C81" s="747"/>
      <c r="D81" s="112"/>
      <c r="E81" s="212"/>
      <c r="F81" s="108"/>
      <c r="G81" s="4"/>
      <c r="H81" s="4"/>
      <c r="I81" s="109"/>
      <c r="J81" s="109"/>
    </row>
    <row r="82" spans="1:11" ht="15.75" x14ac:dyDescent="0.25">
      <c r="A82" s="739" t="s">
        <v>3</v>
      </c>
      <c r="B82" s="732">
        <v>6800.51</v>
      </c>
      <c r="C82" s="732">
        <v>6893.26</v>
      </c>
      <c r="D82" s="112"/>
      <c r="E82" s="211"/>
      <c r="F82" s="4"/>
      <c r="G82" s="110"/>
      <c r="H82" s="111"/>
      <c r="I82" s="112"/>
      <c r="J82" s="113"/>
      <c r="K82" s="100"/>
    </row>
    <row r="83" spans="1:11" s="70" customFormat="1" ht="16.5" thickBot="1" x14ac:dyDescent="0.3">
      <c r="A83" s="741" t="s">
        <v>510</v>
      </c>
      <c r="B83" s="733">
        <v>9716.86</v>
      </c>
      <c r="C83" s="733">
        <v>9189.5400000000009</v>
      </c>
      <c r="D83" s="112"/>
      <c r="E83" s="211"/>
      <c r="F83" s="114"/>
      <c r="G83" s="115"/>
      <c r="H83" s="116"/>
      <c r="I83" s="117"/>
      <c r="J83" s="118"/>
    </row>
    <row r="84" spans="1:11" x14ac:dyDescent="0.2">
      <c r="A84" s="255"/>
      <c r="B84" s="255"/>
      <c r="C84" s="255"/>
      <c r="E84" s="4"/>
      <c r="F84" s="4"/>
    </row>
    <row r="85" spans="1:11" ht="29.25" customHeight="1" x14ac:dyDescent="0.2">
      <c r="A85" s="245"/>
      <c r="B85" s="255"/>
      <c r="C85" s="246"/>
      <c r="D85" s="255"/>
      <c r="E85" s="4"/>
      <c r="G85" s="4"/>
    </row>
    <row r="86" spans="1:11" ht="31.5" customHeight="1" x14ac:dyDescent="0.25">
      <c r="A86" s="22"/>
      <c r="B86" s="1339"/>
      <c r="C86" s="30"/>
      <c r="D86" s="4"/>
      <c r="E86" s="4"/>
      <c r="F86" s="4"/>
      <c r="G86" s="4"/>
    </row>
    <row r="87" spans="1:11" ht="15.75" x14ac:dyDescent="0.25">
      <c r="A87" s="22"/>
      <c r="B87" s="505"/>
      <c r="C87" s="505"/>
      <c r="D87" s="4"/>
      <c r="E87" s="4"/>
      <c r="F87" s="4"/>
      <c r="G87" s="4"/>
    </row>
    <row r="88" spans="1:11" ht="15.75" x14ac:dyDescent="0.25">
      <c r="A88" s="1306"/>
      <c r="B88" s="505"/>
      <c r="C88" s="505"/>
      <c r="D88" s="4"/>
      <c r="E88" s="4"/>
      <c r="F88" s="4"/>
      <c r="G88" s="4"/>
    </row>
    <row r="89" spans="1:11" ht="15.75" x14ac:dyDescent="0.25">
      <c r="A89" s="22"/>
      <c r="B89" s="505"/>
      <c r="C89" s="505"/>
      <c r="D89" s="4"/>
      <c r="E89" s="4"/>
      <c r="F89" s="4"/>
      <c r="G89" s="4"/>
    </row>
    <row r="90" spans="1:11" ht="15.75" x14ac:dyDescent="0.25">
      <c r="A90" s="22"/>
      <c r="B90" s="505"/>
      <c r="C90" s="505"/>
      <c r="D90" s="4"/>
      <c r="E90" s="4"/>
      <c r="F90" s="4"/>
      <c r="G90" s="4"/>
    </row>
    <row r="91" spans="1:11" ht="15.75" x14ac:dyDescent="0.25">
      <c r="A91" s="22"/>
      <c r="B91" s="505"/>
      <c r="C91" s="505"/>
      <c r="D91" s="4"/>
      <c r="E91" s="4"/>
      <c r="F91" s="4"/>
      <c r="G91" s="4"/>
    </row>
    <row r="92" spans="1:11" ht="15.75" x14ac:dyDescent="0.25">
      <c r="A92" s="22"/>
      <c r="B92" s="505"/>
      <c r="C92" s="505"/>
      <c r="D92" s="4"/>
      <c r="E92" s="4"/>
      <c r="F92" s="4"/>
      <c r="G92" s="4"/>
    </row>
    <row r="93" spans="1:11" ht="15.75" x14ac:dyDescent="0.25">
      <c r="A93" s="1328"/>
      <c r="B93" s="505"/>
      <c r="C93" s="505"/>
      <c r="D93" s="4"/>
      <c r="E93" s="4"/>
      <c r="F93" s="4"/>
      <c r="G93" s="4"/>
    </row>
    <row r="94" spans="1:11" ht="15.75" x14ac:dyDescent="0.25">
      <c r="A94" s="22"/>
      <c r="B94" s="505"/>
      <c r="C94" s="505"/>
      <c r="D94" s="4"/>
      <c r="E94" s="4"/>
      <c r="F94" s="4"/>
      <c r="G94" s="4"/>
    </row>
    <row r="95" spans="1:11" ht="15.75" x14ac:dyDescent="0.25">
      <c r="A95" s="1306"/>
      <c r="B95" s="505"/>
      <c r="C95" s="505"/>
      <c r="D95" s="4"/>
      <c r="E95" s="4"/>
      <c r="F95" s="4"/>
      <c r="G95" s="4"/>
    </row>
    <row r="96" spans="1:11" ht="15.75" x14ac:dyDescent="0.25">
      <c r="A96" s="22"/>
      <c r="B96" s="505"/>
      <c r="C96" s="505"/>
      <c r="D96" s="4"/>
      <c r="E96" s="4"/>
      <c r="F96" s="4"/>
      <c r="G96" s="4"/>
    </row>
    <row r="97" spans="1:19" ht="15.75" x14ac:dyDescent="0.25">
      <c r="A97" s="22"/>
      <c r="B97" s="505"/>
      <c r="C97" s="505"/>
      <c r="D97" s="4"/>
      <c r="E97" s="4"/>
      <c r="F97" s="4"/>
      <c r="G97" s="4"/>
    </row>
    <row r="98" spans="1:19" ht="15.75" x14ac:dyDescent="0.25">
      <c r="A98" s="22"/>
      <c r="B98" s="22"/>
      <c r="C98" s="505"/>
      <c r="D98" s="4"/>
      <c r="E98" s="4"/>
      <c r="F98" s="4"/>
      <c r="G98" s="4"/>
    </row>
    <row r="99" spans="1:19" ht="15.75" x14ac:dyDescent="0.25">
      <c r="A99" s="22"/>
      <c r="B99" s="22"/>
      <c r="C99" s="505"/>
      <c r="D99" s="4"/>
      <c r="E99" s="4"/>
      <c r="F99" s="4"/>
      <c r="G99" s="4"/>
    </row>
    <row r="100" spans="1:19" x14ac:dyDescent="0.2">
      <c r="A100" s="4"/>
      <c r="B100" s="4"/>
      <c r="C100" s="248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1345" t="s">
        <v>294</v>
      </c>
      <c r="B102" s="1347" t="s">
        <v>10</v>
      </c>
      <c r="C102" s="1348"/>
      <c r="D102" s="1349"/>
      <c r="E102" s="1347" t="s">
        <v>11</v>
      </c>
      <c r="F102" s="1348"/>
      <c r="G102" s="1349"/>
      <c r="H102" s="1341" t="s">
        <v>13</v>
      </c>
      <c r="I102" s="1342"/>
      <c r="J102" s="1343"/>
      <c r="K102" s="1341" t="s">
        <v>12</v>
      </c>
      <c r="L102" s="1342"/>
      <c r="M102" s="1343"/>
      <c r="N102" s="1341" t="s">
        <v>275</v>
      </c>
      <c r="O102" s="1342"/>
      <c r="P102" s="1343"/>
      <c r="Q102" s="1341" t="s">
        <v>276</v>
      </c>
      <c r="R102" s="1342"/>
      <c r="S102" s="1343"/>
    </row>
    <row r="103" spans="1:19" ht="16.5" thickBot="1" x14ac:dyDescent="0.3">
      <c r="A103" s="1346"/>
      <c r="B103" s="310">
        <v>2015</v>
      </c>
      <c r="C103" s="311">
        <v>2016</v>
      </c>
      <c r="D103" s="312">
        <v>2017</v>
      </c>
      <c r="E103" s="310">
        <v>2015</v>
      </c>
      <c r="F103" s="311">
        <v>2016</v>
      </c>
      <c r="G103" s="312">
        <v>2017</v>
      </c>
      <c r="H103" s="310">
        <v>2015</v>
      </c>
      <c r="I103" s="311">
        <v>2016</v>
      </c>
      <c r="J103" s="312">
        <v>2017</v>
      </c>
      <c r="K103" s="310">
        <v>2015</v>
      </c>
      <c r="L103" s="311">
        <v>2016</v>
      </c>
      <c r="M103" s="312">
        <v>2017</v>
      </c>
      <c r="N103" s="310">
        <v>2015</v>
      </c>
      <c r="O103" s="311">
        <v>2016</v>
      </c>
      <c r="P103" s="312">
        <v>2017</v>
      </c>
      <c r="Q103" s="310">
        <v>2015</v>
      </c>
      <c r="R103" s="311">
        <v>2016</v>
      </c>
      <c r="S103" s="312">
        <v>2017</v>
      </c>
    </row>
    <row r="104" spans="1:19" ht="16.5" x14ac:dyDescent="0.25">
      <c r="A104" s="700" t="s">
        <v>14</v>
      </c>
      <c r="B104" s="313">
        <v>5815.07</v>
      </c>
      <c r="C104" s="314">
        <v>4462.3</v>
      </c>
      <c r="D104" s="315">
        <v>5736.99</v>
      </c>
      <c r="E104" s="316">
        <v>14766.91</v>
      </c>
      <c r="F104" s="315">
        <v>8479.8799999999992</v>
      </c>
      <c r="G104" s="317">
        <v>9980.7199999999993</v>
      </c>
      <c r="H104" s="313">
        <v>1243.48</v>
      </c>
      <c r="I104" s="314">
        <v>853.85</v>
      </c>
      <c r="J104" s="315">
        <v>971.76</v>
      </c>
      <c r="K104" s="318">
        <v>784.33</v>
      </c>
      <c r="L104" s="319">
        <v>499.9</v>
      </c>
      <c r="M104" s="315">
        <v>748</v>
      </c>
      <c r="N104" s="318">
        <v>1251.8499999999999</v>
      </c>
      <c r="O104" s="319">
        <v>1097.3800000000001</v>
      </c>
      <c r="P104" s="315">
        <v>1192.6199999999999</v>
      </c>
      <c r="Q104" s="318">
        <v>17.100000000000001</v>
      </c>
      <c r="R104" s="319">
        <v>14.02</v>
      </c>
      <c r="S104" s="315">
        <v>16.809999999999999</v>
      </c>
    </row>
    <row r="105" spans="1:19" ht="16.5" x14ac:dyDescent="0.25">
      <c r="A105" s="701" t="s">
        <v>15</v>
      </c>
      <c r="B105" s="320">
        <v>5701.4874999999993</v>
      </c>
      <c r="C105" s="321">
        <v>4594.96</v>
      </c>
      <c r="D105" s="322">
        <v>5941.1</v>
      </c>
      <c r="E105" s="323">
        <v>14531.125</v>
      </c>
      <c r="F105" s="322">
        <v>8306.4269047619055</v>
      </c>
      <c r="G105" s="324">
        <v>10615.53</v>
      </c>
      <c r="H105" s="320">
        <v>1197.5999999999999</v>
      </c>
      <c r="I105" s="321">
        <v>920.24</v>
      </c>
      <c r="J105" s="322">
        <v>1007.35</v>
      </c>
      <c r="K105" s="325">
        <v>785.55</v>
      </c>
      <c r="L105" s="326">
        <v>505.57</v>
      </c>
      <c r="M105" s="322">
        <v>774.9</v>
      </c>
      <c r="N105" s="325">
        <v>1227.19</v>
      </c>
      <c r="O105" s="326">
        <v>1199.9100000000001</v>
      </c>
      <c r="P105" s="322">
        <v>1234.33</v>
      </c>
      <c r="Q105" s="325">
        <v>16.84</v>
      </c>
      <c r="R105" s="326">
        <v>15.07</v>
      </c>
      <c r="S105" s="322">
        <v>17.86</v>
      </c>
    </row>
    <row r="106" spans="1:19" ht="16.5" x14ac:dyDescent="0.25">
      <c r="A106" s="701" t="s">
        <v>16</v>
      </c>
      <c r="B106" s="320">
        <v>5925.4554545454539</v>
      </c>
      <c r="C106" s="321">
        <v>4947.04</v>
      </c>
      <c r="D106" s="322">
        <v>5821.09</v>
      </c>
      <c r="E106" s="323">
        <v>13742.160909090908</v>
      </c>
      <c r="F106" s="322">
        <v>8700.9538095238095</v>
      </c>
      <c r="G106" s="324">
        <v>10225.65</v>
      </c>
      <c r="H106" s="320">
        <v>1138.6400000000001</v>
      </c>
      <c r="I106" s="321">
        <v>968.43</v>
      </c>
      <c r="J106" s="322">
        <v>962.26</v>
      </c>
      <c r="K106" s="325">
        <v>786.32</v>
      </c>
      <c r="L106" s="326">
        <v>567.38</v>
      </c>
      <c r="M106" s="322">
        <v>776.3</v>
      </c>
      <c r="N106" s="325">
        <v>1178.6300000000001</v>
      </c>
      <c r="O106" s="326">
        <v>1246.3399999999999</v>
      </c>
      <c r="P106" s="322">
        <v>1231.07</v>
      </c>
      <c r="Q106" s="325">
        <v>16.22</v>
      </c>
      <c r="R106" s="326">
        <v>15.42</v>
      </c>
      <c r="S106" s="322">
        <v>16.88</v>
      </c>
    </row>
    <row r="107" spans="1:19" ht="16.5" x14ac:dyDescent="0.25">
      <c r="A107" s="701" t="s">
        <v>17</v>
      </c>
      <c r="B107" s="320">
        <v>6027.97</v>
      </c>
      <c r="C107" s="321">
        <v>4850.55</v>
      </c>
      <c r="D107" s="322"/>
      <c r="E107" s="323">
        <v>12779.75</v>
      </c>
      <c r="F107" s="322">
        <v>8849.65</v>
      </c>
      <c r="G107" s="324"/>
      <c r="H107" s="320">
        <v>1150.0999999999999</v>
      </c>
      <c r="I107" s="321">
        <v>994.19</v>
      </c>
      <c r="J107" s="322"/>
      <c r="K107" s="325">
        <v>768.8</v>
      </c>
      <c r="L107" s="326">
        <v>574.33000000000004</v>
      </c>
      <c r="M107" s="322"/>
      <c r="N107" s="325">
        <v>1197.9100000000001</v>
      </c>
      <c r="O107" s="326">
        <v>1242.26</v>
      </c>
      <c r="P107" s="322"/>
      <c r="Q107" s="325">
        <v>16.34</v>
      </c>
      <c r="R107" s="326">
        <v>16.260000000000002</v>
      </c>
      <c r="S107" s="322"/>
    </row>
    <row r="108" spans="1:19" ht="16.5" x14ac:dyDescent="0.25">
      <c r="A108" s="701" t="s">
        <v>18</v>
      </c>
      <c r="B108" s="320">
        <v>6300.0776315789481</v>
      </c>
      <c r="C108" s="321">
        <v>4707.8500000000004</v>
      </c>
      <c r="D108" s="322"/>
      <c r="E108" s="323">
        <v>13504.998684210526</v>
      </c>
      <c r="F108" s="322">
        <v>8685.8799999999992</v>
      </c>
      <c r="G108" s="324"/>
      <c r="H108" s="320">
        <v>1140.26</v>
      </c>
      <c r="I108" s="321">
        <v>1033.7</v>
      </c>
      <c r="J108" s="322"/>
      <c r="K108" s="325">
        <v>784.42</v>
      </c>
      <c r="L108" s="326">
        <v>576.75</v>
      </c>
      <c r="M108" s="322"/>
      <c r="N108" s="325">
        <v>1199.05</v>
      </c>
      <c r="O108" s="326">
        <v>1259.4000000000001</v>
      </c>
      <c r="P108" s="322"/>
      <c r="Q108" s="325">
        <v>16.8</v>
      </c>
      <c r="R108" s="326">
        <v>16.89</v>
      </c>
      <c r="S108" s="322"/>
    </row>
    <row r="109" spans="1:19" ht="16.5" x14ac:dyDescent="0.25">
      <c r="A109" s="701" t="s">
        <v>19</v>
      </c>
      <c r="B109" s="327">
        <v>5833.2168181818179</v>
      </c>
      <c r="C109" s="321">
        <v>4630.2700000000004</v>
      </c>
      <c r="D109" s="322"/>
      <c r="E109" s="328">
        <v>12776.591363636364</v>
      </c>
      <c r="F109" s="322">
        <v>8911.7022727272742</v>
      </c>
      <c r="G109" s="324"/>
      <c r="H109" s="327">
        <v>1088.77</v>
      </c>
      <c r="I109" s="321">
        <v>984.14</v>
      </c>
      <c r="J109" s="322"/>
      <c r="K109" s="329">
        <v>726.77</v>
      </c>
      <c r="L109" s="326">
        <v>553.09</v>
      </c>
      <c r="M109" s="322"/>
      <c r="N109" s="329">
        <v>1181.5</v>
      </c>
      <c r="O109" s="326">
        <v>1276.4000000000001</v>
      </c>
      <c r="P109" s="322"/>
      <c r="Q109" s="329">
        <v>16.100000000000001</v>
      </c>
      <c r="R109" s="326">
        <v>17.18</v>
      </c>
      <c r="S109" s="322"/>
    </row>
    <row r="110" spans="1:19" ht="16.5" x14ac:dyDescent="0.25">
      <c r="A110" s="701" t="s">
        <v>218</v>
      </c>
      <c r="B110" s="327">
        <v>5456.2165217391303</v>
      </c>
      <c r="C110" s="321">
        <v>4855.357857142857</v>
      </c>
      <c r="D110" s="322"/>
      <c r="E110" s="328">
        <v>11380.55</v>
      </c>
      <c r="F110" s="322">
        <v>10248.92738095238</v>
      </c>
      <c r="G110" s="324"/>
      <c r="H110" s="327">
        <v>1014.09</v>
      </c>
      <c r="I110" s="321">
        <v>1085.76</v>
      </c>
      <c r="J110" s="322"/>
      <c r="K110" s="329">
        <v>642.57000000000005</v>
      </c>
      <c r="L110" s="326">
        <v>646.14</v>
      </c>
      <c r="M110" s="322"/>
      <c r="N110" s="329">
        <v>1130.04</v>
      </c>
      <c r="O110" s="326">
        <v>1337.33</v>
      </c>
      <c r="P110" s="322"/>
      <c r="Q110" s="329">
        <v>15.07</v>
      </c>
      <c r="R110" s="326">
        <v>19.920000000000002</v>
      </c>
      <c r="S110" s="322"/>
    </row>
    <row r="111" spans="1:19" ht="16.5" x14ac:dyDescent="0.25">
      <c r="A111" s="702" t="s">
        <v>226</v>
      </c>
      <c r="B111" s="330">
        <v>5088.5600000000004</v>
      </c>
      <c r="C111" s="321">
        <v>4757.8172727272722</v>
      </c>
      <c r="D111" s="322"/>
      <c r="E111" s="331">
        <v>10338.75</v>
      </c>
      <c r="F111" s="322">
        <v>10350.566818181818</v>
      </c>
      <c r="G111" s="324"/>
      <c r="H111" s="330">
        <v>983.15</v>
      </c>
      <c r="I111" s="321">
        <v>1123.77</v>
      </c>
      <c r="J111" s="322"/>
      <c r="K111" s="332">
        <v>595.4</v>
      </c>
      <c r="L111" s="326">
        <v>700.09</v>
      </c>
      <c r="M111" s="322"/>
      <c r="N111" s="332">
        <v>1117.48</v>
      </c>
      <c r="O111" s="326">
        <v>1341.09</v>
      </c>
      <c r="P111" s="322"/>
      <c r="Q111" s="332">
        <v>14.94</v>
      </c>
      <c r="R111" s="326">
        <v>19.64</v>
      </c>
      <c r="S111" s="322"/>
    </row>
    <row r="112" spans="1:19" ht="16.5" x14ac:dyDescent="0.25">
      <c r="A112" s="702" t="s">
        <v>233</v>
      </c>
      <c r="B112" s="330">
        <v>5207.3204545454546</v>
      </c>
      <c r="C112" s="321">
        <v>4706.7859090909096</v>
      </c>
      <c r="D112" s="322"/>
      <c r="E112" s="331">
        <v>9895.4599999999991</v>
      </c>
      <c r="F112" s="322">
        <v>10185.569545454546</v>
      </c>
      <c r="G112" s="324"/>
      <c r="H112" s="330">
        <v>965.36</v>
      </c>
      <c r="I112" s="321">
        <v>1045.95</v>
      </c>
      <c r="J112" s="322"/>
      <c r="K112" s="332">
        <v>608.5</v>
      </c>
      <c r="L112" s="326">
        <v>682.23</v>
      </c>
      <c r="M112" s="322"/>
      <c r="N112" s="332">
        <v>1124.53</v>
      </c>
      <c r="O112" s="326">
        <v>1326.03</v>
      </c>
      <c r="P112" s="322"/>
      <c r="Q112" s="332">
        <v>14.79</v>
      </c>
      <c r="R112" s="326">
        <v>19.28</v>
      </c>
      <c r="S112" s="322"/>
    </row>
    <row r="113" spans="1:19" ht="16.5" x14ac:dyDescent="0.25">
      <c r="A113" s="702" t="s">
        <v>236</v>
      </c>
      <c r="B113" s="330">
        <v>5221.8100000000004</v>
      </c>
      <c r="C113" s="321">
        <v>4731.761428571428</v>
      </c>
      <c r="D113" s="322"/>
      <c r="E113" s="331">
        <v>10341.370000000001</v>
      </c>
      <c r="F113" s="322">
        <v>10262.27</v>
      </c>
      <c r="G113" s="324"/>
      <c r="H113" s="330">
        <v>977.09</v>
      </c>
      <c r="I113" s="321">
        <v>959.14</v>
      </c>
      <c r="J113" s="322"/>
      <c r="K113" s="332">
        <v>691.5</v>
      </c>
      <c r="L113" s="326">
        <v>644.85</v>
      </c>
      <c r="M113" s="322"/>
      <c r="N113" s="332">
        <v>1159.25</v>
      </c>
      <c r="O113" s="326">
        <v>1266.71</v>
      </c>
      <c r="P113" s="322"/>
      <c r="Q113" s="332">
        <v>15.71</v>
      </c>
      <c r="R113" s="326">
        <v>17.739999999999998</v>
      </c>
      <c r="S113" s="322"/>
    </row>
    <row r="114" spans="1:19" ht="16.5" x14ac:dyDescent="0.25">
      <c r="A114" s="702" t="s">
        <v>240</v>
      </c>
      <c r="B114" s="330">
        <v>4807.6290476190479</v>
      </c>
      <c r="C114" s="321">
        <v>5442.7250000000004</v>
      </c>
      <c r="D114" s="322"/>
      <c r="E114" s="331">
        <v>9228.5714285714275</v>
      </c>
      <c r="F114" s="322">
        <v>11139.772272727274</v>
      </c>
      <c r="G114" s="324"/>
      <c r="H114" s="330">
        <v>883.52</v>
      </c>
      <c r="I114" s="321">
        <v>953</v>
      </c>
      <c r="J114" s="322"/>
      <c r="K114" s="332">
        <v>574.04999999999995</v>
      </c>
      <c r="L114" s="326">
        <v>696.68</v>
      </c>
      <c r="M114" s="322"/>
      <c r="N114" s="332">
        <v>1085.7</v>
      </c>
      <c r="O114" s="326">
        <v>1235.98</v>
      </c>
      <c r="P114" s="322"/>
      <c r="Q114" s="332">
        <v>14.51</v>
      </c>
      <c r="R114" s="326">
        <v>17.420000000000002</v>
      </c>
      <c r="S114" s="322"/>
    </row>
    <row r="115" spans="1:19" ht="17.25" thickBot="1" x14ac:dyDescent="0.3">
      <c r="A115" s="703" t="s">
        <v>241</v>
      </c>
      <c r="B115" s="333">
        <v>4628.5949999999993</v>
      </c>
      <c r="C115" s="334">
        <v>5665.8249999999998</v>
      </c>
      <c r="D115" s="335"/>
      <c r="E115" s="336">
        <v>8688.6914285714283</v>
      </c>
      <c r="F115" s="335">
        <v>11009.75</v>
      </c>
      <c r="G115" s="337"/>
      <c r="H115" s="333">
        <v>859.9</v>
      </c>
      <c r="I115" s="334">
        <v>919.05</v>
      </c>
      <c r="J115" s="335"/>
      <c r="K115" s="338">
        <v>552.04999999999995</v>
      </c>
      <c r="L115" s="339">
        <v>706.98</v>
      </c>
      <c r="M115" s="335"/>
      <c r="N115" s="338">
        <v>1068.1400000000001</v>
      </c>
      <c r="O115" s="339">
        <v>1150.77</v>
      </c>
      <c r="P115" s="335"/>
      <c r="Q115" s="338">
        <v>14.05</v>
      </c>
      <c r="R115" s="339">
        <v>16.38</v>
      </c>
      <c r="S115" s="335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12">
    <mergeCell ref="Q102:S102"/>
    <mergeCell ref="N50:O50"/>
    <mergeCell ref="A102:A103"/>
    <mergeCell ref="B102:D102"/>
    <mergeCell ref="E102:G102"/>
    <mergeCell ref="J50:K50"/>
    <mergeCell ref="L50:M50"/>
    <mergeCell ref="B44:C44"/>
    <mergeCell ref="B33:C33"/>
    <mergeCell ref="N102:P102"/>
    <mergeCell ref="K102:M102"/>
    <mergeCell ref="H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4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K64"/>
  <sheetViews>
    <sheetView view="pageBreakPreview" zoomScale="84" zoomScaleNormal="60" zoomScaleSheetLayoutView="84" workbookViewId="0">
      <selection activeCell="F12" sqref="F12"/>
    </sheetView>
  </sheetViews>
  <sheetFormatPr defaultColWidth="9.140625" defaultRowHeight="15.75" x14ac:dyDescent="0.2"/>
  <cols>
    <col min="1" max="1" width="4.7109375" style="64" customWidth="1"/>
    <col min="2" max="2" width="81.85546875" style="60" customWidth="1"/>
    <col min="3" max="3" width="15.28515625" style="60" customWidth="1"/>
    <col min="4" max="4" width="15.42578125" style="251" customWidth="1"/>
    <col min="5" max="5" width="14" style="251" customWidth="1"/>
    <col min="6" max="6" width="15.5703125" style="250" customWidth="1"/>
    <col min="7" max="7" width="14.42578125" style="251" customWidth="1"/>
    <col min="8" max="8" width="13.42578125" style="252" customWidth="1"/>
    <col min="9" max="16384" width="9.140625" style="60"/>
  </cols>
  <sheetData>
    <row r="1" spans="1:11" ht="20.25" x14ac:dyDescent="0.2">
      <c r="A1" s="1545" t="s">
        <v>293</v>
      </c>
      <c r="B1" s="1545"/>
      <c r="C1" s="1545"/>
      <c r="D1" s="1545"/>
      <c r="E1" s="1545"/>
      <c r="F1" s="1545"/>
      <c r="G1" s="1545"/>
      <c r="H1" s="1545"/>
    </row>
    <row r="2" spans="1:11" ht="16.5" x14ac:dyDescent="0.2">
      <c r="A2" s="271"/>
      <c r="B2" s="265"/>
      <c r="C2" s="265"/>
      <c r="D2" s="265"/>
      <c r="E2" s="265"/>
      <c r="F2" s="265"/>
      <c r="G2" s="265"/>
      <c r="H2" s="265"/>
    </row>
    <row r="3" spans="1:11" ht="16.5" thickBot="1" x14ac:dyDescent="0.25">
      <c r="A3" s="266"/>
      <c r="B3" s="266"/>
      <c r="C3" s="266"/>
      <c r="D3" s="266"/>
      <c r="E3" s="266"/>
      <c r="F3" s="345"/>
      <c r="G3" s="266"/>
      <c r="H3" s="269" t="s">
        <v>722</v>
      </c>
    </row>
    <row r="4" spans="1:11" ht="57.75" thickBot="1" x14ac:dyDescent="0.25">
      <c r="A4" s="993"/>
      <c r="B4" s="994" t="s">
        <v>251</v>
      </c>
      <c r="C4" s="987" t="s">
        <v>619</v>
      </c>
      <c r="D4" s="977" t="s">
        <v>777</v>
      </c>
      <c r="E4" s="995" t="s">
        <v>0</v>
      </c>
      <c r="F4" s="987" t="s">
        <v>670</v>
      </c>
      <c r="G4" s="977" t="s">
        <v>778</v>
      </c>
      <c r="H4" s="995" t="s">
        <v>0</v>
      </c>
    </row>
    <row r="5" spans="1:11" ht="24" customHeight="1" thickBot="1" x14ac:dyDescent="0.25">
      <c r="A5" s="996"/>
      <c r="B5" s="997" t="s">
        <v>250</v>
      </c>
      <c r="C5" s="978">
        <v>16828.290899999996</v>
      </c>
      <c r="D5" s="978">
        <f>D6+D28</f>
        <v>2775.1041000000005</v>
      </c>
      <c r="E5" s="998">
        <f>D5/C5*100</f>
        <v>16.490706730057781</v>
      </c>
      <c r="F5" s="978">
        <f>F6+F28</f>
        <v>16827.620800000001</v>
      </c>
      <c r="G5" s="978">
        <f>G6+G28</f>
        <v>3261.2332999999999</v>
      </c>
      <c r="H5" s="998">
        <f>G5/F5*100</f>
        <v>19.380240015867244</v>
      </c>
    </row>
    <row r="6" spans="1:11" ht="20.25" customHeight="1" x14ac:dyDescent="0.2">
      <c r="A6" s="999" t="s">
        <v>73</v>
      </c>
      <c r="B6" s="1000" t="s">
        <v>252</v>
      </c>
      <c r="C6" s="979">
        <v>7091.2482999999975</v>
      </c>
      <c r="D6" s="979">
        <f>D7+D8+D9+D10+D11+D12+D15+D17+D22+D24+D25+D26+D27+D16</f>
        <v>1469.3103000000001</v>
      </c>
      <c r="E6" s="979">
        <f>D6/C6*100</f>
        <v>20.720051503484946</v>
      </c>
      <c r="F6" s="979">
        <f>F7+F8+F9+F10+F11+F12+F15+F17+F22+F24+F25+F26+F27</f>
        <v>7187.4315999999999</v>
      </c>
      <c r="G6" s="979">
        <f>G7+G8+G9+G10+G11+G12+G15+G17+G22+G24+G25+G26+G27+0.0005</f>
        <v>1971.0109000000002</v>
      </c>
      <c r="H6" s="979">
        <f>G6/F6*100</f>
        <v>27.423021319604629</v>
      </c>
    </row>
    <row r="7" spans="1:11" ht="20.25" customHeight="1" x14ac:dyDescent="0.2">
      <c r="A7" s="1001" t="s">
        <v>76</v>
      </c>
      <c r="B7" s="1002" t="s">
        <v>72</v>
      </c>
      <c r="C7" s="980">
        <v>1154.9851000000001</v>
      </c>
      <c r="D7" s="980">
        <f>'стр-ра гор доходов'!E8</f>
        <v>183.33449999999999</v>
      </c>
      <c r="E7" s="1003">
        <f>D7/C7*100</f>
        <v>15.87332165583781</v>
      </c>
      <c r="F7" s="980">
        <v>1476.1116999999999</v>
      </c>
      <c r="G7" s="980">
        <f>'на 01.04.17'!F71</f>
        <v>312.65089999999998</v>
      </c>
      <c r="H7" s="980">
        <f>G7/F7*100</f>
        <v>21.180707394975595</v>
      </c>
    </row>
    <row r="8" spans="1:11" ht="20.25" customHeight="1" x14ac:dyDescent="0.2">
      <c r="A8" s="1001" t="s">
        <v>77</v>
      </c>
      <c r="B8" s="1002" t="s">
        <v>65</v>
      </c>
      <c r="C8" s="980">
        <v>3480.1163999999999</v>
      </c>
      <c r="D8" s="980">
        <f>'стр-ра гор доходов'!E9</f>
        <v>755.9991</v>
      </c>
      <c r="E8" s="1003">
        <f t="shared" ref="E8:E26" si="0">D8/C8*100</f>
        <v>21.723385459176018</v>
      </c>
      <c r="F8" s="980">
        <v>3519.8130000000001</v>
      </c>
      <c r="G8" s="980">
        <f>'на 01.04.17'!F72</f>
        <v>812.68740000000003</v>
      </c>
      <c r="H8" s="980">
        <f t="shared" ref="H8:H26" si="1">G8/F8*100</f>
        <v>23.088936827041664</v>
      </c>
      <c r="J8" s="61"/>
    </row>
    <row r="9" spans="1:11" ht="20.25" customHeight="1" x14ac:dyDescent="0.2">
      <c r="A9" s="1001" t="s">
        <v>78</v>
      </c>
      <c r="B9" s="1002" t="s">
        <v>172</v>
      </c>
      <c r="C9" s="980">
        <v>22.570499999999999</v>
      </c>
      <c r="D9" s="980">
        <f>'стр-ра гор доходов'!E10</f>
        <v>4.6044999999999998</v>
      </c>
      <c r="E9" s="1003">
        <f t="shared" si="0"/>
        <v>20.40052280631798</v>
      </c>
      <c r="F9" s="980">
        <v>18.978899999999999</v>
      </c>
      <c r="G9" s="980">
        <f>'стр-ра гор доходов'!I10</f>
        <v>3.9691999999999998</v>
      </c>
      <c r="H9" s="980">
        <f t="shared" si="1"/>
        <v>20.913751587289042</v>
      </c>
      <c r="J9" s="61"/>
    </row>
    <row r="10" spans="1:11" s="62" customFormat="1" ht="20.25" customHeight="1" x14ac:dyDescent="0.2">
      <c r="A10" s="1004" t="s">
        <v>79</v>
      </c>
      <c r="B10" s="1002" t="s">
        <v>210</v>
      </c>
      <c r="C10" s="980">
        <v>169.06059999999999</v>
      </c>
      <c r="D10" s="980">
        <f>'стр-ра гор доходов'!E12</f>
        <v>39.653600000000004</v>
      </c>
      <c r="E10" s="1003">
        <f t="shared" si="0"/>
        <v>23.455258055395525</v>
      </c>
      <c r="F10" s="980">
        <v>166.904</v>
      </c>
      <c r="G10" s="980">
        <f>'на 01.04.17'!F75</f>
        <v>40.073</v>
      </c>
      <c r="H10" s="980">
        <f t="shared" si="1"/>
        <v>24.009610314911566</v>
      </c>
      <c r="K10" s="62" t="s">
        <v>269</v>
      </c>
    </row>
    <row r="11" spans="1:11" s="62" customFormat="1" ht="29.25" customHeight="1" x14ac:dyDescent="0.2">
      <c r="A11" s="1004" t="s">
        <v>80</v>
      </c>
      <c r="B11" s="262" t="s">
        <v>360</v>
      </c>
      <c r="C11" s="980">
        <v>2.5070999999999999</v>
      </c>
      <c r="D11" s="980">
        <f>'стр-ра гор доходов'!E13</f>
        <v>0.67800000000000005</v>
      </c>
      <c r="E11" s="1003">
        <f t="shared" si="0"/>
        <v>27.043197319612304</v>
      </c>
      <c r="F11" s="980">
        <v>2.6524999999999999</v>
      </c>
      <c r="G11" s="980">
        <f>'на 01.04.17'!F76</f>
        <v>1.6415</v>
      </c>
      <c r="H11" s="980">
        <f t="shared" si="1"/>
        <v>61.885014137606035</v>
      </c>
    </row>
    <row r="12" spans="1:11" ht="20.25" customHeight="1" x14ac:dyDescent="0.2">
      <c r="A12" s="1005" t="s">
        <v>81</v>
      </c>
      <c r="B12" s="262" t="s">
        <v>142</v>
      </c>
      <c r="C12" s="980">
        <v>81.392499999999998</v>
      </c>
      <c r="D12" s="980">
        <f>SUM(D13:D14)</f>
        <v>7.3276000000000003</v>
      </c>
      <c r="E12" s="1003">
        <f t="shared" si="0"/>
        <v>9.0027950978284235</v>
      </c>
      <c r="F12" s="980">
        <f>F13+F14</f>
        <v>95.093799999999987</v>
      </c>
      <c r="G12" s="980">
        <f>G13+G14</f>
        <v>13.8413</v>
      </c>
      <c r="H12" s="980">
        <f t="shared" si="1"/>
        <v>14.555417913681021</v>
      </c>
    </row>
    <row r="13" spans="1:11" ht="20.25" customHeight="1" x14ac:dyDescent="0.2">
      <c r="A13" s="1005" t="s">
        <v>463</v>
      </c>
      <c r="B13" s="1006" t="s">
        <v>143</v>
      </c>
      <c r="C13" s="980">
        <v>70.934200000000004</v>
      </c>
      <c r="D13" s="980">
        <f>'стр-ра гор доходов'!E15</f>
        <v>4.7373000000000003</v>
      </c>
      <c r="E13" s="1003">
        <f t="shared" si="0"/>
        <v>6.6784428385743402</v>
      </c>
      <c r="F13" s="980">
        <v>84.029799999999994</v>
      </c>
      <c r="G13" s="980">
        <f>'на 01.04.17'!F78</f>
        <v>11.404500000000001</v>
      </c>
      <c r="H13" s="980">
        <f t="shared" si="1"/>
        <v>13.571970896039264</v>
      </c>
    </row>
    <row r="14" spans="1:11" ht="20.25" customHeight="1" x14ac:dyDescent="0.2">
      <c r="A14" s="1005" t="s">
        <v>464</v>
      </c>
      <c r="B14" s="1006" t="s">
        <v>144</v>
      </c>
      <c r="C14" s="980">
        <v>10.458299999999999</v>
      </c>
      <c r="D14" s="980">
        <f>'стр-ра гор доходов'!E19</f>
        <v>2.5903</v>
      </c>
      <c r="E14" s="1003">
        <f t="shared" si="0"/>
        <v>24.767887706414999</v>
      </c>
      <c r="F14" s="980">
        <v>11.064</v>
      </c>
      <c r="G14" s="980">
        <f>'на 01.04.17'!F82</f>
        <v>2.4367999999999999</v>
      </c>
      <c r="H14" s="980">
        <f t="shared" si="1"/>
        <v>22.02458423716558</v>
      </c>
    </row>
    <row r="15" spans="1:11" ht="20.25" customHeight="1" x14ac:dyDescent="0.2">
      <c r="A15" s="1001" t="s">
        <v>82</v>
      </c>
      <c r="B15" s="1007" t="s">
        <v>89</v>
      </c>
      <c r="C15" s="980">
        <v>54.881999999999998</v>
      </c>
      <c r="D15" s="980">
        <f>'стр-ра гор доходов'!E24</f>
        <v>11.71</v>
      </c>
      <c r="E15" s="1003">
        <f t="shared" si="0"/>
        <v>21.336685980831604</v>
      </c>
      <c r="F15" s="980">
        <v>54.876800000000003</v>
      </c>
      <c r="G15" s="980">
        <f>'на 01.04.17'!F87</f>
        <v>13.2836</v>
      </c>
      <c r="H15" s="980">
        <f t="shared" si="1"/>
        <v>24.20622193713919</v>
      </c>
    </row>
    <row r="16" spans="1:11" ht="20.25" hidden="1" customHeight="1" x14ac:dyDescent="0.2">
      <c r="A16" s="1001"/>
      <c r="B16" s="1007"/>
      <c r="C16" s="980">
        <v>815.31460000000004</v>
      </c>
      <c r="D16" s="981">
        <v>1E-3</v>
      </c>
      <c r="E16" s="1003">
        <f t="shared" si="0"/>
        <v>1.2265204131018873E-4</v>
      </c>
      <c r="F16" s="980"/>
      <c r="G16" s="980"/>
      <c r="H16" s="980" t="e">
        <f t="shared" si="1"/>
        <v>#DIV/0!</v>
      </c>
    </row>
    <row r="17" spans="1:8" s="63" customFormat="1" ht="20.25" customHeight="1" x14ac:dyDescent="0.2">
      <c r="A17" s="1004" t="s">
        <v>87</v>
      </c>
      <c r="B17" s="1002" t="s">
        <v>157</v>
      </c>
      <c r="C17" s="980">
        <v>815.31460000000004</v>
      </c>
      <c r="D17" s="980">
        <f>SUM(D18:D21)</f>
        <v>185.74269999999999</v>
      </c>
      <c r="E17" s="1003">
        <f t="shared" si="0"/>
        <v>22.78172131346599</v>
      </c>
      <c r="F17" s="980">
        <f>F18+F19+F20+F21</f>
        <v>638.29560000000004</v>
      </c>
      <c r="G17" s="980">
        <f>G18+G19+G20+G21</f>
        <v>197.37180000000001</v>
      </c>
      <c r="H17" s="980">
        <f t="shared" si="1"/>
        <v>30.921692081223807</v>
      </c>
    </row>
    <row r="18" spans="1:8" s="62" customFormat="1" ht="20.25" customHeight="1" x14ac:dyDescent="0.2">
      <c r="A18" s="1005" t="s">
        <v>145</v>
      </c>
      <c r="B18" s="1006" t="s">
        <v>146</v>
      </c>
      <c r="C18" s="980">
        <v>535.06939999999997</v>
      </c>
      <c r="D18" s="980">
        <f>'стр-ра гор доходов'!E41</f>
        <v>122.2424</v>
      </c>
      <c r="E18" s="1003">
        <f t="shared" si="0"/>
        <v>22.846083143607167</v>
      </c>
      <c r="F18" s="980">
        <v>383.52760000000001</v>
      </c>
      <c r="G18" s="980">
        <f>'на 01.04.17'!F104</f>
        <v>135.82230000000001</v>
      </c>
      <c r="H18" s="980">
        <f t="shared" si="1"/>
        <v>35.413957170227128</v>
      </c>
    </row>
    <row r="19" spans="1:8" s="62" customFormat="1" ht="53.25" customHeight="1" x14ac:dyDescent="0.2">
      <c r="A19" s="1004" t="s">
        <v>358</v>
      </c>
      <c r="B19" s="1006" t="s">
        <v>411</v>
      </c>
      <c r="C19" s="980">
        <v>164.89709999999999</v>
      </c>
      <c r="D19" s="980">
        <f>'стр-ра гор доходов'!E42</f>
        <v>38.227499999999999</v>
      </c>
      <c r="E19" s="1003">
        <f t="shared" si="0"/>
        <v>23.182639355088718</v>
      </c>
      <c r="F19" s="980">
        <v>153.7826</v>
      </c>
      <c r="G19" s="980">
        <f>'на 01.04.17'!F105</f>
        <v>37.078600000000002</v>
      </c>
      <c r="H19" s="980">
        <f t="shared" si="1"/>
        <v>24.111050274868546</v>
      </c>
    </row>
    <row r="20" spans="1:8" s="62" customFormat="1" ht="20.25" customHeight="1" x14ac:dyDescent="0.2">
      <c r="A20" s="1004" t="s">
        <v>359</v>
      </c>
      <c r="B20" s="1006" t="s">
        <v>158</v>
      </c>
      <c r="C20" s="980">
        <v>11.94</v>
      </c>
      <c r="D20" s="980">
        <f>'стр-ра гор доходов'!E43</f>
        <v>0</v>
      </c>
      <c r="E20" s="1003">
        <f>D20/C20*100</f>
        <v>0</v>
      </c>
      <c r="F20" s="980">
        <v>2.2250000000000001</v>
      </c>
      <c r="G20" s="980">
        <f>'на 01.04.17'!F106</f>
        <v>0</v>
      </c>
      <c r="H20" s="980">
        <f t="shared" si="1"/>
        <v>0</v>
      </c>
    </row>
    <row r="21" spans="1:8" s="62" customFormat="1" ht="20.25" customHeight="1" x14ac:dyDescent="0.2">
      <c r="A21" s="1004" t="s">
        <v>465</v>
      </c>
      <c r="B21" s="1006" t="s">
        <v>5</v>
      </c>
      <c r="C21" s="980">
        <v>103.4081</v>
      </c>
      <c r="D21" s="980">
        <f>'стр-ра гор доходов'!E44</f>
        <v>25.2728</v>
      </c>
      <c r="E21" s="1003">
        <f t="shared" si="0"/>
        <v>24.439864962222494</v>
      </c>
      <c r="F21" s="980">
        <v>98.760400000000004</v>
      </c>
      <c r="G21" s="980">
        <f>'на 01.04.17'!F107</f>
        <v>24.4709</v>
      </c>
      <c r="H21" s="980">
        <f t="shared" si="1"/>
        <v>24.778048691580835</v>
      </c>
    </row>
    <row r="22" spans="1:8" s="62" customFormat="1" ht="20.25" customHeight="1" x14ac:dyDescent="0.2">
      <c r="A22" s="1005" t="s">
        <v>83</v>
      </c>
      <c r="B22" s="1002" t="s">
        <v>159</v>
      </c>
      <c r="C22" s="980">
        <v>22.0335</v>
      </c>
      <c r="D22" s="980">
        <f>D23</f>
        <v>6.6040999999999999</v>
      </c>
      <c r="E22" s="1003">
        <f t="shared" si="0"/>
        <v>29.972995665690878</v>
      </c>
      <c r="F22" s="980">
        <f>F23</f>
        <v>21.94</v>
      </c>
      <c r="G22" s="980">
        <f>G23</f>
        <v>5.1424000000000003</v>
      </c>
      <c r="H22" s="980">
        <f t="shared" si="1"/>
        <v>23.438468550592525</v>
      </c>
    </row>
    <row r="23" spans="1:8" s="62" customFormat="1" ht="20.25" customHeight="1" x14ac:dyDescent="0.2">
      <c r="A23" s="1005" t="s">
        <v>466</v>
      </c>
      <c r="B23" s="1006" t="s">
        <v>160</v>
      </c>
      <c r="C23" s="980">
        <v>22.0335</v>
      </c>
      <c r="D23" s="980">
        <f>'стр-ра гор доходов'!E46</f>
        <v>6.6040999999999999</v>
      </c>
      <c r="E23" s="1003">
        <f t="shared" si="0"/>
        <v>29.972995665690878</v>
      </c>
      <c r="F23" s="980">
        <v>21.94</v>
      </c>
      <c r="G23" s="980">
        <f>'на 01.04.17'!F109</f>
        <v>5.1424000000000003</v>
      </c>
      <c r="H23" s="980">
        <f t="shared" si="1"/>
        <v>23.438468550592525</v>
      </c>
    </row>
    <row r="24" spans="1:8" s="62" customFormat="1" ht="20.25" customHeight="1" x14ac:dyDescent="0.2">
      <c r="A24" s="1005" t="s">
        <v>84</v>
      </c>
      <c r="B24" s="1008" t="s">
        <v>147</v>
      </c>
      <c r="C24" s="980">
        <v>1.1054999999999999</v>
      </c>
      <c r="D24" s="980">
        <f>'стр-ра гор доходов'!E51</f>
        <v>0.10589999999999999</v>
      </c>
      <c r="E24" s="1003">
        <f t="shared" si="0"/>
        <v>9.5793758480325639</v>
      </c>
      <c r="F24" s="980">
        <v>0.95860000000000001</v>
      </c>
      <c r="G24" s="980">
        <f>'на 01.04.17'!F114</f>
        <v>0.15179999999999999</v>
      </c>
      <c r="H24" s="980">
        <f t="shared" si="1"/>
        <v>15.835593573962026</v>
      </c>
    </row>
    <row r="25" spans="1:8" s="62" customFormat="1" ht="20.25" customHeight="1" x14ac:dyDescent="0.2">
      <c r="A25" s="1005" t="s">
        <v>85</v>
      </c>
      <c r="B25" s="1008" t="s">
        <v>148</v>
      </c>
      <c r="C25" s="980">
        <v>344.07729999999998</v>
      </c>
      <c r="D25" s="980">
        <f>'стр-ра гор доходов'!E52</f>
        <v>91.438500000000005</v>
      </c>
      <c r="E25" s="1003">
        <f t="shared" si="0"/>
        <v>26.574987655390231</v>
      </c>
      <c r="F25" s="980">
        <v>287.596</v>
      </c>
      <c r="G25" s="980">
        <f>'на 01.04.17'!F115</f>
        <v>98.016800000000003</v>
      </c>
      <c r="H25" s="980">
        <f t="shared" si="1"/>
        <v>34.081419769398742</v>
      </c>
    </row>
    <row r="26" spans="1:8" s="62" customFormat="1" ht="20.25" customHeight="1" x14ac:dyDescent="0.2">
      <c r="A26" s="1005" t="s">
        <v>86</v>
      </c>
      <c r="B26" s="1002" t="s">
        <v>150</v>
      </c>
      <c r="C26" s="980">
        <v>908.14790000000005</v>
      </c>
      <c r="D26" s="980">
        <f>'стр-ра гор доходов'!E53</f>
        <v>179.78309999999999</v>
      </c>
      <c r="E26" s="1003">
        <f t="shared" si="0"/>
        <v>19.796676290282672</v>
      </c>
      <c r="F26" s="980">
        <v>904.21069999999997</v>
      </c>
      <c r="G26" s="980">
        <f>'на 01.04.17'!F117</f>
        <v>455.82299999999998</v>
      </c>
      <c r="H26" s="980">
        <f t="shared" si="1"/>
        <v>50.411148640466209</v>
      </c>
    </row>
    <row r="27" spans="1:8" ht="20.25" customHeight="1" thickBot="1" x14ac:dyDescent="0.25">
      <c r="A27" s="1005" t="s">
        <v>88</v>
      </c>
      <c r="B27" s="1002" t="s">
        <v>75</v>
      </c>
      <c r="C27" s="980">
        <v>35.055300000000003</v>
      </c>
      <c r="D27" s="980">
        <f>'стр-ра гор доходов'!E54</f>
        <v>2.3277000000000001</v>
      </c>
      <c r="E27" s="1003" t="s">
        <v>744</v>
      </c>
      <c r="F27" s="980">
        <v>0</v>
      </c>
      <c r="G27" s="980">
        <f>'на 01.04.17'!F118</f>
        <v>16.357700000000001</v>
      </c>
      <c r="H27" s="980" t="s">
        <v>744</v>
      </c>
    </row>
    <row r="28" spans="1:8" ht="21.75" customHeight="1" thickBot="1" x14ac:dyDescent="0.25">
      <c r="A28" s="1009" t="s">
        <v>74</v>
      </c>
      <c r="B28" s="1010" t="s">
        <v>253</v>
      </c>
      <c r="C28" s="978">
        <v>9737.0425999999989</v>
      </c>
      <c r="D28" s="978">
        <f>SUM(D29:D38)</f>
        <v>1305.7938000000001</v>
      </c>
      <c r="E28" s="978">
        <f>D28/C28*100</f>
        <v>13.410579101297145</v>
      </c>
      <c r="F28" s="978">
        <f>SUM(F29:F38)</f>
        <v>9640.1892000000007</v>
      </c>
      <c r="G28" s="978">
        <f>SUM(G29:G38)</f>
        <v>1290.2223999999999</v>
      </c>
      <c r="H28" s="978">
        <f>G28/F28*100</f>
        <v>13.383787114883594</v>
      </c>
    </row>
    <row r="29" spans="1:8" ht="21.75" hidden="1" customHeight="1" x14ac:dyDescent="0.2">
      <c r="A29" s="1011" t="s">
        <v>76</v>
      </c>
      <c r="B29" s="1012" t="s">
        <v>254</v>
      </c>
      <c r="C29" s="982">
        <v>0</v>
      </c>
      <c r="D29" s="982"/>
      <c r="E29" s="982"/>
      <c r="F29" s="982">
        <v>0</v>
      </c>
      <c r="G29" s="984"/>
      <c r="H29" s="1039"/>
    </row>
    <row r="30" spans="1:8" ht="20.25" customHeight="1" x14ac:dyDescent="0.2">
      <c r="A30" s="1013" t="s">
        <v>76</v>
      </c>
      <c r="B30" s="1006" t="s">
        <v>163</v>
      </c>
      <c r="C30" s="980">
        <v>4055.6997999999999</v>
      </c>
      <c r="D30" s="980">
        <f>'стр-ра гор доходов'!E58</f>
        <v>372.66500000000002</v>
      </c>
      <c r="E30" s="1003">
        <f t="shared" ref="E30" si="2">D30/C30*100</f>
        <v>9.1886731853279677</v>
      </c>
      <c r="F30" s="980">
        <v>3896.4746</v>
      </c>
      <c r="G30" s="985">
        <f>'на 01.04.17'!F122</f>
        <v>271.64120000000003</v>
      </c>
      <c r="H30" s="980">
        <f>G30/F30*100</f>
        <v>6.9714608174271175</v>
      </c>
    </row>
    <row r="31" spans="1:8" ht="20.25" customHeight="1" x14ac:dyDescent="0.2">
      <c r="A31" s="1014" t="s">
        <v>77</v>
      </c>
      <c r="B31" s="1006" t="s">
        <v>162</v>
      </c>
      <c r="C31" s="980">
        <v>5689.8253000000004</v>
      </c>
      <c r="D31" s="980">
        <f>'стр-ра гор доходов'!E57</f>
        <v>942.35990000000004</v>
      </c>
      <c r="E31" s="1003">
        <f>D31/C31*100</f>
        <v>16.562193921841502</v>
      </c>
      <c r="F31" s="980">
        <v>5743.7146000000002</v>
      </c>
      <c r="G31" s="985">
        <f>'на 01.04.17'!F121</f>
        <v>1057.203</v>
      </c>
      <c r="H31" s="980">
        <f>G31/F31*100</f>
        <v>18.40625925250534</v>
      </c>
    </row>
    <row r="32" spans="1:8" ht="20.25" customHeight="1" x14ac:dyDescent="0.2">
      <c r="A32" s="1013" t="s">
        <v>78</v>
      </c>
      <c r="B32" s="1015" t="s">
        <v>1</v>
      </c>
      <c r="C32" s="980">
        <v>1.4173</v>
      </c>
      <c r="D32" s="983">
        <f>'стр-ра гор доходов'!E62</f>
        <v>0</v>
      </c>
      <c r="E32" s="1003" t="s">
        <v>744</v>
      </c>
      <c r="F32" s="983">
        <v>0</v>
      </c>
      <c r="G32" s="986">
        <f>'на 01.04.17'!F126</f>
        <v>0</v>
      </c>
      <c r="H32" s="980" t="s">
        <v>744</v>
      </c>
    </row>
    <row r="33" spans="1:8" ht="49.5" x14ac:dyDescent="0.2">
      <c r="A33" s="1013" t="s">
        <v>79</v>
      </c>
      <c r="B33" s="1015" t="s">
        <v>449</v>
      </c>
      <c r="C33" s="983">
        <v>0.59140000000000004</v>
      </c>
      <c r="D33" s="983">
        <f>'стр-ра гор доходов'!E59</f>
        <v>0.67379999999999995</v>
      </c>
      <c r="E33" s="1003" t="s">
        <v>744</v>
      </c>
      <c r="F33" s="983">
        <v>0</v>
      </c>
      <c r="G33" s="986">
        <f>'на 01.04.17'!F123</f>
        <v>0.1062</v>
      </c>
      <c r="H33" s="980" t="s">
        <v>744</v>
      </c>
    </row>
    <row r="34" spans="1:8" ht="33" x14ac:dyDescent="0.2">
      <c r="A34" s="1013" t="s">
        <v>80</v>
      </c>
      <c r="B34" s="1015" t="s">
        <v>457</v>
      </c>
      <c r="C34" s="983">
        <v>0</v>
      </c>
      <c r="D34" s="983">
        <f>'стр-ра гор доходов'!E60</f>
        <v>0</v>
      </c>
      <c r="E34" s="1003" t="s">
        <v>744</v>
      </c>
      <c r="F34" s="983">
        <v>0</v>
      </c>
      <c r="G34" s="986">
        <f>'на 01.04.17'!F124</f>
        <v>0</v>
      </c>
      <c r="H34" s="980" t="s">
        <v>744</v>
      </c>
    </row>
    <row r="35" spans="1:8" ht="20.25" customHeight="1" x14ac:dyDescent="0.2">
      <c r="A35" s="1013" t="s">
        <v>81</v>
      </c>
      <c r="B35" s="1016" t="s">
        <v>345</v>
      </c>
      <c r="C35" s="983">
        <v>-10.491199999999999</v>
      </c>
      <c r="D35" s="983">
        <f>'стр-ра гор доходов'!E61</f>
        <v>-9.9048999999999996</v>
      </c>
      <c r="E35" s="1003" t="s">
        <v>744</v>
      </c>
      <c r="F35" s="983">
        <v>0</v>
      </c>
      <c r="G35" s="986">
        <f>'на 01.04.17'!F125</f>
        <v>-38.728000000000002</v>
      </c>
      <c r="H35" s="980" t="s">
        <v>744</v>
      </c>
    </row>
    <row r="36" spans="1:8" ht="33" customHeight="1" x14ac:dyDescent="0.2">
      <c r="A36" s="1013" t="s">
        <v>82</v>
      </c>
      <c r="B36" s="1017" t="s">
        <v>351</v>
      </c>
      <c r="C36" s="983">
        <v>0</v>
      </c>
      <c r="D36" s="983">
        <f>'стр-ра гор доходов'!E63</f>
        <v>0</v>
      </c>
      <c r="E36" s="1003" t="s">
        <v>744</v>
      </c>
      <c r="F36" s="983">
        <v>0</v>
      </c>
      <c r="G36" s="986">
        <f>'на 01.04.17'!F127</f>
        <v>0</v>
      </c>
      <c r="H36" s="980" t="s">
        <v>744</v>
      </c>
    </row>
    <row r="37" spans="1:8" ht="20.25" customHeight="1" x14ac:dyDescent="0.2">
      <c r="A37" s="1014" t="s">
        <v>87</v>
      </c>
      <c r="B37" s="1002" t="s">
        <v>346</v>
      </c>
      <c r="C37" s="980">
        <v>0</v>
      </c>
      <c r="D37" s="980">
        <f>'стр-ра гор доходов'!E64</f>
        <v>0</v>
      </c>
      <c r="E37" s="1003" t="s">
        <v>744</v>
      </c>
      <c r="F37" s="980">
        <v>0</v>
      </c>
      <c r="G37" s="985">
        <f>'на 01.04.17'!F128</f>
        <v>0</v>
      </c>
      <c r="H37" s="980" t="s">
        <v>744</v>
      </c>
    </row>
    <row r="38" spans="1:8" ht="20.25" customHeight="1" thickBot="1" x14ac:dyDescent="0.25">
      <c r="A38" s="1018" t="s">
        <v>83</v>
      </c>
      <c r="B38" s="1019" t="s">
        <v>347</v>
      </c>
      <c r="C38" s="988">
        <v>0</v>
      </c>
      <c r="D38" s="980">
        <f>'стр-ра гор доходов'!E65</f>
        <v>0</v>
      </c>
      <c r="E38" s="1003" t="s">
        <v>744</v>
      </c>
      <c r="F38" s="988">
        <v>0</v>
      </c>
      <c r="G38" s="986">
        <f>'на 01.04.17'!F129</f>
        <v>0</v>
      </c>
      <c r="H38" s="980" t="s">
        <v>744</v>
      </c>
    </row>
    <row r="39" spans="1:8" ht="24.75" customHeight="1" thickBot="1" x14ac:dyDescent="0.25">
      <c r="A39" s="1020"/>
      <c r="B39" s="994" t="s">
        <v>66</v>
      </c>
      <c r="C39" s="978">
        <v>17895.718600000004</v>
      </c>
      <c r="D39" s="978">
        <f>SUM(D40:D50)</f>
        <v>2703.6922000000004</v>
      </c>
      <c r="E39" s="978">
        <f>D39/C39*100</f>
        <v>15.108039304998904</v>
      </c>
      <c r="F39" s="978">
        <f>SUM(F40:F50)</f>
        <v>18443.220299999997</v>
      </c>
      <c r="G39" s="978">
        <f>SUM(G40:G50)</f>
        <v>2652.1435999999999</v>
      </c>
      <c r="H39" s="978">
        <f>G39/F39*100</f>
        <v>14.380046200500029</v>
      </c>
    </row>
    <row r="40" spans="1:8" ht="20.25" customHeight="1" x14ac:dyDescent="0.2">
      <c r="A40" s="1021" t="s">
        <v>76</v>
      </c>
      <c r="B40" s="1022" t="s">
        <v>153</v>
      </c>
      <c r="C40" s="989">
        <v>2122.6239</v>
      </c>
      <c r="D40" s="990">
        <v>330.69580000000002</v>
      </c>
      <c r="E40" s="1023">
        <f>D40/C40*100</f>
        <v>15.579575825938829</v>
      </c>
      <c r="F40" s="1033">
        <v>2121.8470000000002</v>
      </c>
      <c r="G40" s="982">
        <v>384.73700000000002</v>
      </c>
      <c r="H40" s="1034">
        <f>G40/F40*100</f>
        <v>18.132174468752929</v>
      </c>
    </row>
    <row r="41" spans="1:8" ht="20.25" customHeight="1" x14ac:dyDescent="0.2">
      <c r="A41" s="1024" t="s">
        <v>77</v>
      </c>
      <c r="B41" s="1025" t="s">
        <v>285</v>
      </c>
      <c r="C41" s="991">
        <v>4.2081999999999997</v>
      </c>
      <c r="D41" s="985">
        <v>0</v>
      </c>
      <c r="E41" s="1026">
        <f>D41/C41*100</f>
        <v>0</v>
      </c>
      <c r="F41" s="1035">
        <v>46.991799999999998</v>
      </c>
      <c r="G41" s="980">
        <v>0.52449999999999997</v>
      </c>
      <c r="H41" s="1036">
        <f>G41/F41*100</f>
        <v>1.1161521797419975</v>
      </c>
    </row>
    <row r="42" spans="1:8" ht="20.25" customHeight="1" x14ac:dyDescent="0.2">
      <c r="A42" s="1027" t="s">
        <v>78</v>
      </c>
      <c r="B42" s="1025" t="s">
        <v>154</v>
      </c>
      <c r="C42" s="980">
        <v>274.86430000000001</v>
      </c>
      <c r="D42" s="985">
        <v>39.275100000000002</v>
      </c>
      <c r="E42" s="1026">
        <f>D42/C42*100</f>
        <v>14.288905470808686</v>
      </c>
      <c r="F42" s="1035">
        <v>262.88310000000001</v>
      </c>
      <c r="G42" s="980">
        <v>48.583199999999998</v>
      </c>
      <c r="H42" s="1036">
        <f t="shared" ref="H42:H50" si="3">G42/F42*100</f>
        <v>18.480914140163442</v>
      </c>
    </row>
    <row r="43" spans="1:8" ht="20.25" customHeight="1" x14ac:dyDescent="0.2">
      <c r="A43" s="1027" t="s">
        <v>79</v>
      </c>
      <c r="B43" s="1025" t="s">
        <v>155</v>
      </c>
      <c r="C43" s="980">
        <v>2333.8845999999999</v>
      </c>
      <c r="D43" s="985">
        <v>225.42699999999999</v>
      </c>
      <c r="E43" s="1026">
        <f t="shared" ref="E43:E50" si="4">D43/C43*100</f>
        <v>9.6588751646075384</v>
      </c>
      <c r="F43" s="1035">
        <v>3075.1623</v>
      </c>
      <c r="G43" s="980">
        <v>259.32760000000002</v>
      </c>
      <c r="H43" s="1036">
        <f t="shared" si="3"/>
        <v>8.432972789761374</v>
      </c>
    </row>
    <row r="44" spans="1:8" ht="20.25" customHeight="1" x14ac:dyDescent="0.2">
      <c r="A44" s="1027" t="s">
        <v>80</v>
      </c>
      <c r="B44" s="1025" t="s">
        <v>164</v>
      </c>
      <c r="C44" s="980">
        <v>2237.7393000000002</v>
      </c>
      <c r="D44" s="985">
        <v>390.14870000000002</v>
      </c>
      <c r="E44" s="1026">
        <f t="shared" si="4"/>
        <v>17.434948744923055</v>
      </c>
      <c r="F44" s="1035">
        <v>2046.8702000000001</v>
      </c>
      <c r="G44" s="980">
        <v>94.384900000000002</v>
      </c>
      <c r="H44" s="1036">
        <f t="shared" si="3"/>
        <v>4.6111815004195185</v>
      </c>
    </row>
    <row r="45" spans="1:8" ht="20.25" customHeight="1" x14ac:dyDescent="0.2">
      <c r="A45" s="1027" t="s">
        <v>81</v>
      </c>
      <c r="B45" s="1028" t="s">
        <v>67</v>
      </c>
      <c r="C45" s="980">
        <v>9127.8333000000002</v>
      </c>
      <c r="D45" s="985">
        <v>1424.7555</v>
      </c>
      <c r="E45" s="1026">
        <f t="shared" si="4"/>
        <v>15.608912358204439</v>
      </c>
      <c r="F45" s="1035">
        <v>9075.9537999999993</v>
      </c>
      <c r="G45" s="980">
        <v>1545.8495</v>
      </c>
      <c r="H45" s="1036">
        <f t="shared" si="3"/>
        <v>17.032364135657016</v>
      </c>
    </row>
    <row r="46" spans="1:8" ht="20.25" customHeight="1" x14ac:dyDescent="0.2">
      <c r="A46" s="272" t="s">
        <v>82</v>
      </c>
      <c r="B46" s="1028" t="s">
        <v>284</v>
      </c>
      <c r="C46" s="991">
        <v>494.52010000000001</v>
      </c>
      <c r="D46" s="985">
        <v>84.320700000000002</v>
      </c>
      <c r="E46" s="1026">
        <f t="shared" si="4"/>
        <v>17.051015722111192</v>
      </c>
      <c r="F46" s="1035">
        <v>549.60360000000003</v>
      </c>
      <c r="G46" s="980">
        <v>100.49</v>
      </c>
      <c r="H46" s="1036">
        <f t="shared" si="3"/>
        <v>18.284086931017189</v>
      </c>
    </row>
    <row r="47" spans="1:8" ht="20.25" customHeight="1" x14ac:dyDescent="0.2">
      <c r="A47" s="1024" t="s">
        <v>87</v>
      </c>
      <c r="B47" s="1028" t="s">
        <v>283</v>
      </c>
      <c r="C47" s="991">
        <v>35.820799999999998</v>
      </c>
      <c r="D47" s="985">
        <v>5</v>
      </c>
      <c r="E47" s="1026">
        <f t="shared" si="4"/>
        <v>13.958370555654815</v>
      </c>
      <c r="F47" s="1035">
        <v>30.6966</v>
      </c>
      <c r="G47" s="980">
        <v>4.8205999999999998</v>
      </c>
      <c r="H47" s="1036">
        <f t="shared" si="3"/>
        <v>15.704019337646514</v>
      </c>
    </row>
    <row r="48" spans="1:8" ht="16.5" x14ac:dyDescent="0.2">
      <c r="A48" s="272" t="s">
        <v>83</v>
      </c>
      <c r="B48" s="1025" t="s">
        <v>639</v>
      </c>
      <c r="C48" s="991">
        <v>2.7843</v>
      </c>
      <c r="D48" s="985">
        <v>0</v>
      </c>
      <c r="E48" s="1026" t="s">
        <v>744</v>
      </c>
      <c r="F48" s="1035">
        <v>0</v>
      </c>
      <c r="G48" s="980">
        <v>0</v>
      </c>
      <c r="H48" s="1036" t="s">
        <v>744</v>
      </c>
    </row>
    <row r="49" spans="1:8" ht="20.25" customHeight="1" x14ac:dyDescent="0.2">
      <c r="A49" s="1024" t="s">
        <v>84</v>
      </c>
      <c r="B49" s="1029" t="s">
        <v>290</v>
      </c>
      <c r="C49" s="991">
        <v>498.5421</v>
      </c>
      <c r="D49" s="985">
        <v>68.8733</v>
      </c>
      <c r="E49" s="1026">
        <f t="shared" si="4"/>
        <v>13.814941606736925</v>
      </c>
      <c r="F49" s="1037">
        <v>469.03649999999999</v>
      </c>
      <c r="G49" s="983">
        <v>69.3018</v>
      </c>
      <c r="H49" s="1036">
        <f t="shared" si="3"/>
        <v>14.775353304060559</v>
      </c>
    </row>
    <row r="50" spans="1:8" ht="17.25" thickBot="1" x14ac:dyDescent="0.25">
      <c r="A50" s="1030" t="s">
        <v>85</v>
      </c>
      <c r="B50" s="1031" t="s">
        <v>156</v>
      </c>
      <c r="C50" s="988">
        <v>762.89769999999999</v>
      </c>
      <c r="D50" s="992">
        <v>135.1961</v>
      </c>
      <c r="E50" s="1032">
        <f t="shared" si="4"/>
        <v>17.721393051781387</v>
      </c>
      <c r="F50" s="1038">
        <v>764.17539999999997</v>
      </c>
      <c r="G50" s="988">
        <v>144.12450000000001</v>
      </c>
      <c r="H50" s="1036">
        <f t="shared" si="3"/>
        <v>18.860133419631151</v>
      </c>
    </row>
    <row r="51" spans="1:8" ht="18" customHeight="1" x14ac:dyDescent="0.2">
      <c r="A51" s="1548" t="s">
        <v>640</v>
      </c>
      <c r="B51" s="1548"/>
      <c r="C51" s="1548"/>
      <c r="D51" s="1548"/>
      <c r="E51" s="1548"/>
      <c r="F51" s="1548"/>
      <c r="G51" s="1548"/>
      <c r="H51" s="1548"/>
    </row>
    <row r="52" spans="1:8" x14ac:dyDescent="0.2">
      <c r="B52" s="66"/>
      <c r="C52" s="66"/>
      <c r="D52" s="62"/>
      <c r="E52" s="62"/>
      <c r="F52" s="267"/>
      <c r="G52" s="60"/>
      <c r="H52" s="268"/>
    </row>
    <row r="53" spans="1:8" x14ac:dyDescent="0.2">
      <c r="B53" s="66"/>
      <c r="C53" s="66"/>
      <c r="D53" s="62"/>
      <c r="E53" s="62"/>
      <c r="F53" s="267"/>
      <c r="G53" s="60"/>
      <c r="H53" s="268"/>
    </row>
    <row r="54" spans="1:8" x14ac:dyDescent="0.2">
      <c r="B54" s="62"/>
      <c r="C54" s="62"/>
      <c r="D54" s="62"/>
      <c r="E54" s="62"/>
      <c r="F54" s="267"/>
      <c r="G54" s="60"/>
      <c r="H54" s="268"/>
    </row>
    <row r="55" spans="1:8" ht="20.25" x14ac:dyDescent="0.2">
      <c r="A55" s="1545" t="s">
        <v>484</v>
      </c>
      <c r="B55" s="1545"/>
      <c r="C55" s="1545"/>
      <c r="D55" s="1545"/>
      <c r="E55" s="1545"/>
      <c r="F55" s="1545"/>
      <c r="G55" s="1545"/>
      <c r="H55" s="1545"/>
    </row>
    <row r="56" spans="1:8" ht="20.25" x14ac:dyDescent="0.2">
      <c r="A56" s="344"/>
      <c r="B56" s="344"/>
      <c r="C56" s="1303"/>
      <c r="D56" s="344"/>
      <c r="E56" s="344"/>
      <c r="F56" s="344"/>
      <c r="G56" s="344"/>
      <c r="H56" s="344"/>
    </row>
    <row r="57" spans="1:8" ht="16.5" thickBot="1" x14ac:dyDescent="0.25">
      <c r="D57" s="60"/>
      <c r="E57" s="60"/>
      <c r="F57" s="267"/>
      <c r="G57" s="60"/>
      <c r="H57" s="269" t="s">
        <v>39</v>
      </c>
    </row>
    <row r="58" spans="1:8" s="152" customFormat="1" ht="31.5" customHeight="1" thickBot="1" x14ac:dyDescent="0.25">
      <c r="A58" s="270"/>
      <c r="B58" s="1040" t="s">
        <v>101</v>
      </c>
      <c r="C58" s="1546" t="s">
        <v>779</v>
      </c>
      <c r="D58" s="1547"/>
      <c r="E58" s="1546" t="s">
        <v>758</v>
      </c>
      <c r="F58" s="1547"/>
      <c r="G58" s="1437" t="s">
        <v>63</v>
      </c>
      <c r="H58" s="1438"/>
    </row>
    <row r="59" spans="1:8" ht="21.75" customHeight="1" x14ac:dyDescent="0.2">
      <c r="A59" s="272" t="s">
        <v>76</v>
      </c>
      <c r="B59" s="1041" t="s">
        <v>412</v>
      </c>
      <c r="C59" s="1549">
        <f>D5</f>
        <v>2775.1041000000005</v>
      </c>
      <c r="D59" s="1550"/>
      <c r="E59" s="1549">
        <f>G5</f>
        <v>3261.2332999999999</v>
      </c>
      <c r="F59" s="1550"/>
      <c r="G59" s="1555">
        <f>E59/C59*100</f>
        <v>117.51751222593774</v>
      </c>
      <c r="H59" s="1556"/>
    </row>
    <row r="60" spans="1:8" ht="21.75" customHeight="1" x14ac:dyDescent="0.2">
      <c r="A60" s="272" t="s">
        <v>77</v>
      </c>
      <c r="B60" s="1042" t="s">
        <v>413</v>
      </c>
      <c r="C60" s="1551">
        <f>D39</f>
        <v>2703.6922000000004</v>
      </c>
      <c r="D60" s="1552"/>
      <c r="E60" s="1551">
        <f>G39</f>
        <v>2652.1435999999999</v>
      </c>
      <c r="F60" s="1552"/>
      <c r="G60" s="1557">
        <f>E60/C60*100</f>
        <v>98.093399833013521</v>
      </c>
      <c r="H60" s="1558"/>
    </row>
    <row r="61" spans="1:8" ht="21.75" customHeight="1" x14ac:dyDescent="0.2">
      <c r="A61" s="272" t="s">
        <v>78</v>
      </c>
      <c r="B61" s="1042" t="s">
        <v>414</v>
      </c>
      <c r="C61" s="1551">
        <f>C59-C60</f>
        <v>71.41190000000006</v>
      </c>
      <c r="D61" s="1552"/>
      <c r="E61" s="1551">
        <f>E59-E60</f>
        <v>609.08969999999999</v>
      </c>
      <c r="F61" s="1552"/>
      <c r="G61" s="1557"/>
      <c r="H61" s="1558"/>
    </row>
    <row r="62" spans="1:8" ht="21.75" customHeight="1" x14ac:dyDescent="0.2">
      <c r="A62" s="272" t="s">
        <v>79</v>
      </c>
      <c r="B62" s="1043" t="s">
        <v>366</v>
      </c>
      <c r="C62" s="1551">
        <v>7835.8702000000003</v>
      </c>
      <c r="D62" s="1552"/>
      <c r="E62" s="1551">
        <v>7925.4636</v>
      </c>
      <c r="F62" s="1552"/>
      <c r="G62" s="1557"/>
      <c r="H62" s="1558"/>
    </row>
    <row r="63" spans="1:8" ht="21.75" customHeight="1" thickBot="1" x14ac:dyDescent="0.25">
      <c r="A63" s="273" t="s">
        <v>80</v>
      </c>
      <c r="B63" s="1044" t="s">
        <v>213</v>
      </c>
      <c r="C63" s="1553">
        <v>1586.0923</v>
      </c>
      <c r="D63" s="1554"/>
      <c r="E63" s="1553">
        <v>1321.4802</v>
      </c>
      <c r="F63" s="1554"/>
      <c r="G63" s="1559"/>
      <c r="H63" s="1560"/>
    </row>
    <row r="64" spans="1:8" x14ac:dyDescent="0.2">
      <c r="D64" s="60"/>
      <c r="E64" s="60"/>
      <c r="F64" s="267"/>
      <c r="G64" s="60"/>
      <c r="H64" s="268"/>
    </row>
  </sheetData>
  <mergeCells count="21">
    <mergeCell ref="G59:H59"/>
    <mergeCell ref="G60:H60"/>
    <mergeCell ref="G61:H61"/>
    <mergeCell ref="G62:H62"/>
    <mergeCell ref="G63:H63"/>
    <mergeCell ref="E59:F59"/>
    <mergeCell ref="E61:F61"/>
    <mergeCell ref="E62:F62"/>
    <mergeCell ref="E60:F60"/>
    <mergeCell ref="E63:F63"/>
    <mergeCell ref="C59:D59"/>
    <mergeCell ref="C60:D60"/>
    <mergeCell ref="C61:D61"/>
    <mergeCell ref="C62:D62"/>
    <mergeCell ref="C63:D63"/>
    <mergeCell ref="A1:H1"/>
    <mergeCell ref="A55:H55"/>
    <mergeCell ref="C58:D58"/>
    <mergeCell ref="E58:F58"/>
    <mergeCell ref="G58:H58"/>
    <mergeCell ref="A51:H51"/>
  </mergeCells>
  <phoneticPr fontId="0" type="noConversion"/>
  <printOptions horizontalCentered="1"/>
  <pageMargins left="0.78740157480314965" right="0.19685039370078741" top="0.43307086614173229" bottom="0.19685039370078741" header="0.15748031496062992" footer="0.15748031496062992"/>
  <pageSetup paperSize="9" scale="53" orientation="portrait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I72"/>
  <sheetViews>
    <sheetView view="pageBreakPreview" topLeftCell="A13" zoomScale="90" zoomScaleNormal="80" zoomScaleSheetLayoutView="90" workbookViewId="0">
      <selection activeCell="F12" sqref="F12"/>
    </sheetView>
  </sheetViews>
  <sheetFormatPr defaultColWidth="9.140625" defaultRowHeight="12.75" x14ac:dyDescent="0.2"/>
  <cols>
    <col min="1" max="1" width="68.85546875" style="2" customWidth="1"/>
    <col min="2" max="2" width="11.28515625" style="255" customWidth="1"/>
    <col min="3" max="4" width="15.5703125" style="2" customWidth="1"/>
    <col min="5" max="5" width="17.85546875" style="255" customWidth="1"/>
    <col min="6" max="6" width="10.28515625" style="255" bestFit="1" customWidth="1"/>
    <col min="7" max="7" width="9.140625" style="2"/>
    <col min="8" max="8" width="9.7109375" style="2" customWidth="1"/>
    <col min="9" max="16384" width="9.140625" style="2"/>
  </cols>
  <sheetData>
    <row r="1" spans="1:6" s="255" customFormat="1" ht="18" customHeight="1" x14ac:dyDescent="0.3">
      <c r="A1" s="1561" t="s">
        <v>2</v>
      </c>
      <c r="B1" s="1561"/>
      <c r="C1" s="1561"/>
      <c r="D1" s="1561"/>
      <c r="E1" s="1561"/>
    </row>
    <row r="2" spans="1:6" s="255" customFormat="1" ht="10.5" customHeight="1" thickBot="1" x14ac:dyDescent="0.35">
      <c r="A2" s="198"/>
      <c r="B2" s="198"/>
      <c r="C2" s="198"/>
      <c r="D2" s="198"/>
      <c r="E2" s="198"/>
    </row>
    <row r="3" spans="1:6" s="255" customFormat="1" ht="38.25" customHeight="1" thickBot="1" x14ac:dyDescent="0.25">
      <c r="A3" s="1045" t="s">
        <v>101</v>
      </c>
      <c r="B3" s="1046" t="s">
        <v>96</v>
      </c>
      <c r="C3" s="1047" t="s">
        <v>779</v>
      </c>
      <c r="D3" s="1048" t="s">
        <v>758</v>
      </c>
      <c r="E3" s="1049" t="s">
        <v>63</v>
      </c>
    </row>
    <row r="4" spans="1:6" s="255" customFormat="1" ht="25.5" customHeight="1" thickBot="1" x14ac:dyDescent="0.35">
      <c r="A4" s="1050" t="s">
        <v>66</v>
      </c>
      <c r="B4" s="1051" t="s">
        <v>722</v>
      </c>
      <c r="C4" s="1052">
        <f>C5+C9+C11+C13+C15+C17+C19+C21+C23+C25+C27</f>
        <v>2703.6922000000004</v>
      </c>
      <c r="D4" s="1052">
        <f>D5+D9+D11+D13+D15+D17+D19+D21+D23+D25+D27</f>
        <v>2652.1435999999999</v>
      </c>
      <c r="E4" s="1053">
        <f>D4/C4*100</f>
        <v>98.093399833013521</v>
      </c>
    </row>
    <row r="5" spans="1:6" s="11" customFormat="1" ht="15.75" customHeight="1" x14ac:dyDescent="0.2">
      <c r="A5" s="1054" t="s">
        <v>139</v>
      </c>
      <c r="B5" s="196" t="s">
        <v>722</v>
      </c>
      <c r="C5" s="197">
        <f>бюджет!D40</f>
        <v>330.69580000000002</v>
      </c>
      <c r="D5" s="1055">
        <f>бюджет!G40</f>
        <v>384.73700000000002</v>
      </c>
      <c r="E5" s="1562">
        <f>D5/C5*100</f>
        <v>116.34166505894541</v>
      </c>
      <c r="F5" s="203"/>
    </row>
    <row r="6" spans="1:6" s="11" customFormat="1" ht="15.75" customHeight="1" thickBot="1" x14ac:dyDescent="0.25">
      <c r="A6" s="1056" t="s">
        <v>46</v>
      </c>
      <c r="B6" s="1057" t="s">
        <v>33</v>
      </c>
      <c r="C6" s="731">
        <f>C5/C$4*100</f>
        <v>12.231266562073891</v>
      </c>
      <c r="D6" s="731">
        <f>D5/D$4*100</f>
        <v>14.506642852973725</v>
      </c>
      <c r="E6" s="1564"/>
      <c r="F6" s="203"/>
    </row>
    <row r="7" spans="1:6" s="11" customFormat="1" ht="15.75" customHeight="1" x14ac:dyDescent="0.2">
      <c r="A7" s="1059" t="s">
        <v>349</v>
      </c>
      <c r="B7" s="778"/>
      <c r="C7" s="1060"/>
      <c r="D7" s="1061"/>
      <c r="E7" s="770"/>
      <c r="F7" s="203"/>
    </row>
    <row r="8" spans="1:6" s="11" customFormat="1" ht="23.25" customHeight="1" thickBot="1" x14ac:dyDescent="0.25">
      <c r="A8" s="1062" t="s">
        <v>521</v>
      </c>
      <c r="B8" s="1063" t="s">
        <v>722</v>
      </c>
      <c r="C8" s="1064">
        <v>145.6285</v>
      </c>
      <c r="D8" s="1064">
        <v>154.19589999999999</v>
      </c>
      <c r="E8" s="771">
        <f>D8/C8*100</f>
        <v>105.88305173781229</v>
      </c>
      <c r="F8" s="203"/>
    </row>
    <row r="9" spans="1:6" s="11" customFormat="1" ht="23.25" customHeight="1" x14ac:dyDescent="0.25">
      <c r="A9" s="1065" t="s">
        <v>289</v>
      </c>
      <c r="B9" s="196" t="s">
        <v>722</v>
      </c>
      <c r="C9" s="197">
        <f>бюджет!D41</f>
        <v>0</v>
      </c>
      <c r="D9" s="1055">
        <f>бюджет!G41</f>
        <v>0.52449999999999997</v>
      </c>
      <c r="E9" s="1066" t="s">
        <v>744</v>
      </c>
      <c r="F9" s="203"/>
    </row>
    <row r="10" spans="1:6" s="11" customFormat="1" ht="15.75" customHeight="1" thickBot="1" x14ac:dyDescent="0.25">
      <c r="A10" s="1067" t="s">
        <v>46</v>
      </c>
      <c r="B10" s="781" t="s">
        <v>33</v>
      </c>
      <c r="C10" s="1068">
        <f>C9/C$4*100</f>
        <v>0</v>
      </c>
      <c r="D10" s="1068">
        <f>D9/D$4*100</f>
        <v>1.9776455543357455E-2</v>
      </c>
      <c r="E10" s="771"/>
      <c r="F10" s="203"/>
    </row>
    <row r="11" spans="1:6" s="11" customFormat="1" ht="30.75" customHeight="1" x14ac:dyDescent="0.2">
      <c r="A11" s="1054" t="s">
        <v>140</v>
      </c>
      <c r="B11" s="196" t="s">
        <v>722</v>
      </c>
      <c r="C11" s="197">
        <f>бюджет!D42</f>
        <v>39.275100000000002</v>
      </c>
      <c r="D11" s="197">
        <f>бюджет!G42</f>
        <v>48.583199999999998</v>
      </c>
      <c r="E11" s="1562">
        <f>D11/C11*100</f>
        <v>123.69974869573852</v>
      </c>
      <c r="F11" s="203"/>
    </row>
    <row r="12" spans="1:6" s="11" customFormat="1" ht="15" customHeight="1" thickBot="1" x14ac:dyDescent="0.25">
      <c r="A12" s="199" t="s">
        <v>46</v>
      </c>
      <c r="B12" s="781" t="s">
        <v>33</v>
      </c>
      <c r="C12" s="731">
        <f>C11/C$4*100</f>
        <v>1.452646865645431</v>
      </c>
      <c r="D12" s="731">
        <f>D11/D$4*100</f>
        <v>1.8318465108752031</v>
      </c>
      <c r="E12" s="1563"/>
      <c r="F12" s="203"/>
    </row>
    <row r="13" spans="1:6" s="11" customFormat="1" ht="24.75" customHeight="1" x14ac:dyDescent="0.2">
      <c r="A13" s="1069" t="s">
        <v>268</v>
      </c>
      <c r="B13" s="1070" t="s">
        <v>722</v>
      </c>
      <c r="C13" s="197">
        <f>бюджет!D43</f>
        <v>225.42699999999999</v>
      </c>
      <c r="D13" s="197">
        <f>бюджет!G43</f>
        <v>259.32760000000002</v>
      </c>
      <c r="E13" s="1562">
        <f>D13/C13*100</f>
        <v>115.03839380375911</v>
      </c>
      <c r="F13" s="203"/>
    </row>
    <row r="14" spans="1:6" s="11" customFormat="1" ht="16.5" customHeight="1" thickBot="1" x14ac:dyDescent="0.25">
      <c r="A14" s="1071" t="s">
        <v>46</v>
      </c>
      <c r="B14" s="1072" t="s">
        <v>33</v>
      </c>
      <c r="C14" s="731">
        <f>C13/C$4*100</f>
        <v>8.3377464343019501</v>
      </c>
      <c r="D14" s="731">
        <f>D13/D$4*100</f>
        <v>9.7780376598009262</v>
      </c>
      <c r="E14" s="1563"/>
      <c r="F14" s="203"/>
    </row>
    <row r="15" spans="1:6" s="11" customFormat="1" ht="23.25" customHeight="1" x14ac:dyDescent="0.2">
      <c r="A15" s="1054" t="s">
        <v>348</v>
      </c>
      <c r="B15" s="196" t="s">
        <v>722</v>
      </c>
      <c r="C15" s="197">
        <f>бюджет!D44</f>
        <v>390.14870000000002</v>
      </c>
      <c r="D15" s="197">
        <f>бюджет!G44</f>
        <v>94.384900000000002</v>
      </c>
      <c r="E15" s="1566">
        <f>D15/C15*100</f>
        <v>24.192032422509673</v>
      </c>
      <c r="F15" s="203"/>
    </row>
    <row r="16" spans="1:6" s="11" customFormat="1" ht="14.25" customHeight="1" thickBot="1" x14ac:dyDescent="0.25">
      <c r="A16" s="199" t="s">
        <v>46</v>
      </c>
      <c r="B16" s="781" t="s">
        <v>33</v>
      </c>
      <c r="C16" s="731">
        <f>C15/C$4*100</f>
        <v>14.430218794876131</v>
      </c>
      <c r="D16" s="731">
        <f>D15/D$4*100</f>
        <v>3.5588155935447841</v>
      </c>
      <c r="E16" s="1564"/>
      <c r="F16" s="203"/>
    </row>
    <row r="17" spans="1:6" s="255" customFormat="1" ht="24.75" customHeight="1" x14ac:dyDescent="0.25">
      <c r="A17" s="1073" t="s">
        <v>242</v>
      </c>
      <c r="B17" s="196" t="s">
        <v>722</v>
      </c>
      <c r="C17" s="1074">
        <f>бюджет!D45</f>
        <v>1424.7555</v>
      </c>
      <c r="D17" s="1074">
        <f>бюджет!G45</f>
        <v>1545.8495</v>
      </c>
      <c r="E17" s="1562">
        <f>D17/C17*100</f>
        <v>108.4992828594099</v>
      </c>
      <c r="F17" s="203"/>
    </row>
    <row r="18" spans="1:6" s="255" customFormat="1" ht="17.25" thickBot="1" x14ac:dyDescent="0.25">
      <c r="A18" s="199" t="s">
        <v>46</v>
      </c>
      <c r="B18" s="781" t="s">
        <v>33</v>
      </c>
      <c r="C18" s="731">
        <f>C17/C$4*100</f>
        <v>52.69666051483226</v>
      </c>
      <c r="D18" s="731">
        <f>D17/D$4*100</f>
        <v>58.286794877924407</v>
      </c>
      <c r="E18" s="1564"/>
      <c r="F18" s="203"/>
    </row>
    <row r="19" spans="1:6" s="11" customFormat="1" ht="27.75" customHeight="1" x14ac:dyDescent="0.2">
      <c r="A19" s="200" t="s">
        <v>288</v>
      </c>
      <c r="B19" s="196" t="s">
        <v>722</v>
      </c>
      <c r="C19" s="197">
        <f>бюджет!D46</f>
        <v>84.320700000000002</v>
      </c>
      <c r="D19" s="197">
        <f>бюджет!G46</f>
        <v>100.49</v>
      </c>
      <c r="E19" s="1562">
        <f>D19/C19*100</f>
        <v>119.17595560757914</v>
      </c>
      <c r="F19" s="203"/>
    </row>
    <row r="20" spans="1:6" s="11" customFormat="1" ht="18.75" customHeight="1" thickBot="1" x14ac:dyDescent="0.25">
      <c r="A20" s="1071" t="s">
        <v>46</v>
      </c>
      <c r="B20" s="1072" t="s">
        <v>33</v>
      </c>
      <c r="C20" s="731">
        <f>C19/C$4*100</f>
        <v>3.1187240914479832</v>
      </c>
      <c r="D20" s="731">
        <f>D19/D$4*100</f>
        <v>3.789010519641546</v>
      </c>
      <c r="E20" s="1564"/>
      <c r="F20" s="203"/>
    </row>
    <row r="21" spans="1:6" s="11" customFormat="1" ht="25.5" customHeight="1" x14ac:dyDescent="0.2">
      <c r="A21" s="200" t="s">
        <v>286</v>
      </c>
      <c r="B21" s="196" t="s">
        <v>722</v>
      </c>
      <c r="C21" s="197">
        <f>бюджет!D47</f>
        <v>5</v>
      </c>
      <c r="D21" s="197">
        <f>бюджет!G47</f>
        <v>4.8205999999999998</v>
      </c>
      <c r="E21" s="1562">
        <f>D21/C21*100</f>
        <v>96.411999999999992</v>
      </c>
      <c r="F21" s="203"/>
    </row>
    <row r="22" spans="1:6" s="11" customFormat="1" ht="15.75" customHeight="1" thickBot="1" x14ac:dyDescent="0.25">
      <c r="A22" s="199" t="s">
        <v>46</v>
      </c>
      <c r="B22" s="781" t="s">
        <v>33</v>
      </c>
      <c r="C22" s="201">
        <f>C21/C$4*100</f>
        <v>0.18493229369822495</v>
      </c>
      <c r="D22" s="201">
        <f>D21/D$4*100</f>
        <v>0.18176240532375398</v>
      </c>
      <c r="E22" s="1564"/>
      <c r="F22" s="203"/>
    </row>
    <row r="23" spans="1:6" s="11" customFormat="1" ht="16.5" x14ac:dyDescent="0.2">
      <c r="A23" s="1054" t="s">
        <v>638</v>
      </c>
      <c r="B23" s="1070" t="s">
        <v>722</v>
      </c>
      <c r="C23" s="197">
        <f>бюджет!D48</f>
        <v>0</v>
      </c>
      <c r="D23" s="197">
        <f>бюджет!G48</f>
        <v>0</v>
      </c>
      <c r="E23" s="1562" t="s">
        <v>744</v>
      </c>
      <c r="F23" s="203"/>
    </row>
    <row r="24" spans="1:6" s="11" customFormat="1" ht="17.25" thickBot="1" x14ac:dyDescent="0.25">
      <c r="A24" s="1071" t="s">
        <v>46</v>
      </c>
      <c r="B24" s="1072" t="s">
        <v>33</v>
      </c>
      <c r="C24" s="731">
        <f>C23/C$4*100</f>
        <v>0</v>
      </c>
      <c r="D24" s="731">
        <f>D23/D$4*100</f>
        <v>0</v>
      </c>
      <c r="E24" s="1564"/>
      <c r="F24" s="203"/>
    </row>
    <row r="25" spans="1:6" s="11" customFormat="1" ht="22.5" customHeight="1" x14ac:dyDescent="0.2">
      <c r="A25" s="1054" t="s">
        <v>287</v>
      </c>
      <c r="B25" s="196" t="s">
        <v>722</v>
      </c>
      <c r="C25" s="197">
        <f>бюджет!D49</f>
        <v>68.8733</v>
      </c>
      <c r="D25" s="197">
        <f>бюджет!G49</f>
        <v>69.3018</v>
      </c>
      <c r="E25" s="1562">
        <f>D25/C25*100</f>
        <v>100.62215691712173</v>
      </c>
      <c r="F25" s="203"/>
    </row>
    <row r="26" spans="1:6" s="11" customFormat="1" ht="17.25" thickBot="1" x14ac:dyDescent="0.25">
      <c r="A26" s="199" t="s">
        <v>46</v>
      </c>
      <c r="B26" s="781" t="s">
        <v>33</v>
      </c>
      <c r="C26" s="201">
        <f>C25/C$4*100</f>
        <v>2.5473794687131912</v>
      </c>
      <c r="D26" s="201">
        <f>D25/D$4*100</f>
        <v>2.613048554384461</v>
      </c>
      <c r="E26" s="1564"/>
      <c r="F26" s="203"/>
    </row>
    <row r="27" spans="1:6" s="11" customFormat="1" ht="21" customHeight="1" x14ac:dyDescent="0.2">
      <c r="A27" s="202" t="s">
        <v>243</v>
      </c>
      <c r="B27" s="196" t="s">
        <v>722</v>
      </c>
      <c r="C27" s="197">
        <f>бюджет!D50</f>
        <v>135.1961</v>
      </c>
      <c r="D27" s="197">
        <f>бюджет!G50</f>
        <v>144.12450000000001</v>
      </c>
      <c r="E27" s="1562">
        <f>D27/C27*100</f>
        <v>106.60403665490352</v>
      </c>
      <c r="F27" s="203"/>
    </row>
    <row r="28" spans="1:6" s="11" customFormat="1" ht="15" customHeight="1" thickBot="1" x14ac:dyDescent="0.25">
      <c r="A28" s="199" t="s">
        <v>46</v>
      </c>
      <c r="B28" s="781" t="s">
        <v>33</v>
      </c>
      <c r="C28" s="201">
        <f>C27/C$4*100</f>
        <v>5.0004249744109179</v>
      </c>
      <c r="D28" s="201">
        <f>D27/D$4*100</f>
        <v>5.4342645699878398</v>
      </c>
      <c r="E28" s="1564"/>
      <c r="F28" s="203"/>
    </row>
    <row r="29" spans="1:6" s="11" customFormat="1" ht="14.25" hidden="1" customHeight="1" x14ac:dyDescent="0.2">
      <c r="A29" s="200" t="s">
        <v>141</v>
      </c>
      <c r="B29" s="196" t="s">
        <v>722</v>
      </c>
      <c r="C29" s="204">
        <v>0</v>
      </c>
      <c r="D29" s="197">
        <v>0</v>
      </c>
      <c r="E29" s="261"/>
      <c r="F29" s="203">
        <f>D29</f>
        <v>0</v>
      </c>
    </row>
    <row r="30" spans="1:6" s="11" customFormat="1" ht="14.25" hidden="1" customHeight="1" thickBot="1" x14ac:dyDescent="0.25">
      <c r="A30" s="199" t="s">
        <v>46</v>
      </c>
      <c r="B30" s="263" t="s">
        <v>33</v>
      </c>
      <c r="C30" s="205">
        <v>0</v>
      </c>
      <c r="D30" s="201">
        <f>D29/D4*100</f>
        <v>0</v>
      </c>
      <c r="E30" s="206"/>
      <c r="F30" s="203">
        <f>D30</f>
        <v>0</v>
      </c>
    </row>
    <row r="31" spans="1:6" s="11" customFormat="1" ht="14.25" hidden="1" customHeight="1" x14ac:dyDescent="0.2">
      <c r="A31" s="202" t="s">
        <v>151</v>
      </c>
      <c r="B31" s="196" t="s">
        <v>722</v>
      </c>
      <c r="C31" s="207">
        <v>1.1368683772161603E-13</v>
      </c>
      <c r="D31" s="197" t="e">
        <f>D4-D5-D11-D13-D15-#REF!-D17-D19-D23-D27-D29</f>
        <v>#REF!</v>
      </c>
      <c r="E31" s="261"/>
      <c r="F31" s="203" t="e">
        <f>D31</f>
        <v>#REF!</v>
      </c>
    </row>
    <row r="32" spans="1:6" s="11" customFormat="1" ht="14.25" hidden="1" customHeight="1" thickBot="1" x14ac:dyDescent="0.25">
      <c r="A32" s="199" t="s">
        <v>46</v>
      </c>
      <c r="B32" s="263" t="s">
        <v>33</v>
      </c>
      <c r="C32" s="208">
        <v>1.5565649974891635E-15</v>
      </c>
      <c r="D32" s="201" t="e">
        <f>D31/D4*100</f>
        <v>#REF!</v>
      </c>
      <c r="E32" s="206"/>
      <c r="F32" s="203" t="e">
        <f>D32</f>
        <v>#REF!</v>
      </c>
    </row>
    <row r="33" spans="1:9" s="11" customFormat="1" ht="15.75" hidden="1" x14ac:dyDescent="0.2">
      <c r="A33" s="234" t="s">
        <v>529</v>
      </c>
      <c r="B33" s="234"/>
      <c r="C33" s="234"/>
      <c r="D33" s="234"/>
      <c r="E33" s="234"/>
      <c r="F33" s="44"/>
      <c r="G33" s="44"/>
      <c r="H33" s="44"/>
      <c r="I33" s="66"/>
    </row>
    <row r="34" spans="1:9" s="11" customFormat="1" ht="15.75" x14ac:dyDescent="0.2">
      <c r="A34" s="1385"/>
      <c r="B34" s="1385"/>
      <c r="C34" s="1385"/>
      <c r="D34" s="1385"/>
      <c r="E34" s="1385"/>
    </row>
    <row r="35" spans="1:9" s="11" customFormat="1" ht="15.75" x14ac:dyDescent="0.2">
      <c r="A35" s="1434"/>
      <c r="B35" s="1385"/>
      <c r="C35" s="1385"/>
      <c r="D35" s="1385"/>
      <c r="E35" s="1385"/>
    </row>
    <row r="36" spans="1:9" s="11" customFormat="1" ht="14.25" customHeight="1" x14ac:dyDescent="0.2">
      <c r="A36" s="184"/>
      <c r="B36" s="264"/>
      <c r="C36" s="1"/>
      <c r="D36" s="155"/>
      <c r="E36" s="185"/>
    </row>
    <row r="37" spans="1:9" ht="10.5" customHeight="1" x14ac:dyDescent="0.2">
      <c r="A37" s="1565"/>
      <c r="B37" s="1565"/>
      <c r="C37" s="1565"/>
      <c r="D37" s="1565"/>
      <c r="E37" s="1565"/>
    </row>
    <row r="39" spans="1:9" s="65" customFormat="1" x14ac:dyDescent="0.2"/>
    <row r="72" spans="1:1" x14ac:dyDescent="0.2">
      <c r="A72" s="2" t="s">
        <v>479</v>
      </c>
    </row>
  </sheetData>
  <mergeCells count="14">
    <mergeCell ref="A1:E1"/>
    <mergeCell ref="E13:E14"/>
    <mergeCell ref="E11:E12"/>
    <mergeCell ref="E5:E6"/>
    <mergeCell ref="A37:E37"/>
    <mergeCell ref="E15:E16"/>
    <mergeCell ref="E17:E18"/>
    <mergeCell ref="E27:E28"/>
    <mergeCell ref="A35:E35"/>
    <mergeCell ref="E19:E20"/>
    <mergeCell ref="E23:E24"/>
    <mergeCell ref="E25:E26"/>
    <mergeCell ref="E21:E22"/>
    <mergeCell ref="A34:E34"/>
  </mergeCells>
  <phoneticPr fontId="0" type="noConversion"/>
  <printOptions horizontalCentered="1"/>
  <pageMargins left="0.78740157480314998" right="0" top="0.46" bottom="0.55118110236220497" header="0.23622047244094499" footer="0.35433070866141703"/>
  <pageSetup paperSize="9" scale="66" orientation="portrait" r:id="rId1"/>
  <headerFooter alignWithMargins="0">
    <oddFooter>&amp;C10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3"/>
  <sheetViews>
    <sheetView zoomScale="84" zoomScaleNormal="84" zoomScaleSheetLayoutView="90" workbookViewId="0">
      <selection activeCell="F12" sqref="F12"/>
    </sheetView>
  </sheetViews>
  <sheetFormatPr defaultColWidth="9.140625" defaultRowHeight="16.5" x14ac:dyDescent="0.25"/>
  <cols>
    <col min="1" max="1" width="50" style="6" customWidth="1"/>
    <col min="2" max="2" width="11.28515625" style="7" bestFit="1" customWidth="1"/>
    <col min="3" max="3" width="18.5703125" style="7" customWidth="1"/>
    <col min="4" max="4" width="18.5703125" style="7" bestFit="1" customWidth="1"/>
    <col min="5" max="5" width="14.5703125" style="7" bestFit="1" customWidth="1"/>
    <col min="6" max="6" width="9.140625" style="7"/>
    <col min="7" max="7" width="20.85546875" style="7" customWidth="1"/>
    <col min="8" max="8" width="14.140625" style="79" customWidth="1"/>
    <col min="9" max="16384" width="9.140625" style="7"/>
  </cols>
  <sheetData>
    <row r="1" spans="1:8" ht="87" customHeight="1" x14ac:dyDescent="0.25">
      <c r="A1" s="1567" t="s">
        <v>235</v>
      </c>
      <c r="B1" s="1567"/>
      <c r="C1" s="1567"/>
      <c r="D1" s="1567"/>
      <c r="E1" s="1567"/>
    </row>
    <row r="2" spans="1:8" ht="18.75" customHeight="1" thickBot="1" x14ac:dyDescent="0.3">
      <c r="A2" s="612"/>
      <c r="B2" s="612"/>
      <c r="C2" s="612"/>
      <c r="D2" s="612"/>
      <c r="E2" s="612"/>
    </row>
    <row r="3" spans="1:8" ht="31.5" customHeight="1" thickBot="1" x14ac:dyDescent="0.3">
      <c r="A3" s="777" t="s">
        <v>104</v>
      </c>
      <c r="B3" s="1082" t="s">
        <v>96</v>
      </c>
      <c r="C3" s="1075" t="s">
        <v>780</v>
      </c>
      <c r="D3" s="1075" t="s">
        <v>781</v>
      </c>
      <c r="E3" s="778" t="s">
        <v>69</v>
      </c>
    </row>
    <row r="4" spans="1:8" ht="24" customHeight="1" x14ac:dyDescent="0.25">
      <c r="A4" s="1083" t="s">
        <v>368</v>
      </c>
      <c r="B4" s="1084"/>
      <c r="C4" s="1076"/>
      <c r="D4" s="1076"/>
      <c r="E4" s="1076"/>
    </row>
    <row r="5" spans="1:8" ht="24" customHeight="1" x14ac:dyDescent="0.25">
      <c r="A5" s="1085" t="s">
        <v>153</v>
      </c>
      <c r="B5" s="30" t="s">
        <v>722</v>
      </c>
      <c r="C5" s="1077">
        <v>82.238466119999998</v>
      </c>
      <c r="D5" s="1077">
        <v>92.393278730000006</v>
      </c>
      <c r="E5" s="526">
        <f>D5/C5*100</f>
        <v>112.34800828505531</v>
      </c>
      <c r="F5" s="74"/>
      <c r="G5" s="79"/>
      <c r="H5" s="80"/>
    </row>
    <row r="6" spans="1:8" ht="33" x14ac:dyDescent="0.25">
      <c r="A6" s="262" t="s">
        <v>154</v>
      </c>
      <c r="B6" s="1086" t="s">
        <v>722</v>
      </c>
      <c r="C6" s="1078">
        <v>0.51602840000000005</v>
      </c>
      <c r="D6" s="610">
        <v>0.80310471000000005</v>
      </c>
      <c r="E6" s="611">
        <f>D6/C6*100</f>
        <v>155.63188188867122</v>
      </c>
      <c r="F6" s="74"/>
      <c r="G6" s="79"/>
      <c r="H6" s="80"/>
    </row>
    <row r="7" spans="1:8" x14ac:dyDescent="0.25">
      <c r="A7" s="1087" t="s">
        <v>155</v>
      </c>
      <c r="B7" s="1088" t="s">
        <v>722</v>
      </c>
      <c r="C7" s="1079">
        <v>0</v>
      </c>
      <c r="D7" s="610">
        <v>0</v>
      </c>
      <c r="E7" s="772" t="s">
        <v>744</v>
      </c>
      <c r="F7" s="74"/>
      <c r="G7" s="79"/>
      <c r="H7" s="80"/>
    </row>
    <row r="8" spans="1:8" ht="21" customHeight="1" x14ac:dyDescent="0.25">
      <c r="A8" s="1016" t="s">
        <v>67</v>
      </c>
      <c r="B8" s="1088" t="s">
        <v>722</v>
      </c>
      <c r="C8" s="1079">
        <v>6.6829382500000003</v>
      </c>
      <c r="D8" s="610">
        <v>5.9662380300000004</v>
      </c>
      <c r="E8" s="611">
        <f>D8/C8*100</f>
        <v>89.275671969586128</v>
      </c>
      <c r="F8" s="74"/>
      <c r="G8" s="79"/>
      <c r="H8" s="80"/>
    </row>
    <row r="9" spans="1:8" ht="21.75" customHeight="1" x14ac:dyDescent="0.25">
      <c r="A9" s="262" t="s">
        <v>284</v>
      </c>
      <c r="B9" s="1088" t="s">
        <v>722</v>
      </c>
      <c r="C9" s="1078">
        <v>3.1383805499999999</v>
      </c>
      <c r="D9" s="610">
        <v>2.9996260800000001</v>
      </c>
      <c r="E9" s="611">
        <f t="shared" ref="E9:E14" si="0">D9/C9*100</f>
        <v>95.578787601140348</v>
      </c>
      <c r="F9" s="74"/>
      <c r="G9" s="79"/>
      <c r="H9" s="80"/>
    </row>
    <row r="10" spans="1:8" hidden="1" x14ac:dyDescent="0.25">
      <c r="A10" s="1087" t="s">
        <v>283</v>
      </c>
      <c r="B10" s="1088" t="s">
        <v>722</v>
      </c>
      <c r="C10" s="1079">
        <v>0</v>
      </c>
      <c r="D10" s="610">
        <v>0</v>
      </c>
      <c r="E10" s="611" t="e">
        <f t="shared" si="0"/>
        <v>#DIV/0!</v>
      </c>
      <c r="F10" s="74"/>
      <c r="G10" s="79"/>
      <c r="H10" s="81"/>
    </row>
    <row r="11" spans="1:8" hidden="1" x14ac:dyDescent="0.25">
      <c r="A11" s="1002" t="s">
        <v>68</v>
      </c>
      <c r="B11" s="1088" t="s">
        <v>722</v>
      </c>
      <c r="C11" s="1078"/>
      <c r="D11" s="610"/>
      <c r="E11" s="611" t="e">
        <f t="shared" si="0"/>
        <v>#DIV/0!</v>
      </c>
      <c r="F11" s="74"/>
      <c r="G11" s="79"/>
      <c r="H11" s="80"/>
    </row>
    <row r="12" spans="1:8" ht="21" customHeight="1" x14ac:dyDescent="0.25">
      <c r="A12" s="1089" t="s">
        <v>290</v>
      </c>
      <c r="B12" s="1090" t="s">
        <v>722</v>
      </c>
      <c r="C12" s="1080">
        <v>3.8573474399999998</v>
      </c>
      <c r="D12" s="610">
        <v>3.2269770000000002</v>
      </c>
      <c r="E12" s="611">
        <f t="shared" si="0"/>
        <v>83.657929450088645</v>
      </c>
      <c r="F12" s="74"/>
      <c r="G12" s="79"/>
      <c r="H12" s="80"/>
    </row>
    <row r="13" spans="1:8" ht="21" customHeight="1" x14ac:dyDescent="0.25">
      <c r="A13" s="1089" t="s">
        <v>156</v>
      </c>
      <c r="B13" s="1091" t="s">
        <v>722</v>
      </c>
      <c r="C13" s="1080">
        <v>12.364790810000001</v>
      </c>
      <c r="D13" s="611">
        <v>13.083636350000001</v>
      </c>
      <c r="E13" s="611">
        <f t="shared" si="0"/>
        <v>105.81364902201689</v>
      </c>
      <c r="F13" s="74"/>
      <c r="G13" s="79"/>
      <c r="H13" s="80"/>
    </row>
    <row r="14" spans="1:8" hidden="1" x14ac:dyDescent="0.25">
      <c r="A14" s="1002" t="s">
        <v>50</v>
      </c>
      <c r="B14" s="1086" t="s">
        <v>722</v>
      </c>
      <c r="C14" s="1078">
        <v>0</v>
      </c>
      <c r="D14" s="1078">
        <v>0</v>
      </c>
      <c r="E14" s="611" t="e">
        <f t="shared" si="0"/>
        <v>#DIV/0!</v>
      </c>
      <c r="F14" s="74"/>
      <c r="G14" s="79"/>
      <c r="H14" s="81"/>
    </row>
    <row r="15" spans="1:8" ht="24" customHeight="1" thickBot="1" x14ac:dyDescent="0.3">
      <c r="A15" s="1092" t="s">
        <v>48</v>
      </c>
      <c r="B15" s="1093" t="s">
        <v>722</v>
      </c>
      <c r="C15" s="1081">
        <f>SUM(C5:C14)</f>
        <v>108.79795157</v>
      </c>
      <c r="D15" s="1098">
        <f>SUM(D5:D14)</f>
        <v>118.47286090000001</v>
      </c>
      <c r="E15" s="544">
        <f>D15/C15*100</f>
        <v>108.89254732316833</v>
      </c>
      <c r="F15" s="74"/>
      <c r="G15" s="79"/>
      <c r="H15" s="81"/>
    </row>
    <row r="16" spans="1:8" ht="29.25" customHeight="1" thickBot="1" x14ac:dyDescent="0.3">
      <c r="A16" s="1094" t="s">
        <v>369</v>
      </c>
      <c r="B16" s="1095" t="s">
        <v>722</v>
      </c>
      <c r="C16" s="609">
        <v>4.9740179299999996</v>
      </c>
      <c r="D16" s="1099">
        <v>5.4598345200000002</v>
      </c>
      <c r="E16" s="587">
        <f>D16/C16*100</f>
        <v>109.76708562045737</v>
      </c>
      <c r="F16" s="74"/>
      <c r="G16" s="79"/>
      <c r="H16" s="80"/>
    </row>
    <row r="17" spans="1:8" ht="36.75" customHeight="1" thickBot="1" x14ac:dyDescent="0.3">
      <c r="A17" s="1096" t="s">
        <v>370</v>
      </c>
      <c r="B17" s="1095" t="s">
        <v>722</v>
      </c>
      <c r="C17" s="274">
        <v>26.37456585</v>
      </c>
      <c r="D17" s="1099">
        <v>26.79466051</v>
      </c>
      <c r="E17" s="587">
        <f>D17/C17*100</f>
        <v>101.59280218066604</v>
      </c>
      <c r="F17" s="74"/>
      <c r="G17" s="79"/>
      <c r="H17" s="80"/>
    </row>
    <row r="18" spans="1:8" ht="22.5" customHeight="1" thickBot="1" x14ac:dyDescent="0.3">
      <c r="A18" s="1097" t="s">
        <v>420</v>
      </c>
      <c r="B18" s="1063" t="s">
        <v>722</v>
      </c>
      <c r="C18" s="779">
        <f>C15+C16+C17</f>
        <v>140.14653534999999</v>
      </c>
      <c r="D18" s="779">
        <f>D15+D16+D17</f>
        <v>150.72735593000002</v>
      </c>
      <c r="E18" s="1100">
        <f>D18/C18*100</f>
        <v>107.54982672498869</v>
      </c>
      <c r="F18" s="74"/>
      <c r="G18" s="79"/>
    </row>
    <row r="19" spans="1:8" ht="33.75" customHeight="1" x14ac:dyDescent="0.25">
      <c r="A19" s="1568" t="s">
        <v>421</v>
      </c>
      <c r="B19" s="1568"/>
      <c r="C19" s="1568"/>
      <c r="D19" s="1568"/>
      <c r="E19" s="1568"/>
    </row>
    <row r="20" spans="1:8" ht="23.25" customHeight="1" x14ac:dyDescent="0.25">
      <c r="A20" s="404"/>
      <c r="B20" s="404"/>
      <c r="C20" s="404"/>
      <c r="D20" s="404"/>
      <c r="E20" s="404"/>
    </row>
    <row r="21" spans="1:8" ht="39" customHeight="1" x14ac:dyDescent="0.25">
      <c r="A21" s="1459"/>
      <c r="B21" s="1459"/>
      <c r="C21" s="1459"/>
      <c r="D21" s="1459"/>
      <c r="E21" s="1459"/>
      <c r="F21" s="27"/>
    </row>
    <row r="43" spans="1:8" ht="9.75" customHeight="1" x14ac:dyDescent="0.25">
      <c r="A43" s="7"/>
      <c r="H43" s="7"/>
    </row>
  </sheetData>
  <mergeCells count="3">
    <mergeCell ref="A1:E1"/>
    <mergeCell ref="A19:E19"/>
    <mergeCell ref="A21:E21"/>
  </mergeCells>
  <printOptions horizontalCentered="1"/>
  <pageMargins left="0.74803149606299213" right="0.19685039370078741" top="0.27559055118110237" bottom="0.19685039370078741" header="0.19685039370078741" footer="0.19685039370078741"/>
  <pageSetup paperSize="9" scale="82" orientation="portrait" r:id="rId1"/>
  <headerFooter alignWithMargins="0">
    <oddFooter>&amp;C11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29"/>
  <sheetViews>
    <sheetView view="pageBreakPreview" zoomScale="68" zoomScaleNormal="100" zoomScaleSheetLayoutView="68" workbookViewId="0">
      <pane ySplit="4" topLeftCell="A119" activePane="bottomLeft" state="frozen"/>
      <selection activeCell="J81" sqref="J81"/>
      <selection pane="bottomLeft" activeCell="E115" sqref="E115"/>
    </sheetView>
  </sheetViews>
  <sheetFormatPr defaultColWidth="5.7109375" defaultRowHeight="12.75" x14ac:dyDescent="0.2"/>
  <cols>
    <col min="1" max="1" width="113.42578125" style="636" customWidth="1"/>
    <col min="2" max="2" width="10.140625" style="636" bestFit="1" customWidth="1"/>
    <col min="3" max="3" width="18.85546875" style="636" customWidth="1"/>
    <col min="4" max="4" width="20.7109375" style="636" customWidth="1"/>
    <col min="5" max="5" width="18.85546875" style="636" customWidth="1"/>
    <col min="6" max="252" width="9.140625" style="636" customWidth="1"/>
    <col min="253" max="253" width="5.7109375" style="636"/>
    <col min="254" max="254" width="5.7109375" style="636" customWidth="1"/>
    <col min="255" max="255" width="112.5703125" style="636" customWidth="1"/>
    <col min="256" max="256" width="10.140625" style="636" bestFit="1" customWidth="1"/>
    <col min="257" max="257" width="18.85546875" style="636" customWidth="1"/>
    <col min="258" max="258" width="19" style="636" customWidth="1"/>
    <col min="259" max="259" width="19.5703125" style="636" customWidth="1"/>
    <col min="260" max="260" width="16.7109375" style="636" customWidth="1"/>
    <col min="261" max="508" width="9.140625" style="636" customWidth="1"/>
    <col min="509" max="509" width="5.7109375" style="636"/>
    <col min="510" max="510" width="5.7109375" style="636" customWidth="1"/>
    <col min="511" max="511" width="112.5703125" style="636" customWidth="1"/>
    <col min="512" max="512" width="10.140625" style="636" bestFit="1" customWidth="1"/>
    <col min="513" max="513" width="18.85546875" style="636" customWidth="1"/>
    <col min="514" max="514" width="19" style="636" customWidth="1"/>
    <col min="515" max="515" width="19.5703125" style="636" customWidth="1"/>
    <col min="516" max="516" width="16.7109375" style="636" customWidth="1"/>
    <col min="517" max="764" width="9.140625" style="636" customWidth="1"/>
    <col min="765" max="765" width="5.7109375" style="636"/>
    <col min="766" max="766" width="5.7109375" style="636" customWidth="1"/>
    <col min="767" max="767" width="112.5703125" style="636" customWidth="1"/>
    <col min="768" max="768" width="10.140625" style="636" bestFit="1" customWidth="1"/>
    <col min="769" max="769" width="18.85546875" style="636" customWidth="1"/>
    <col min="770" max="770" width="19" style="636" customWidth="1"/>
    <col min="771" max="771" width="19.5703125" style="636" customWidth="1"/>
    <col min="772" max="772" width="16.7109375" style="636" customWidth="1"/>
    <col min="773" max="1020" width="9.140625" style="636" customWidth="1"/>
    <col min="1021" max="1021" width="5.7109375" style="636"/>
    <col min="1022" max="1022" width="5.7109375" style="636" customWidth="1"/>
    <col min="1023" max="1023" width="112.5703125" style="636" customWidth="1"/>
    <col min="1024" max="1024" width="10.140625" style="636" bestFit="1" customWidth="1"/>
    <col min="1025" max="1025" width="18.85546875" style="636" customWidth="1"/>
    <col min="1026" max="1026" width="19" style="636" customWidth="1"/>
    <col min="1027" max="1027" width="19.5703125" style="636" customWidth="1"/>
    <col min="1028" max="1028" width="16.7109375" style="636" customWidth="1"/>
    <col min="1029" max="1276" width="9.140625" style="636" customWidth="1"/>
    <col min="1277" max="1277" width="5.7109375" style="636"/>
    <col min="1278" max="1278" width="5.7109375" style="636" customWidth="1"/>
    <col min="1279" max="1279" width="112.5703125" style="636" customWidth="1"/>
    <col min="1280" max="1280" width="10.140625" style="636" bestFit="1" customWidth="1"/>
    <col min="1281" max="1281" width="18.85546875" style="636" customWidth="1"/>
    <col min="1282" max="1282" width="19" style="636" customWidth="1"/>
    <col min="1283" max="1283" width="19.5703125" style="636" customWidth="1"/>
    <col min="1284" max="1284" width="16.7109375" style="636" customWidth="1"/>
    <col min="1285" max="1532" width="9.140625" style="636" customWidth="1"/>
    <col min="1533" max="1533" width="5.7109375" style="636"/>
    <col min="1534" max="1534" width="5.7109375" style="636" customWidth="1"/>
    <col min="1535" max="1535" width="112.5703125" style="636" customWidth="1"/>
    <col min="1536" max="1536" width="10.140625" style="636" bestFit="1" customWidth="1"/>
    <col min="1537" max="1537" width="18.85546875" style="636" customWidth="1"/>
    <col min="1538" max="1538" width="19" style="636" customWidth="1"/>
    <col min="1539" max="1539" width="19.5703125" style="636" customWidth="1"/>
    <col min="1540" max="1540" width="16.7109375" style="636" customWidth="1"/>
    <col min="1541" max="1788" width="9.140625" style="636" customWidth="1"/>
    <col min="1789" max="1789" width="5.7109375" style="636"/>
    <col min="1790" max="1790" width="5.7109375" style="636" customWidth="1"/>
    <col min="1791" max="1791" width="112.5703125" style="636" customWidth="1"/>
    <col min="1792" max="1792" width="10.140625" style="636" bestFit="1" customWidth="1"/>
    <col min="1793" max="1793" width="18.85546875" style="636" customWidth="1"/>
    <col min="1794" max="1794" width="19" style="636" customWidth="1"/>
    <col min="1795" max="1795" width="19.5703125" style="636" customWidth="1"/>
    <col min="1796" max="1796" width="16.7109375" style="636" customWidth="1"/>
    <col min="1797" max="2044" width="9.140625" style="636" customWidth="1"/>
    <col min="2045" max="2045" width="5.7109375" style="636"/>
    <col min="2046" max="2046" width="5.7109375" style="636" customWidth="1"/>
    <col min="2047" max="2047" width="112.5703125" style="636" customWidth="1"/>
    <col min="2048" max="2048" width="10.140625" style="636" bestFit="1" customWidth="1"/>
    <col min="2049" max="2049" width="18.85546875" style="636" customWidth="1"/>
    <col min="2050" max="2050" width="19" style="636" customWidth="1"/>
    <col min="2051" max="2051" width="19.5703125" style="636" customWidth="1"/>
    <col min="2052" max="2052" width="16.7109375" style="636" customWidth="1"/>
    <col min="2053" max="2300" width="9.140625" style="636" customWidth="1"/>
    <col min="2301" max="2301" width="5.7109375" style="636"/>
    <col min="2302" max="2302" width="5.7109375" style="636" customWidth="1"/>
    <col min="2303" max="2303" width="112.5703125" style="636" customWidth="1"/>
    <col min="2304" max="2304" width="10.140625" style="636" bestFit="1" customWidth="1"/>
    <col min="2305" max="2305" width="18.85546875" style="636" customWidth="1"/>
    <col min="2306" max="2306" width="19" style="636" customWidth="1"/>
    <col min="2307" max="2307" width="19.5703125" style="636" customWidth="1"/>
    <col min="2308" max="2308" width="16.7109375" style="636" customWidth="1"/>
    <col min="2309" max="2556" width="9.140625" style="636" customWidth="1"/>
    <col min="2557" max="2557" width="5.7109375" style="636"/>
    <col min="2558" max="2558" width="5.7109375" style="636" customWidth="1"/>
    <col min="2559" max="2559" width="112.5703125" style="636" customWidth="1"/>
    <col min="2560" max="2560" width="10.140625" style="636" bestFit="1" customWidth="1"/>
    <col min="2561" max="2561" width="18.85546875" style="636" customWidth="1"/>
    <col min="2562" max="2562" width="19" style="636" customWidth="1"/>
    <col min="2563" max="2563" width="19.5703125" style="636" customWidth="1"/>
    <col min="2564" max="2564" width="16.7109375" style="636" customWidth="1"/>
    <col min="2565" max="2812" width="9.140625" style="636" customWidth="1"/>
    <col min="2813" max="2813" width="5.7109375" style="636"/>
    <col min="2814" max="2814" width="5.7109375" style="636" customWidth="1"/>
    <col min="2815" max="2815" width="112.5703125" style="636" customWidth="1"/>
    <col min="2816" max="2816" width="10.140625" style="636" bestFit="1" customWidth="1"/>
    <col min="2817" max="2817" width="18.85546875" style="636" customWidth="1"/>
    <col min="2818" max="2818" width="19" style="636" customWidth="1"/>
    <col min="2819" max="2819" width="19.5703125" style="636" customWidth="1"/>
    <col min="2820" max="2820" width="16.7109375" style="636" customWidth="1"/>
    <col min="2821" max="3068" width="9.140625" style="636" customWidth="1"/>
    <col min="3069" max="3069" width="5.7109375" style="636"/>
    <col min="3070" max="3070" width="5.7109375" style="636" customWidth="1"/>
    <col min="3071" max="3071" width="112.5703125" style="636" customWidth="1"/>
    <col min="3072" max="3072" width="10.140625" style="636" bestFit="1" customWidth="1"/>
    <col min="3073" max="3073" width="18.85546875" style="636" customWidth="1"/>
    <col min="3074" max="3074" width="19" style="636" customWidth="1"/>
    <col min="3075" max="3075" width="19.5703125" style="636" customWidth="1"/>
    <col min="3076" max="3076" width="16.7109375" style="636" customWidth="1"/>
    <col min="3077" max="3324" width="9.140625" style="636" customWidth="1"/>
    <col min="3325" max="3325" width="5.7109375" style="636"/>
    <col min="3326" max="3326" width="5.7109375" style="636" customWidth="1"/>
    <col min="3327" max="3327" width="112.5703125" style="636" customWidth="1"/>
    <col min="3328" max="3328" width="10.140625" style="636" bestFit="1" customWidth="1"/>
    <col min="3329" max="3329" width="18.85546875" style="636" customWidth="1"/>
    <col min="3330" max="3330" width="19" style="636" customWidth="1"/>
    <col min="3331" max="3331" width="19.5703125" style="636" customWidth="1"/>
    <col min="3332" max="3332" width="16.7109375" style="636" customWidth="1"/>
    <col min="3333" max="3580" width="9.140625" style="636" customWidth="1"/>
    <col min="3581" max="3581" width="5.7109375" style="636"/>
    <col min="3582" max="3582" width="5.7109375" style="636" customWidth="1"/>
    <col min="3583" max="3583" width="112.5703125" style="636" customWidth="1"/>
    <col min="3584" max="3584" width="10.140625" style="636" bestFit="1" customWidth="1"/>
    <col min="3585" max="3585" width="18.85546875" style="636" customWidth="1"/>
    <col min="3586" max="3586" width="19" style="636" customWidth="1"/>
    <col min="3587" max="3587" width="19.5703125" style="636" customWidth="1"/>
    <col min="3588" max="3588" width="16.7109375" style="636" customWidth="1"/>
    <col min="3589" max="3836" width="9.140625" style="636" customWidth="1"/>
    <col min="3837" max="3837" width="5.7109375" style="636"/>
    <col min="3838" max="3838" width="5.7109375" style="636" customWidth="1"/>
    <col min="3839" max="3839" width="112.5703125" style="636" customWidth="1"/>
    <col min="3840" max="3840" width="10.140625" style="636" bestFit="1" customWidth="1"/>
    <col min="3841" max="3841" width="18.85546875" style="636" customWidth="1"/>
    <col min="3842" max="3842" width="19" style="636" customWidth="1"/>
    <col min="3843" max="3843" width="19.5703125" style="636" customWidth="1"/>
    <col min="3844" max="3844" width="16.7109375" style="636" customWidth="1"/>
    <col min="3845" max="4092" width="9.140625" style="636" customWidth="1"/>
    <col min="4093" max="4093" width="5.7109375" style="636"/>
    <col min="4094" max="4094" width="5.7109375" style="636" customWidth="1"/>
    <col min="4095" max="4095" width="112.5703125" style="636" customWidth="1"/>
    <col min="4096" max="4096" width="10.140625" style="636" bestFit="1" customWidth="1"/>
    <col min="4097" max="4097" width="18.85546875" style="636" customWidth="1"/>
    <col min="4098" max="4098" width="19" style="636" customWidth="1"/>
    <col min="4099" max="4099" width="19.5703125" style="636" customWidth="1"/>
    <col min="4100" max="4100" width="16.7109375" style="636" customWidth="1"/>
    <col min="4101" max="4348" width="9.140625" style="636" customWidth="1"/>
    <col min="4349" max="4349" width="5.7109375" style="636"/>
    <col min="4350" max="4350" width="5.7109375" style="636" customWidth="1"/>
    <col min="4351" max="4351" width="112.5703125" style="636" customWidth="1"/>
    <col min="4352" max="4352" width="10.140625" style="636" bestFit="1" customWidth="1"/>
    <col min="4353" max="4353" width="18.85546875" style="636" customWidth="1"/>
    <col min="4354" max="4354" width="19" style="636" customWidth="1"/>
    <col min="4355" max="4355" width="19.5703125" style="636" customWidth="1"/>
    <col min="4356" max="4356" width="16.7109375" style="636" customWidth="1"/>
    <col min="4357" max="4604" width="9.140625" style="636" customWidth="1"/>
    <col min="4605" max="4605" width="5.7109375" style="636"/>
    <col min="4606" max="4606" width="5.7109375" style="636" customWidth="1"/>
    <col min="4607" max="4607" width="112.5703125" style="636" customWidth="1"/>
    <col min="4608" max="4608" width="10.140625" style="636" bestFit="1" customWidth="1"/>
    <col min="4609" max="4609" width="18.85546875" style="636" customWidth="1"/>
    <col min="4610" max="4610" width="19" style="636" customWidth="1"/>
    <col min="4611" max="4611" width="19.5703125" style="636" customWidth="1"/>
    <col min="4612" max="4612" width="16.7109375" style="636" customWidth="1"/>
    <col min="4613" max="4860" width="9.140625" style="636" customWidth="1"/>
    <col min="4861" max="4861" width="5.7109375" style="636"/>
    <col min="4862" max="4862" width="5.7109375" style="636" customWidth="1"/>
    <col min="4863" max="4863" width="112.5703125" style="636" customWidth="1"/>
    <col min="4864" max="4864" width="10.140625" style="636" bestFit="1" customWidth="1"/>
    <col min="4865" max="4865" width="18.85546875" style="636" customWidth="1"/>
    <col min="4866" max="4866" width="19" style="636" customWidth="1"/>
    <col min="4867" max="4867" width="19.5703125" style="636" customWidth="1"/>
    <col min="4868" max="4868" width="16.7109375" style="636" customWidth="1"/>
    <col min="4869" max="5116" width="9.140625" style="636" customWidth="1"/>
    <col min="5117" max="5117" width="5.7109375" style="636"/>
    <col min="5118" max="5118" width="5.7109375" style="636" customWidth="1"/>
    <col min="5119" max="5119" width="112.5703125" style="636" customWidth="1"/>
    <col min="5120" max="5120" width="10.140625" style="636" bestFit="1" customWidth="1"/>
    <col min="5121" max="5121" width="18.85546875" style="636" customWidth="1"/>
    <col min="5122" max="5122" width="19" style="636" customWidth="1"/>
    <col min="5123" max="5123" width="19.5703125" style="636" customWidth="1"/>
    <col min="5124" max="5124" width="16.7109375" style="636" customWidth="1"/>
    <col min="5125" max="5372" width="9.140625" style="636" customWidth="1"/>
    <col min="5373" max="5373" width="5.7109375" style="636"/>
    <col min="5374" max="5374" width="5.7109375" style="636" customWidth="1"/>
    <col min="5375" max="5375" width="112.5703125" style="636" customWidth="1"/>
    <col min="5376" max="5376" width="10.140625" style="636" bestFit="1" customWidth="1"/>
    <col min="5377" max="5377" width="18.85546875" style="636" customWidth="1"/>
    <col min="5378" max="5378" width="19" style="636" customWidth="1"/>
    <col min="5379" max="5379" width="19.5703125" style="636" customWidth="1"/>
    <col min="5380" max="5380" width="16.7109375" style="636" customWidth="1"/>
    <col min="5381" max="5628" width="9.140625" style="636" customWidth="1"/>
    <col min="5629" max="5629" width="5.7109375" style="636"/>
    <col min="5630" max="5630" width="5.7109375" style="636" customWidth="1"/>
    <col min="5631" max="5631" width="112.5703125" style="636" customWidth="1"/>
    <col min="5632" max="5632" width="10.140625" style="636" bestFit="1" customWidth="1"/>
    <col min="5633" max="5633" width="18.85546875" style="636" customWidth="1"/>
    <col min="5634" max="5634" width="19" style="636" customWidth="1"/>
    <col min="5635" max="5635" width="19.5703125" style="636" customWidth="1"/>
    <col min="5636" max="5636" width="16.7109375" style="636" customWidth="1"/>
    <col min="5637" max="5884" width="9.140625" style="636" customWidth="1"/>
    <col min="5885" max="5885" width="5.7109375" style="636"/>
    <col min="5886" max="5886" width="5.7109375" style="636" customWidth="1"/>
    <col min="5887" max="5887" width="112.5703125" style="636" customWidth="1"/>
    <col min="5888" max="5888" width="10.140625" style="636" bestFit="1" customWidth="1"/>
    <col min="5889" max="5889" width="18.85546875" style="636" customWidth="1"/>
    <col min="5890" max="5890" width="19" style="636" customWidth="1"/>
    <col min="5891" max="5891" width="19.5703125" style="636" customWidth="1"/>
    <col min="5892" max="5892" width="16.7109375" style="636" customWidth="1"/>
    <col min="5893" max="6140" width="9.140625" style="636" customWidth="1"/>
    <col min="6141" max="6141" width="5.7109375" style="636"/>
    <col min="6142" max="6142" width="5.7109375" style="636" customWidth="1"/>
    <col min="6143" max="6143" width="112.5703125" style="636" customWidth="1"/>
    <col min="6144" max="6144" width="10.140625" style="636" bestFit="1" customWidth="1"/>
    <col min="6145" max="6145" width="18.85546875" style="636" customWidth="1"/>
    <col min="6146" max="6146" width="19" style="636" customWidth="1"/>
    <col min="6147" max="6147" width="19.5703125" style="636" customWidth="1"/>
    <col min="6148" max="6148" width="16.7109375" style="636" customWidth="1"/>
    <col min="6149" max="6396" width="9.140625" style="636" customWidth="1"/>
    <col min="6397" max="6397" width="5.7109375" style="636"/>
    <col min="6398" max="6398" width="5.7109375" style="636" customWidth="1"/>
    <col min="6399" max="6399" width="112.5703125" style="636" customWidth="1"/>
    <col min="6400" max="6400" width="10.140625" style="636" bestFit="1" customWidth="1"/>
    <col min="6401" max="6401" width="18.85546875" style="636" customWidth="1"/>
    <col min="6402" max="6402" width="19" style="636" customWidth="1"/>
    <col min="6403" max="6403" width="19.5703125" style="636" customWidth="1"/>
    <col min="6404" max="6404" width="16.7109375" style="636" customWidth="1"/>
    <col min="6405" max="6652" width="9.140625" style="636" customWidth="1"/>
    <col min="6653" max="6653" width="5.7109375" style="636"/>
    <col min="6654" max="6654" width="5.7109375" style="636" customWidth="1"/>
    <col min="6655" max="6655" width="112.5703125" style="636" customWidth="1"/>
    <col min="6656" max="6656" width="10.140625" style="636" bestFit="1" customWidth="1"/>
    <col min="6657" max="6657" width="18.85546875" style="636" customWidth="1"/>
    <col min="6658" max="6658" width="19" style="636" customWidth="1"/>
    <col min="6659" max="6659" width="19.5703125" style="636" customWidth="1"/>
    <col min="6660" max="6660" width="16.7109375" style="636" customWidth="1"/>
    <col min="6661" max="6908" width="9.140625" style="636" customWidth="1"/>
    <col min="6909" max="6909" width="5.7109375" style="636"/>
    <col min="6910" max="6910" width="5.7109375" style="636" customWidth="1"/>
    <col min="6911" max="6911" width="112.5703125" style="636" customWidth="1"/>
    <col min="6912" max="6912" width="10.140625" style="636" bestFit="1" customWidth="1"/>
    <col min="6913" max="6913" width="18.85546875" style="636" customWidth="1"/>
    <col min="6914" max="6914" width="19" style="636" customWidth="1"/>
    <col min="6915" max="6915" width="19.5703125" style="636" customWidth="1"/>
    <col min="6916" max="6916" width="16.7109375" style="636" customWidth="1"/>
    <col min="6917" max="7164" width="9.140625" style="636" customWidth="1"/>
    <col min="7165" max="7165" width="5.7109375" style="636"/>
    <col min="7166" max="7166" width="5.7109375" style="636" customWidth="1"/>
    <col min="7167" max="7167" width="112.5703125" style="636" customWidth="1"/>
    <col min="7168" max="7168" width="10.140625" style="636" bestFit="1" customWidth="1"/>
    <col min="7169" max="7169" width="18.85546875" style="636" customWidth="1"/>
    <col min="7170" max="7170" width="19" style="636" customWidth="1"/>
    <col min="7171" max="7171" width="19.5703125" style="636" customWidth="1"/>
    <col min="7172" max="7172" width="16.7109375" style="636" customWidth="1"/>
    <col min="7173" max="7420" width="9.140625" style="636" customWidth="1"/>
    <col min="7421" max="7421" width="5.7109375" style="636"/>
    <col min="7422" max="7422" width="5.7109375" style="636" customWidth="1"/>
    <col min="7423" max="7423" width="112.5703125" style="636" customWidth="1"/>
    <col min="7424" max="7424" width="10.140625" style="636" bestFit="1" customWidth="1"/>
    <col min="7425" max="7425" width="18.85546875" style="636" customWidth="1"/>
    <col min="7426" max="7426" width="19" style="636" customWidth="1"/>
    <col min="7427" max="7427" width="19.5703125" style="636" customWidth="1"/>
    <col min="7428" max="7428" width="16.7109375" style="636" customWidth="1"/>
    <col min="7429" max="7676" width="9.140625" style="636" customWidth="1"/>
    <col min="7677" max="7677" width="5.7109375" style="636"/>
    <col min="7678" max="7678" width="5.7109375" style="636" customWidth="1"/>
    <col min="7679" max="7679" width="112.5703125" style="636" customWidth="1"/>
    <col min="7680" max="7680" width="10.140625" style="636" bestFit="1" customWidth="1"/>
    <col min="7681" max="7681" width="18.85546875" style="636" customWidth="1"/>
    <col min="7682" max="7682" width="19" style="636" customWidth="1"/>
    <col min="7683" max="7683" width="19.5703125" style="636" customWidth="1"/>
    <col min="7684" max="7684" width="16.7109375" style="636" customWidth="1"/>
    <col min="7685" max="7932" width="9.140625" style="636" customWidth="1"/>
    <col min="7933" max="7933" width="5.7109375" style="636"/>
    <col min="7934" max="7934" width="5.7109375" style="636" customWidth="1"/>
    <col min="7935" max="7935" width="112.5703125" style="636" customWidth="1"/>
    <col min="7936" max="7936" width="10.140625" style="636" bestFit="1" customWidth="1"/>
    <col min="7937" max="7937" width="18.85546875" style="636" customWidth="1"/>
    <col min="7938" max="7938" width="19" style="636" customWidth="1"/>
    <col min="7939" max="7939" width="19.5703125" style="636" customWidth="1"/>
    <col min="7940" max="7940" width="16.7109375" style="636" customWidth="1"/>
    <col min="7941" max="8188" width="9.140625" style="636" customWidth="1"/>
    <col min="8189" max="8189" width="5.7109375" style="636"/>
    <col min="8190" max="8190" width="5.7109375" style="636" customWidth="1"/>
    <col min="8191" max="8191" width="112.5703125" style="636" customWidth="1"/>
    <col min="8192" max="8192" width="10.140625" style="636" bestFit="1" customWidth="1"/>
    <col min="8193" max="8193" width="18.85546875" style="636" customWidth="1"/>
    <col min="8194" max="8194" width="19" style="636" customWidth="1"/>
    <col min="8195" max="8195" width="19.5703125" style="636" customWidth="1"/>
    <col min="8196" max="8196" width="16.7109375" style="636" customWidth="1"/>
    <col min="8197" max="8444" width="9.140625" style="636" customWidth="1"/>
    <col min="8445" max="8445" width="5.7109375" style="636"/>
    <col min="8446" max="8446" width="5.7109375" style="636" customWidth="1"/>
    <col min="8447" max="8447" width="112.5703125" style="636" customWidth="1"/>
    <col min="8448" max="8448" width="10.140625" style="636" bestFit="1" customWidth="1"/>
    <col min="8449" max="8449" width="18.85546875" style="636" customWidth="1"/>
    <col min="8450" max="8450" width="19" style="636" customWidth="1"/>
    <col min="8451" max="8451" width="19.5703125" style="636" customWidth="1"/>
    <col min="8452" max="8452" width="16.7109375" style="636" customWidth="1"/>
    <col min="8453" max="8700" width="9.140625" style="636" customWidth="1"/>
    <col min="8701" max="8701" width="5.7109375" style="636"/>
    <col min="8702" max="8702" width="5.7109375" style="636" customWidth="1"/>
    <col min="8703" max="8703" width="112.5703125" style="636" customWidth="1"/>
    <col min="8704" max="8704" width="10.140625" style="636" bestFit="1" customWidth="1"/>
    <col min="8705" max="8705" width="18.85546875" style="636" customWidth="1"/>
    <col min="8706" max="8706" width="19" style="636" customWidth="1"/>
    <col min="8707" max="8707" width="19.5703125" style="636" customWidth="1"/>
    <col min="8708" max="8708" width="16.7109375" style="636" customWidth="1"/>
    <col min="8709" max="8956" width="9.140625" style="636" customWidth="1"/>
    <col min="8957" max="8957" width="5.7109375" style="636"/>
    <col min="8958" max="8958" width="5.7109375" style="636" customWidth="1"/>
    <col min="8959" max="8959" width="112.5703125" style="636" customWidth="1"/>
    <col min="8960" max="8960" width="10.140625" style="636" bestFit="1" customWidth="1"/>
    <col min="8961" max="8961" width="18.85546875" style="636" customWidth="1"/>
    <col min="8962" max="8962" width="19" style="636" customWidth="1"/>
    <col min="8963" max="8963" width="19.5703125" style="636" customWidth="1"/>
    <col min="8964" max="8964" width="16.7109375" style="636" customWidth="1"/>
    <col min="8965" max="9212" width="9.140625" style="636" customWidth="1"/>
    <col min="9213" max="9213" width="5.7109375" style="636"/>
    <col min="9214" max="9214" width="5.7109375" style="636" customWidth="1"/>
    <col min="9215" max="9215" width="112.5703125" style="636" customWidth="1"/>
    <col min="9216" max="9216" width="10.140625" style="636" bestFit="1" customWidth="1"/>
    <col min="9217" max="9217" width="18.85546875" style="636" customWidth="1"/>
    <col min="9218" max="9218" width="19" style="636" customWidth="1"/>
    <col min="9219" max="9219" width="19.5703125" style="636" customWidth="1"/>
    <col min="9220" max="9220" width="16.7109375" style="636" customWidth="1"/>
    <col min="9221" max="9468" width="9.140625" style="636" customWidth="1"/>
    <col min="9469" max="9469" width="5.7109375" style="636"/>
    <col min="9470" max="9470" width="5.7109375" style="636" customWidth="1"/>
    <col min="9471" max="9471" width="112.5703125" style="636" customWidth="1"/>
    <col min="9472" max="9472" width="10.140625" style="636" bestFit="1" customWidth="1"/>
    <col min="9473" max="9473" width="18.85546875" style="636" customWidth="1"/>
    <col min="9474" max="9474" width="19" style="636" customWidth="1"/>
    <col min="9475" max="9475" width="19.5703125" style="636" customWidth="1"/>
    <col min="9476" max="9476" width="16.7109375" style="636" customWidth="1"/>
    <col min="9477" max="9724" width="9.140625" style="636" customWidth="1"/>
    <col min="9725" max="9725" width="5.7109375" style="636"/>
    <col min="9726" max="9726" width="5.7109375" style="636" customWidth="1"/>
    <col min="9727" max="9727" width="112.5703125" style="636" customWidth="1"/>
    <col min="9728" max="9728" width="10.140625" style="636" bestFit="1" customWidth="1"/>
    <col min="9729" max="9729" width="18.85546875" style="636" customWidth="1"/>
    <col min="9730" max="9730" width="19" style="636" customWidth="1"/>
    <col min="9731" max="9731" width="19.5703125" style="636" customWidth="1"/>
    <col min="9732" max="9732" width="16.7109375" style="636" customWidth="1"/>
    <col min="9733" max="9980" width="9.140625" style="636" customWidth="1"/>
    <col min="9981" max="9981" width="5.7109375" style="636"/>
    <col min="9982" max="9982" width="5.7109375" style="636" customWidth="1"/>
    <col min="9983" max="9983" width="112.5703125" style="636" customWidth="1"/>
    <col min="9984" max="9984" width="10.140625" style="636" bestFit="1" customWidth="1"/>
    <col min="9985" max="9985" width="18.85546875" style="636" customWidth="1"/>
    <col min="9986" max="9986" width="19" style="636" customWidth="1"/>
    <col min="9987" max="9987" width="19.5703125" style="636" customWidth="1"/>
    <col min="9988" max="9988" width="16.7109375" style="636" customWidth="1"/>
    <col min="9989" max="10236" width="9.140625" style="636" customWidth="1"/>
    <col min="10237" max="10237" width="5.7109375" style="636"/>
    <col min="10238" max="10238" width="5.7109375" style="636" customWidth="1"/>
    <col min="10239" max="10239" width="112.5703125" style="636" customWidth="1"/>
    <col min="10240" max="10240" width="10.140625" style="636" bestFit="1" customWidth="1"/>
    <col min="10241" max="10241" width="18.85546875" style="636" customWidth="1"/>
    <col min="10242" max="10242" width="19" style="636" customWidth="1"/>
    <col min="10243" max="10243" width="19.5703125" style="636" customWidth="1"/>
    <col min="10244" max="10244" width="16.7109375" style="636" customWidth="1"/>
    <col min="10245" max="10492" width="9.140625" style="636" customWidth="1"/>
    <col min="10493" max="10493" width="5.7109375" style="636"/>
    <col min="10494" max="10494" width="5.7109375" style="636" customWidth="1"/>
    <col min="10495" max="10495" width="112.5703125" style="636" customWidth="1"/>
    <col min="10496" max="10496" width="10.140625" style="636" bestFit="1" customWidth="1"/>
    <col min="10497" max="10497" width="18.85546875" style="636" customWidth="1"/>
    <col min="10498" max="10498" width="19" style="636" customWidth="1"/>
    <col min="10499" max="10499" width="19.5703125" style="636" customWidth="1"/>
    <col min="10500" max="10500" width="16.7109375" style="636" customWidth="1"/>
    <col min="10501" max="10748" width="9.140625" style="636" customWidth="1"/>
    <col min="10749" max="10749" width="5.7109375" style="636"/>
    <col min="10750" max="10750" width="5.7109375" style="636" customWidth="1"/>
    <col min="10751" max="10751" width="112.5703125" style="636" customWidth="1"/>
    <col min="10752" max="10752" width="10.140625" style="636" bestFit="1" customWidth="1"/>
    <col min="10753" max="10753" width="18.85546875" style="636" customWidth="1"/>
    <col min="10754" max="10754" width="19" style="636" customWidth="1"/>
    <col min="10755" max="10755" width="19.5703125" style="636" customWidth="1"/>
    <col min="10756" max="10756" width="16.7109375" style="636" customWidth="1"/>
    <col min="10757" max="11004" width="9.140625" style="636" customWidth="1"/>
    <col min="11005" max="11005" width="5.7109375" style="636"/>
    <col min="11006" max="11006" width="5.7109375" style="636" customWidth="1"/>
    <col min="11007" max="11007" width="112.5703125" style="636" customWidth="1"/>
    <col min="11008" max="11008" width="10.140625" style="636" bestFit="1" customWidth="1"/>
    <col min="11009" max="11009" width="18.85546875" style="636" customWidth="1"/>
    <col min="11010" max="11010" width="19" style="636" customWidth="1"/>
    <col min="11011" max="11011" width="19.5703125" style="636" customWidth="1"/>
    <col min="11012" max="11012" width="16.7109375" style="636" customWidth="1"/>
    <col min="11013" max="11260" width="9.140625" style="636" customWidth="1"/>
    <col min="11261" max="11261" width="5.7109375" style="636"/>
    <col min="11262" max="11262" width="5.7109375" style="636" customWidth="1"/>
    <col min="11263" max="11263" width="112.5703125" style="636" customWidth="1"/>
    <col min="11264" max="11264" width="10.140625" style="636" bestFit="1" customWidth="1"/>
    <col min="11265" max="11265" width="18.85546875" style="636" customWidth="1"/>
    <col min="11266" max="11266" width="19" style="636" customWidth="1"/>
    <col min="11267" max="11267" width="19.5703125" style="636" customWidth="1"/>
    <col min="11268" max="11268" width="16.7109375" style="636" customWidth="1"/>
    <col min="11269" max="11516" width="9.140625" style="636" customWidth="1"/>
    <col min="11517" max="11517" width="5.7109375" style="636"/>
    <col min="11518" max="11518" width="5.7109375" style="636" customWidth="1"/>
    <col min="11519" max="11519" width="112.5703125" style="636" customWidth="1"/>
    <col min="11520" max="11520" width="10.140625" style="636" bestFit="1" customWidth="1"/>
    <col min="11521" max="11521" width="18.85546875" style="636" customWidth="1"/>
    <col min="11522" max="11522" width="19" style="636" customWidth="1"/>
    <col min="11523" max="11523" width="19.5703125" style="636" customWidth="1"/>
    <col min="11524" max="11524" width="16.7109375" style="636" customWidth="1"/>
    <col min="11525" max="11772" width="9.140625" style="636" customWidth="1"/>
    <col min="11773" max="11773" width="5.7109375" style="636"/>
    <col min="11774" max="11774" width="5.7109375" style="636" customWidth="1"/>
    <col min="11775" max="11775" width="112.5703125" style="636" customWidth="1"/>
    <col min="11776" max="11776" width="10.140625" style="636" bestFit="1" customWidth="1"/>
    <col min="11777" max="11777" width="18.85546875" style="636" customWidth="1"/>
    <col min="11778" max="11778" width="19" style="636" customWidth="1"/>
    <col min="11779" max="11779" width="19.5703125" style="636" customWidth="1"/>
    <col min="11780" max="11780" width="16.7109375" style="636" customWidth="1"/>
    <col min="11781" max="12028" width="9.140625" style="636" customWidth="1"/>
    <col min="12029" max="12029" width="5.7109375" style="636"/>
    <col min="12030" max="12030" width="5.7109375" style="636" customWidth="1"/>
    <col min="12031" max="12031" width="112.5703125" style="636" customWidth="1"/>
    <col min="12032" max="12032" width="10.140625" style="636" bestFit="1" customWidth="1"/>
    <col min="12033" max="12033" width="18.85546875" style="636" customWidth="1"/>
    <col min="12034" max="12034" width="19" style="636" customWidth="1"/>
    <col min="12035" max="12035" width="19.5703125" style="636" customWidth="1"/>
    <col min="12036" max="12036" width="16.7109375" style="636" customWidth="1"/>
    <col min="12037" max="12284" width="9.140625" style="636" customWidth="1"/>
    <col min="12285" max="12285" width="5.7109375" style="636"/>
    <col min="12286" max="12286" width="5.7109375" style="636" customWidth="1"/>
    <col min="12287" max="12287" width="112.5703125" style="636" customWidth="1"/>
    <col min="12288" max="12288" width="10.140625" style="636" bestFit="1" customWidth="1"/>
    <col min="12289" max="12289" width="18.85546875" style="636" customWidth="1"/>
    <col min="12290" max="12290" width="19" style="636" customWidth="1"/>
    <col min="12291" max="12291" width="19.5703125" style="636" customWidth="1"/>
    <col min="12292" max="12292" width="16.7109375" style="636" customWidth="1"/>
    <col min="12293" max="12540" width="9.140625" style="636" customWidth="1"/>
    <col min="12541" max="12541" width="5.7109375" style="636"/>
    <col min="12542" max="12542" width="5.7109375" style="636" customWidth="1"/>
    <col min="12543" max="12543" width="112.5703125" style="636" customWidth="1"/>
    <col min="12544" max="12544" width="10.140625" style="636" bestFit="1" customWidth="1"/>
    <col min="12545" max="12545" width="18.85546875" style="636" customWidth="1"/>
    <col min="12546" max="12546" width="19" style="636" customWidth="1"/>
    <col min="12547" max="12547" width="19.5703125" style="636" customWidth="1"/>
    <col min="12548" max="12548" width="16.7109375" style="636" customWidth="1"/>
    <col min="12549" max="12796" width="9.140625" style="636" customWidth="1"/>
    <col min="12797" max="12797" width="5.7109375" style="636"/>
    <col min="12798" max="12798" width="5.7109375" style="636" customWidth="1"/>
    <col min="12799" max="12799" width="112.5703125" style="636" customWidth="1"/>
    <col min="12800" max="12800" width="10.140625" style="636" bestFit="1" customWidth="1"/>
    <col min="12801" max="12801" width="18.85546875" style="636" customWidth="1"/>
    <col min="12802" max="12802" width="19" style="636" customWidth="1"/>
    <col min="12803" max="12803" width="19.5703125" style="636" customWidth="1"/>
    <col min="12804" max="12804" width="16.7109375" style="636" customWidth="1"/>
    <col min="12805" max="13052" width="9.140625" style="636" customWidth="1"/>
    <col min="13053" max="13053" width="5.7109375" style="636"/>
    <col min="13054" max="13054" width="5.7109375" style="636" customWidth="1"/>
    <col min="13055" max="13055" width="112.5703125" style="636" customWidth="1"/>
    <col min="13056" max="13056" width="10.140625" style="636" bestFit="1" customWidth="1"/>
    <col min="13057" max="13057" width="18.85546875" style="636" customWidth="1"/>
    <col min="13058" max="13058" width="19" style="636" customWidth="1"/>
    <col min="13059" max="13059" width="19.5703125" style="636" customWidth="1"/>
    <col min="13060" max="13060" width="16.7109375" style="636" customWidth="1"/>
    <col min="13061" max="13308" width="9.140625" style="636" customWidth="1"/>
    <col min="13309" max="13309" width="5.7109375" style="636"/>
    <col min="13310" max="13310" width="5.7109375" style="636" customWidth="1"/>
    <col min="13311" max="13311" width="112.5703125" style="636" customWidth="1"/>
    <col min="13312" max="13312" width="10.140625" style="636" bestFit="1" customWidth="1"/>
    <col min="13313" max="13313" width="18.85546875" style="636" customWidth="1"/>
    <col min="13314" max="13314" width="19" style="636" customWidth="1"/>
    <col min="13315" max="13315" width="19.5703125" style="636" customWidth="1"/>
    <col min="13316" max="13316" width="16.7109375" style="636" customWidth="1"/>
    <col min="13317" max="13564" width="9.140625" style="636" customWidth="1"/>
    <col min="13565" max="13565" width="5.7109375" style="636"/>
    <col min="13566" max="13566" width="5.7109375" style="636" customWidth="1"/>
    <col min="13567" max="13567" width="112.5703125" style="636" customWidth="1"/>
    <col min="13568" max="13568" width="10.140625" style="636" bestFit="1" customWidth="1"/>
    <col min="13569" max="13569" width="18.85546875" style="636" customWidth="1"/>
    <col min="13570" max="13570" width="19" style="636" customWidth="1"/>
    <col min="13571" max="13571" width="19.5703125" style="636" customWidth="1"/>
    <col min="13572" max="13572" width="16.7109375" style="636" customWidth="1"/>
    <col min="13573" max="13820" width="9.140625" style="636" customWidth="1"/>
    <col min="13821" max="13821" width="5.7109375" style="636"/>
    <col min="13822" max="13822" width="5.7109375" style="636" customWidth="1"/>
    <col min="13823" max="13823" width="112.5703125" style="636" customWidth="1"/>
    <col min="13824" max="13824" width="10.140625" style="636" bestFit="1" customWidth="1"/>
    <col min="13825" max="13825" width="18.85546875" style="636" customWidth="1"/>
    <col min="13826" max="13826" width="19" style="636" customWidth="1"/>
    <col min="13827" max="13827" width="19.5703125" style="636" customWidth="1"/>
    <col min="13828" max="13828" width="16.7109375" style="636" customWidth="1"/>
    <col min="13829" max="14076" width="9.140625" style="636" customWidth="1"/>
    <col min="14077" max="14077" width="5.7109375" style="636"/>
    <col min="14078" max="14078" width="5.7109375" style="636" customWidth="1"/>
    <col min="14079" max="14079" width="112.5703125" style="636" customWidth="1"/>
    <col min="14080" max="14080" width="10.140625" style="636" bestFit="1" customWidth="1"/>
    <col min="14081" max="14081" width="18.85546875" style="636" customWidth="1"/>
    <col min="14082" max="14082" width="19" style="636" customWidth="1"/>
    <col min="14083" max="14083" width="19.5703125" style="636" customWidth="1"/>
    <col min="14084" max="14084" width="16.7109375" style="636" customWidth="1"/>
    <col min="14085" max="14332" width="9.140625" style="636" customWidth="1"/>
    <col min="14333" max="14333" width="5.7109375" style="636"/>
    <col min="14334" max="14334" width="5.7109375" style="636" customWidth="1"/>
    <col min="14335" max="14335" width="112.5703125" style="636" customWidth="1"/>
    <col min="14336" max="14336" width="10.140625" style="636" bestFit="1" customWidth="1"/>
    <col min="14337" max="14337" width="18.85546875" style="636" customWidth="1"/>
    <col min="14338" max="14338" width="19" style="636" customWidth="1"/>
    <col min="14339" max="14339" width="19.5703125" style="636" customWidth="1"/>
    <col min="14340" max="14340" width="16.7109375" style="636" customWidth="1"/>
    <col min="14341" max="14588" width="9.140625" style="636" customWidth="1"/>
    <col min="14589" max="14589" width="5.7109375" style="636"/>
    <col min="14590" max="14590" width="5.7109375" style="636" customWidth="1"/>
    <col min="14591" max="14591" width="112.5703125" style="636" customWidth="1"/>
    <col min="14592" max="14592" width="10.140625" style="636" bestFit="1" customWidth="1"/>
    <col min="14593" max="14593" width="18.85546875" style="636" customWidth="1"/>
    <col min="14594" max="14594" width="19" style="636" customWidth="1"/>
    <col min="14595" max="14595" width="19.5703125" style="636" customWidth="1"/>
    <col min="14596" max="14596" width="16.7109375" style="636" customWidth="1"/>
    <col min="14597" max="14844" width="9.140625" style="636" customWidth="1"/>
    <col min="14845" max="14845" width="5.7109375" style="636"/>
    <col min="14846" max="14846" width="5.7109375" style="636" customWidth="1"/>
    <col min="14847" max="14847" width="112.5703125" style="636" customWidth="1"/>
    <col min="14848" max="14848" width="10.140625" style="636" bestFit="1" customWidth="1"/>
    <col min="14849" max="14849" width="18.85546875" style="636" customWidth="1"/>
    <col min="14850" max="14850" width="19" style="636" customWidth="1"/>
    <col min="14851" max="14851" width="19.5703125" style="636" customWidth="1"/>
    <col min="14852" max="14852" width="16.7109375" style="636" customWidth="1"/>
    <col min="14853" max="15100" width="9.140625" style="636" customWidth="1"/>
    <col min="15101" max="15101" width="5.7109375" style="636"/>
    <col min="15102" max="15102" width="5.7109375" style="636" customWidth="1"/>
    <col min="15103" max="15103" width="112.5703125" style="636" customWidth="1"/>
    <col min="15104" max="15104" width="10.140625" style="636" bestFit="1" customWidth="1"/>
    <col min="15105" max="15105" width="18.85546875" style="636" customWidth="1"/>
    <col min="15106" max="15106" width="19" style="636" customWidth="1"/>
    <col min="15107" max="15107" width="19.5703125" style="636" customWidth="1"/>
    <col min="15108" max="15108" width="16.7109375" style="636" customWidth="1"/>
    <col min="15109" max="15356" width="9.140625" style="636" customWidth="1"/>
    <col min="15357" max="15357" width="5.7109375" style="636"/>
    <col min="15358" max="15358" width="5.7109375" style="636" customWidth="1"/>
    <col min="15359" max="15359" width="112.5703125" style="636" customWidth="1"/>
    <col min="15360" max="15360" width="10.140625" style="636" bestFit="1" customWidth="1"/>
    <col min="15361" max="15361" width="18.85546875" style="636" customWidth="1"/>
    <col min="15362" max="15362" width="19" style="636" customWidth="1"/>
    <col min="15363" max="15363" width="19.5703125" style="636" customWidth="1"/>
    <col min="15364" max="15364" width="16.7109375" style="636" customWidth="1"/>
    <col min="15365" max="15612" width="9.140625" style="636" customWidth="1"/>
    <col min="15613" max="15613" width="5.7109375" style="636"/>
    <col min="15614" max="15614" width="5.7109375" style="636" customWidth="1"/>
    <col min="15615" max="15615" width="112.5703125" style="636" customWidth="1"/>
    <col min="15616" max="15616" width="10.140625" style="636" bestFit="1" customWidth="1"/>
    <col min="15617" max="15617" width="18.85546875" style="636" customWidth="1"/>
    <col min="15618" max="15618" width="19" style="636" customWidth="1"/>
    <col min="15619" max="15619" width="19.5703125" style="636" customWidth="1"/>
    <col min="15620" max="15620" width="16.7109375" style="636" customWidth="1"/>
    <col min="15621" max="15868" width="9.140625" style="636" customWidth="1"/>
    <col min="15869" max="15869" width="5.7109375" style="636"/>
    <col min="15870" max="15870" width="5.7109375" style="636" customWidth="1"/>
    <col min="15871" max="15871" width="112.5703125" style="636" customWidth="1"/>
    <col min="15872" max="15872" width="10.140625" style="636" bestFit="1" customWidth="1"/>
    <col min="15873" max="15873" width="18.85546875" style="636" customWidth="1"/>
    <col min="15874" max="15874" width="19" style="636" customWidth="1"/>
    <col min="15875" max="15875" width="19.5703125" style="636" customWidth="1"/>
    <col min="15876" max="15876" width="16.7109375" style="636" customWidth="1"/>
    <col min="15877" max="16124" width="9.140625" style="636" customWidth="1"/>
    <col min="16125" max="16125" width="5.7109375" style="636"/>
    <col min="16126" max="16126" width="5.7109375" style="636" customWidth="1"/>
    <col min="16127" max="16127" width="112.5703125" style="636" customWidth="1"/>
    <col min="16128" max="16128" width="10.140625" style="636" bestFit="1" customWidth="1"/>
    <col min="16129" max="16129" width="18.85546875" style="636" customWidth="1"/>
    <col min="16130" max="16130" width="19" style="636" customWidth="1"/>
    <col min="16131" max="16131" width="19.5703125" style="636" customWidth="1"/>
    <col min="16132" max="16132" width="16.7109375" style="636" customWidth="1"/>
    <col min="16133" max="16380" width="9.140625" style="636" customWidth="1"/>
    <col min="16381" max="16384" width="5.7109375" style="636"/>
  </cols>
  <sheetData>
    <row r="1" spans="1:8" ht="20.25" customHeight="1" x14ac:dyDescent="0.3">
      <c r="A1" s="1570" t="s">
        <v>296</v>
      </c>
      <c r="B1" s="1570"/>
      <c r="C1" s="1570"/>
      <c r="D1" s="1570"/>
      <c r="E1" s="1570"/>
    </row>
    <row r="2" spans="1:8" ht="15.75" thickBot="1" x14ac:dyDescent="0.3">
      <c r="D2" s="1571" t="s">
        <v>297</v>
      </c>
      <c r="E2" s="1571"/>
    </row>
    <row r="3" spans="1:8" ht="48" customHeight="1" thickBot="1" x14ac:dyDescent="0.25">
      <c r="A3" s="1572" t="s">
        <v>101</v>
      </c>
      <c r="B3" s="1574" t="s">
        <v>94</v>
      </c>
      <c r="C3" s="1575"/>
      <c r="D3" s="1575"/>
      <c r="E3" s="1230" t="s">
        <v>690</v>
      </c>
    </row>
    <row r="4" spans="1:8" ht="19.5" customHeight="1" thickBot="1" x14ac:dyDescent="0.25">
      <c r="A4" s="1573"/>
      <c r="B4" s="637" t="s">
        <v>42</v>
      </c>
      <c r="C4" s="638">
        <v>42461</v>
      </c>
      <c r="D4" s="639">
        <v>42826</v>
      </c>
      <c r="E4" s="638">
        <v>42826</v>
      </c>
    </row>
    <row r="5" spans="1:8" ht="24.95" customHeight="1" thickBot="1" x14ac:dyDescent="0.25">
      <c r="A5" s="640" t="s">
        <v>532</v>
      </c>
      <c r="B5" s="641" t="s">
        <v>298</v>
      </c>
      <c r="C5" s="642">
        <f>SUM(C7,C44,C63,C91,C104,C115,C117)</f>
        <v>155</v>
      </c>
      <c r="D5" s="642">
        <f>SUM(D7,D44,D63,D91,D104,D115,D117)</f>
        <v>150</v>
      </c>
      <c r="E5" s="643">
        <f>SUM(E7,E44,E63,E91,E104,E115,E117)</f>
        <v>104</v>
      </c>
    </row>
    <row r="6" spans="1:8" ht="20.100000000000001" customHeight="1" thickBot="1" x14ac:dyDescent="0.25">
      <c r="A6" s="1576" t="s">
        <v>67</v>
      </c>
      <c r="B6" s="1577"/>
      <c r="C6" s="1577"/>
      <c r="D6" s="1577"/>
      <c r="E6" s="1578"/>
    </row>
    <row r="7" spans="1:8" ht="19.5" customHeight="1" x14ac:dyDescent="0.25">
      <c r="A7" s="644" t="s">
        <v>533</v>
      </c>
      <c r="B7" s="645"/>
      <c r="C7" s="646">
        <f>C8+C11+C19+C22+C24+C26+C32+C40</f>
        <v>103</v>
      </c>
      <c r="D7" s="646">
        <f>D8+D11+D19+D22+D24+D26+D32+D40</f>
        <v>99</v>
      </c>
      <c r="E7" s="1231">
        <f>E8+E11+E19+E22+E24+E26+E32+E40</f>
        <v>42</v>
      </c>
      <c r="F7" s="647"/>
      <c r="G7" s="647"/>
      <c r="H7" s="647"/>
    </row>
    <row r="8" spans="1:8" ht="19.5" customHeight="1" x14ac:dyDescent="0.25">
      <c r="A8" s="648" t="s">
        <v>534</v>
      </c>
      <c r="B8" s="649" t="s">
        <v>298</v>
      </c>
      <c r="C8" s="649">
        <v>43</v>
      </c>
      <c r="D8" s="649">
        <v>43</v>
      </c>
      <c r="E8" s="1232">
        <v>16</v>
      </c>
      <c r="F8" s="647"/>
      <c r="G8" s="647"/>
      <c r="H8" s="647"/>
    </row>
    <row r="9" spans="1:8" ht="19.5" customHeight="1" x14ac:dyDescent="0.25">
      <c r="A9" s="650" t="s">
        <v>535</v>
      </c>
      <c r="B9" s="225" t="s">
        <v>32</v>
      </c>
      <c r="C9" s="249">
        <v>11451</v>
      </c>
      <c r="D9" s="249">
        <v>11767</v>
      </c>
      <c r="E9" s="1233">
        <v>2270</v>
      </c>
      <c r="F9" s="647"/>
      <c r="G9" s="647"/>
      <c r="H9" s="647"/>
    </row>
    <row r="10" spans="1:8" ht="19.5" customHeight="1" x14ac:dyDescent="0.25">
      <c r="A10" s="650" t="s">
        <v>536</v>
      </c>
      <c r="B10" s="225" t="s">
        <v>32</v>
      </c>
      <c r="C10" s="225" t="s">
        <v>843</v>
      </c>
      <c r="D10" s="225" t="s">
        <v>844</v>
      </c>
      <c r="E10" s="1234"/>
      <c r="F10" s="647"/>
      <c r="G10" s="647"/>
      <c r="H10" s="647"/>
    </row>
    <row r="11" spans="1:8" ht="19.5" customHeight="1" x14ac:dyDescent="0.25">
      <c r="A11" s="648" t="s">
        <v>537</v>
      </c>
      <c r="B11" s="649" t="s">
        <v>298</v>
      </c>
      <c r="C11" s="649">
        <f>C12+C13+C14+C15+C17</f>
        <v>40</v>
      </c>
      <c r="D11" s="649">
        <f>D12+D13+D14+D15+D17</f>
        <v>37</v>
      </c>
      <c r="E11" s="1232">
        <v>25</v>
      </c>
      <c r="F11" s="647"/>
      <c r="G11" s="647"/>
      <c r="H11" s="647"/>
    </row>
    <row r="12" spans="1:8" ht="15.75" customHeight="1" x14ac:dyDescent="0.25">
      <c r="A12" s="650" t="s">
        <v>671</v>
      </c>
      <c r="B12" s="225" t="s">
        <v>298</v>
      </c>
      <c r="C12" s="651">
        <v>29</v>
      </c>
      <c r="D12" s="651">
        <v>29</v>
      </c>
      <c r="E12" s="1234"/>
      <c r="F12" s="647"/>
      <c r="G12" s="647"/>
      <c r="H12" s="647"/>
    </row>
    <row r="13" spans="1:8" ht="16.5" x14ac:dyDescent="0.25">
      <c r="A13" s="650" t="s">
        <v>672</v>
      </c>
      <c r="B13" s="225" t="s">
        <v>298</v>
      </c>
      <c r="C13" s="651">
        <v>1</v>
      </c>
      <c r="D13" s="651">
        <v>1</v>
      </c>
      <c r="E13" s="1234"/>
      <c r="F13" s="647"/>
      <c r="G13" s="647"/>
      <c r="H13" s="647"/>
    </row>
    <row r="14" spans="1:8" ht="16.5" x14ac:dyDescent="0.25">
      <c r="A14" s="650" t="s">
        <v>538</v>
      </c>
      <c r="B14" s="225" t="s">
        <v>298</v>
      </c>
      <c r="C14" s="651">
        <v>6</v>
      </c>
      <c r="D14" s="651">
        <v>6</v>
      </c>
      <c r="E14" s="1234"/>
      <c r="F14" s="647"/>
      <c r="G14" s="647"/>
      <c r="H14" s="647"/>
    </row>
    <row r="15" spans="1:8" ht="16.5" x14ac:dyDescent="0.25">
      <c r="A15" s="650" t="s">
        <v>539</v>
      </c>
      <c r="B15" s="225" t="s">
        <v>298</v>
      </c>
      <c r="C15" s="651">
        <v>1</v>
      </c>
      <c r="D15" s="651">
        <v>1</v>
      </c>
      <c r="E15" s="1234"/>
      <c r="F15" s="647"/>
      <c r="G15" s="647"/>
      <c r="H15" s="647"/>
    </row>
    <row r="16" spans="1:8" ht="16.5" hidden="1" customHeight="1" x14ac:dyDescent="0.25">
      <c r="A16" s="650" t="s">
        <v>299</v>
      </c>
      <c r="B16" s="225" t="s">
        <v>298</v>
      </c>
      <c r="C16" s="651">
        <v>1</v>
      </c>
      <c r="D16" s="651">
        <v>1</v>
      </c>
      <c r="E16" s="1234"/>
    </row>
    <row r="17" spans="1:8" ht="16.5" x14ac:dyDescent="0.25">
      <c r="A17" s="650" t="s">
        <v>673</v>
      </c>
      <c r="B17" s="225" t="s">
        <v>298</v>
      </c>
      <c r="C17" s="225">
        <v>3</v>
      </c>
      <c r="D17" s="225">
        <v>0</v>
      </c>
      <c r="E17" s="1234"/>
    </row>
    <row r="18" spans="1:8" ht="16.5" x14ac:dyDescent="0.25">
      <c r="A18" s="650" t="s">
        <v>540</v>
      </c>
      <c r="B18" s="225" t="s">
        <v>32</v>
      </c>
      <c r="C18" s="249">
        <v>23041</v>
      </c>
      <c r="D18" s="249">
        <v>23299</v>
      </c>
      <c r="E18" s="1233">
        <v>4794</v>
      </c>
    </row>
    <row r="19" spans="1:8" ht="19.5" customHeight="1" x14ac:dyDescent="0.25">
      <c r="A19" s="648" t="s">
        <v>541</v>
      </c>
      <c r="B19" s="649" t="s">
        <v>298</v>
      </c>
      <c r="C19" s="649">
        <v>6</v>
      </c>
      <c r="D19" s="649">
        <v>6</v>
      </c>
      <c r="E19" s="1234"/>
      <c r="F19" s="647"/>
      <c r="G19" s="647"/>
      <c r="H19" s="647"/>
    </row>
    <row r="20" spans="1:8" ht="16.5" x14ac:dyDescent="0.25">
      <c r="A20" s="650" t="s">
        <v>540</v>
      </c>
      <c r="B20" s="225" t="s">
        <v>32</v>
      </c>
      <c r="C20" s="652" t="s">
        <v>647</v>
      </c>
      <c r="D20" s="653">
        <v>8997</v>
      </c>
      <c r="E20" s="1234"/>
    </row>
    <row r="21" spans="1:8" ht="19.5" customHeight="1" x14ac:dyDescent="0.25">
      <c r="A21" s="648" t="s">
        <v>542</v>
      </c>
      <c r="B21" s="649" t="s">
        <v>298</v>
      </c>
      <c r="C21" s="649">
        <v>1</v>
      </c>
      <c r="D21" s="649">
        <v>1</v>
      </c>
      <c r="E21" s="1234"/>
      <c r="F21" s="647"/>
      <c r="G21" s="647"/>
      <c r="H21" s="647"/>
    </row>
    <row r="22" spans="1:8" ht="16.5" x14ac:dyDescent="0.25">
      <c r="A22" s="650" t="s">
        <v>674</v>
      </c>
      <c r="B22" s="225" t="s">
        <v>298</v>
      </c>
      <c r="C22" s="652" t="s">
        <v>300</v>
      </c>
      <c r="D22" s="652" t="s">
        <v>300</v>
      </c>
      <c r="E22" s="1234"/>
    </row>
    <row r="23" spans="1:8" ht="19.5" customHeight="1" x14ac:dyDescent="0.25">
      <c r="A23" s="648" t="s">
        <v>544</v>
      </c>
      <c r="B23" s="649" t="s">
        <v>298</v>
      </c>
      <c r="C23" s="654" t="s">
        <v>300</v>
      </c>
      <c r="D23" s="649">
        <v>1</v>
      </c>
      <c r="E23" s="1234"/>
      <c r="F23" s="647"/>
      <c r="G23" s="647"/>
      <c r="H23" s="647"/>
    </row>
    <row r="24" spans="1:8" ht="18" customHeight="1" x14ac:dyDescent="0.25">
      <c r="A24" s="650" t="s">
        <v>545</v>
      </c>
      <c r="B24" s="655" t="s">
        <v>298</v>
      </c>
      <c r="C24" s="225">
        <v>1</v>
      </c>
      <c r="D24" s="655">
        <v>1</v>
      </c>
      <c r="E24" s="225"/>
      <c r="F24" s="647"/>
      <c r="G24" s="647"/>
      <c r="H24" s="647"/>
    </row>
    <row r="25" spans="1:8" s="657" customFormat="1" ht="18" customHeight="1" x14ac:dyDescent="0.25">
      <c r="A25" s="650" t="s">
        <v>543</v>
      </c>
      <c r="B25" s="655" t="s">
        <v>32</v>
      </c>
      <c r="C25" s="225">
        <v>54</v>
      </c>
      <c r="D25" s="655">
        <v>52</v>
      </c>
      <c r="E25" s="225"/>
      <c r="F25" s="656"/>
      <c r="G25" s="656"/>
      <c r="H25" s="656"/>
    </row>
    <row r="26" spans="1:8" ht="19.5" customHeight="1" x14ac:dyDescent="0.25">
      <c r="A26" s="658" t="s">
        <v>546</v>
      </c>
      <c r="B26" s="655" t="s">
        <v>298</v>
      </c>
      <c r="C26" s="659">
        <v>5</v>
      </c>
      <c r="D26" s="660">
        <f>D27+D28+D29+D30+D31</f>
        <v>5</v>
      </c>
      <c r="E26" s="649">
        <v>1</v>
      </c>
      <c r="F26" s="647"/>
      <c r="G26" s="647"/>
      <c r="H26" s="647"/>
    </row>
    <row r="27" spans="1:8" s="661" customFormat="1" ht="18" customHeight="1" x14ac:dyDescent="0.25">
      <c r="A27" s="650" t="s">
        <v>648</v>
      </c>
      <c r="B27" s="225" t="s">
        <v>298</v>
      </c>
      <c r="C27" s="225">
        <v>1</v>
      </c>
      <c r="D27" s="225">
        <v>1</v>
      </c>
      <c r="E27" s="225"/>
      <c r="F27" s="662"/>
      <c r="G27" s="662"/>
      <c r="H27" s="662"/>
    </row>
    <row r="28" spans="1:8" s="661" customFormat="1" ht="18" customHeight="1" x14ac:dyDescent="0.25">
      <c r="A28" s="650" t="s">
        <v>649</v>
      </c>
      <c r="B28" s="225" t="s">
        <v>298</v>
      </c>
      <c r="C28" s="225">
        <v>1</v>
      </c>
      <c r="D28" s="652">
        <v>1</v>
      </c>
      <c r="E28" s="225"/>
      <c r="F28" s="662"/>
      <c r="G28" s="662"/>
      <c r="H28" s="662"/>
    </row>
    <row r="29" spans="1:8" s="661" customFormat="1" ht="18" customHeight="1" x14ac:dyDescent="0.25">
      <c r="A29" s="650" t="s">
        <v>650</v>
      </c>
      <c r="B29" s="225" t="s">
        <v>298</v>
      </c>
      <c r="C29" s="225">
        <v>1</v>
      </c>
      <c r="D29" s="652">
        <v>1</v>
      </c>
      <c r="E29" s="225"/>
      <c r="F29" s="662"/>
      <c r="G29" s="662"/>
      <c r="H29" s="662"/>
    </row>
    <row r="30" spans="1:8" s="661" customFormat="1" ht="18" customHeight="1" x14ac:dyDescent="0.25">
      <c r="A30" s="650" t="s">
        <v>651</v>
      </c>
      <c r="B30" s="225" t="s">
        <v>298</v>
      </c>
      <c r="C30" s="225">
        <v>1</v>
      </c>
      <c r="D30" s="225">
        <v>1</v>
      </c>
      <c r="E30" s="225"/>
      <c r="F30" s="662"/>
      <c r="G30" s="662"/>
      <c r="H30" s="662"/>
    </row>
    <row r="31" spans="1:8" s="661" customFormat="1" ht="18" customHeight="1" x14ac:dyDescent="0.25">
      <c r="A31" s="650" t="s">
        <v>652</v>
      </c>
      <c r="B31" s="225" t="s">
        <v>298</v>
      </c>
      <c r="C31" s="225">
        <v>1</v>
      </c>
      <c r="D31" s="225">
        <v>1</v>
      </c>
      <c r="E31" s="225"/>
      <c r="F31" s="662"/>
      <c r="G31" s="662"/>
      <c r="H31" s="662"/>
    </row>
    <row r="32" spans="1:8" s="661" customFormat="1" ht="19.5" customHeight="1" x14ac:dyDescent="0.25">
      <c r="A32" s="648" t="s">
        <v>547</v>
      </c>
      <c r="B32" s="649" t="s">
        <v>298</v>
      </c>
      <c r="C32" s="649">
        <f>SUM(C33:C39)</f>
        <v>5</v>
      </c>
      <c r="D32" s="649">
        <v>4</v>
      </c>
      <c r="E32" s="649"/>
      <c r="F32" s="662"/>
      <c r="G32" s="662"/>
      <c r="H32" s="662"/>
    </row>
    <row r="33" spans="1:8" s="661" customFormat="1" ht="18" customHeight="1" x14ac:dyDescent="0.25">
      <c r="A33" s="650" t="s">
        <v>653</v>
      </c>
      <c r="B33" s="225" t="s">
        <v>298</v>
      </c>
      <c r="C33" s="225">
        <v>1</v>
      </c>
      <c r="D33" s="653">
        <v>1</v>
      </c>
      <c r="E33" s="225"/>
      <c r="F33" s="662"/>
      <c r="G33" s="662"/>
      <c r="H33" s="662"/>
    </row>
    <row r="34" spans="1:8" s="661" customFormat="1" ht="18" customHeight="1" x14ac:dyDescent="0.25">
      <c r="A34" s="650" t="s">
        <v>727</v>
      </c>
      <c r="B34" s="225" t="s">
        <v>298</v>
      </c>
      <c r="C34" s="225">
        <v>1</v>
      </c>
      <c r="D34" s="225">
        <v>0</v>
      </c>
      <c r="E34" s="225"/>
      <c r="F34" s="662"/>
      <c r="G34" s="662"/>
      <c r="H34" s="662"/>
    </row>
    <row r="35" spans="1:8" s="661" customFormat="1" ht="18" customHeight="1" x14ac:dyDescent="0.25">
      <c r="A35" s="650" t="s">
        <v>728</v>
      </c>
      <c r="B35" s="225" t="s">
        <v>298</v>
      </c>
      <c r="C35" s="225">
        <v>1</v>
      </c>
      <c r="D35" s="652" t="s">
        <v>605</v>
      </c>
      <c r="E35" s="225"/>
      <c r="F35" s="662"/>
      <c r="G35" s="662"/>
      <c r="H35" s="662"/>
    </row>
    <row r="36" spans="1:8" s="661" customFormat="1" ht="18" customHeight="1" x14ac:dyDescent="0.25">
      <c r="A36" s="650" t="s">
        <v>729</v>
      </c>
      <c r="B36" s="225" t="s">
        <v>298</v>
      </c>
      <c r="C36" s="225">
        <v>0</v>
      </c>
      <c r="D36" s="652" t="s">
        <v>300</v>
      </c>
      <c r="E36" s="225"/>
      <c r="F36" s="662"/>
      <c r="G36" s="662"/>
      <c r="H36" s="662"/>
    </row>
    <row r="37" spans="1:8" s="661" customFormat="1" ht="18" customHeight="1" x14ac:dyDescent="0.25">
      <c r="A37" s="650" t="s">
        <v>654</v>
      </c>
      <c r="B37" s="225" t="s">
        <v>298</v>
      </c>
      <c r="C37" s="225">
        <v>1</v>
      </c>
      <c r="D37" s="652">
        <v>1</v>
      </c>
      <c r="E37" s="225"/>
      <c r="F37" s="662"/>
      <c r="G37" s="662"/>
      <c r="H37" s="662"/>
    </row>
    <row r="38" spans="1:8" s="661" customFormat="1" ht="20.25" customHeight="1" x14ac:dyDescent="0.25">
      <c r="A38" s="650" t="s">
        <v>730</v>
      </c>
      <c r="B38" s="225"/>
      <c r="C38" s="225">
        <v>0</v>
      </c>
      <c r="D38" s="652" t="s">
        <v>300</v>
      </c>
      <c r="E38" s="225"/>
      <c r="F38" s="662"/>
      <c r="G38" s="662"/>
      <c r="H38" s="662"/>
    </row>
    <row r="39" spans="1:8" s="661" customFormat="1" ht="18" customHeight="1" x14ac:dyDescent="0.25">
      <c r="A39" s="650" t="s">
        <v>731</v>
      </c>
      <c r="B39" s="225" t="s">
        <v>298</v>
      </c>
      <c r="C39" s="225">
        <v>1</v>
      </c>
      <c r="D39" s="225">
        <v>0</v>
      </c>
      <c r="E39" s="225"/>
      <c r="F39" s="662"/>
      <c r="G39" s="662"/>
      <c r="H39" s="662"/>
    </row>
    <row r="40" spans="1:8" s="661" customFormat="1" ht="19.5" customHeight="1" x14ac:dyDescent="0.25">
      <c r="A40" s="648" t="s">
        <v>596</v>
      </c>
      <c r="B40" s="649" t="s">
        <v>298</v>
      </c>
      <c r="C40" s="649">
        <f>C41+C42</f>
        <v>2</v>
      </c>
      <c r="D40" s="649">
        <f>D41+D42</f>
        <v>2</v>
      </c>
      <c r="E40" s="225"/>
      <c r="F40" s="662"/>
      <c r="G40" s="662"/>
      <c r="H40" s="662"/>
    </row>
    <row r="41" spans="1:8" ht="18" customHeight="1" x14ac:dyDescent="0.25">
      <c r="A41" s="650" t="s">
        <v>628</v>
      </c>
      <c r="B41" s="225" t="s">
        <v>298</v>
      </c>
      <c r="C41" s="225">
        <v>1</v>
      </c>
      <c r="D41" s="225">
        <v>1</v>
      </c>
      <c r="E41" s="225"/>
      <c r="F41" s="647"/>
      <c r="G41" s="647"/>
      <c r="H41" s="647"/>
    </row>
    <row r="42" spans="1:8" ht="21" customHeight="1" thickBot="1" x14ac:dyDescent="0.3">
      <c r="A42" s="663" t="s">
        <v>732</v>
      </c>
      <c r="B42" s="225" t="s">
        <v>298</v>
      </c>
      <c r="C42" s="664">
        <v>1</v>
      </c>
      <c r="D42" s="653">
        <v>1</v>
      </c>
      <c r="E42" s="225"/>
      <c r="F42" s="647"/>
      <c r="G42" s="647"/>
      <c r="H42" s="647"/>
    </row>
    <row r="43" spans="1:8" ht="20.100000000000001" customHeight="1" thickBot="1" x14ac:dyDescent="0.25">
      <c r="A43" s="1576" t="s">
        <v>68</v>
      </c>
      <c r="B43" s="1577"/>
      <c r="C43" s="1577"/>
      <c r="D43" s="1577"/>
      <c r="E43" s="1579"/>
    </row>
    <row r="44" spans="1:8" ht="16.5" customHeight="1" x14ac:dyDescent="0.25">
      <c r="A44" s="644" t="s">
        <v>548</v>
      </c>
      <c r="B44" s="665" t="s">
        <v>298</v>
      </c>
      <c r="C44" s="645">
        <f>C45+C48+C52+C56</f>
        <v>13</v>
      </c>
      <c r="D44" s="645">
        <f>D45+D48+D52+D56</f>
        <v>13</v>
      </c>
      <c r="E44" s="645">
        <f>E45+E48+E52+E56</f>
        <v>2</v>
      </c>
    </row>
    <row r="45" spans="1:8" ht="16.5" x14ac:dyDescent="0.25">
      <c r="A45" s="648" t="s">
        <v>549</v>
      </c>
      <c r="B45" s="666" t="s">
        <v>298</v>
      </c>
      <c r="C45" s="649">
        <f>C46+C47</f>
        <v>2</v>
      </c>
      <c r="D45" s="649">
        <f>D46+D47</f>
        <v>2</v>
      </c>
      <c r="E45" s="649">
        <v>2</v>
      </c>
    </row>
    <row r="46" spans="1:8" ht="16.5" x14ac:dyDescent="0.25">
      <c r="A46" s="663" t="s">
        <v>550</v>
      </c>
      <c r="B46" s="667" t="s">
        <v>298</v>
      </c>
      <c r="C46" s="225">
        <v>1</v>
      </c>
      <c r="D46" s="225">
        <v>1</v>
      </c>
      <c r="E46" s="1235"/>
    </row>
    <row r="47" spans="1:8" ht="16.5" x14ac:dyDescent="0.25">
      <c r="A47" s="663" t="s">
        <v>551</v>
      </c>
      <c r="B47" s="667" t="s">
        <v>298</v>
      </c>
      <c r="C47" s="668" t="s">
        <v>300</v>
      </c>
      <c r="D47" s="668" t="s">
        <v>300</v>
      </c>
      <c r="E47" s="1236"/>
    </row>
    <row r="48" spans="1:8" ht="16.5" x14ac:dyDescent="0.25">
      <c r="A48" s="648" t="s">
        <v>552</v>
      </c>
      <c r="B48" s="666" t="s">
        <v>298</v>
      </c>
      <c r="C48" s="649">
        <f>C49+C50+C51</f>
        <v>3</v>
      </c>
      <c r="D48" s="649">
        <f>D49+D50+D51</f>
        <v>3</v>
      </c>
      <c r="E48" s="1237"/>
    </row>
    <row r="49" spans="1:5" ht="16.5" x14ac:dyDescent="0.25">
      <c r="A49" s="663" t="s">
        <v>553</v>
      </c>
      <c r="B49" s="667" t="s">
        <v>298</v>
      </c>
      <c r="C49" s="225">
        <v>1</v>
      </c>
      <c r="D49" s="225">
        <v>1</v>
      </c>
      <c r="E49" s="1235"/>
    </row>
    <row r="50" spans="1:5" ht="16.5" x14ac:dyDescent="0.25">
      <c r="A50" s="663" t="s">
        <v>554</v>
      </c>
      <c r="B50" s="667" t="s">
        <v>298</v>
      </c>
      <c r="C50" s="225">
        <v>1</v>
      </c>
      <c r="D50" s="225">
        <v>1</v>
      </c>
      <c r="E50" s="225"/>
    </row>
    <row r="51" spans="1:5" ht="33" x14ac:dyDescent="0.2">
      <c r="A51" s="669" t="s">
        <v>555</v>
      </c>
      <c r="B51" s="667" t="s">
        <v>298</v>
      </c>
      <c r="C51" s="667">
        <v>1</v>
      </c>
      <c r="D51" s="667" t="s">
        <v>515</v>
      </c>
      <c r="E51" s="652"/>
    </row>
    <row r="52" spans="1:5" ht="16.5" x14ac:dyDescent="0.25">
      <c r="A52" s="648" t="s">
        <v>556</v>
      </c>
      <c r="B52" s="666" t="s">
        <v>298</v>
      </c>
      <c r="C52" s="649">
        <f>C53+C54+C55</f>
        <v>3</v>
      </c>
      <c r="D52" s="649">
        <f>D53+D54+D55</f>
        <v>3</v>
      </c>
      <c r="E52" s="649"/>
    </row>
    <row r="53" spans="1:5" ht="16.5" x14ac:dyDescent="0.25">
      <c r="A53" s="663" t="s">
        <v>557</v>
      </c>
      <c r="B53" s="667" t="s">
        <v>298</v>
      </c>
      <c r="C53" s="225">
        <v>1</v>
      </c>
      <c r="D53" s="225">
        <v>1</v>
      </c>
      <c r="E53" s="225"/>
    </row>
    <row r="54" spans="1:5" ht="16.5" x14ac:dyDescent="0.25">
      <c r="A54" s="663" t="s">
        <v>558</v>
      </c>
      <c r="B54" s="667" t="s">
        <v>298</v>
      </c>
      <c r="C54" s="225">
        <v>1</v>
      </c>
      <c r="D54" s="225">
        <v>1</v>
      </c>
      <c r="E54" s="225"/>
    </row>
    <row r="55" spans="1:5" ht="16.5" x14ac:dyDescent="0.25">
      <c r="A55" s="663" t="s">
        <v>559</v>
      </c>
      <c r="B55" s="667" t="s">
        <v>298</v>
      </c>
      <c r="C55" s="225">
        <v>1</v>
      </c>
      <c r="D55" s="225">
        <v>1</v>
      </c>
      <c r="E55" s="225"/>
    </row>
    <row r="56" spans="1:5" ht="16.5" x14ac:dyDescent="0.25">
      <c r="A56" s="648" t="s">
        <v>560</v>
      </c>
      <c r="B56" s="666" t="s">
        <v>298</v>
      </c>
      <c r="C56" s="649">
        <f>C57+C58+C59+C60+C61</f>
        <v>5</v>
      </c>
      <c r="D56" s="649">
        <f>D57+D58+D59+D60+D61</f>
        <v>5</v>
      </c>
      <c r="E56" s="649"/>
    </row>
    <row r="57" spans="1:5" ht="16.5" x14ac:dyDescent="0.25">
      <c r="A57" s="663" t="s">
        <v>561</v>
      </c>
      <c r="B57" s="667" t="s">
        <v>298</v>
      </c>
      <c r="C57" s="225">
        <v>1</v>
      </c>
      <c r="D57" s="225">
        <v>1</v>
      </c>
      <c r="E57" s="225"/>
    </row>
    <row r="58" spans="1:5" ht="16.5" x14ac:dyDescent="0.25">
      <c r="A58" s="663" t="s">
        <v>562</v>
      </c>
      <c r="B58" s="667" t="s">
        <v>298</v>
      </c>
      <c r="C58" s="225">
        <v>1</v>
      </c>
      <c r="D58" s="225">
        <v>1</v>
      </c>
      <c r="E58" s="225"/>
    </row>
    <row r="59" spans="1:5" ht="16.5" x14ac:dyDescent="0.25">
      <c r="A59" s="663" t="s">
        <v>563</v>
      </c>
      <c r="B59" s="667" t="s">
        <v>298</v>
      </c>
      <c r="C59" s="225">
        <v>1</v>
      </c>
      <c r="D59" s="225">
        <v>1</v>
      </c>
      <c r="E59" s="225"/>
    </row>
    <row r="60" spans="1:5" ht="16.5" x14ac:dyDescent="0.25">
      <c r="A60" s="663" t="s">
        <v>564</v>
      </c>
      <c r="B60" s="667" t="s">
        <v>298</v>
      </c>
      <c r="C60" s="225">
        <v>1</v>
      </c>
      <c r="D60" s="225">
        <v>1</v>
      </c>
      <c r="E60" s="225"/>
    </row>
    <row r="61" spans="1:5" ht="17.25" thickBot="1" x14ac:dyDescent="0.3">
      <c r="A61" s="663" t="s">
        <v>629</v>
      </c>
      <c r="B61" s="667" t="s">
        <v>298</v>
      </c>
      <c r="C61" s="664">
        <v>1</v>
      </c>
      <c r="D61" s="664">
        <v>1</v>
      </c>
      <c r="E61" s="664"/>
    </row>
    <row r="62" spans="1:5" ht="20.100000000000001" customHeight="1" thickBot="1" x14ac:dyDescent="0.25">
      <c r="A62" s="1576" t="s">
        <v>301</v>
      </c>
      <c r="B62" s="1577"/>
      <c r="C62" s="1577"/>
      <c r="D62" s="1577"/>
      <c r="E62" s="1578"/>
    </row>
    <row r="63" spans="1:5" s="661" customFormat="1" ht="17.25" customHeight="1" x14ac:dyDescent="0.25">
      <c r="A63" s="670" t="s">
        <v>565</v>
      </c>
      <c r="B63" s="645" t="s">
        <v>298</v>
      </c>
      <c r="C63" s="645">
        <v>18</v>
      </c>
      <c r="D63" s="671">
        <f>SUM(D64,D66,D72,D74,D78,D83)+D88</f>
        <v>17</v>
      </c>
      <c r="E63" s="225">
        <v>56</v>
      </c>
    </row>
    <row r="64" spans="1:5" s="673" customFormat="1" ht="16.5" x14ac:dyDescent="0.25">
      <c r="A64" s="648" t="s">
        <v>675</v>
      </c>
      <c r="B64" s="649" t="s">
        <v>298</v>
      </c>
      <c r="C64" s="649">
        <v>6</v>
      </c>
      <c r="D64" s="672">
        <v>6</v>
      </c>
      <c r="E64" s="649">
        <v>4</v>
      </c>
    </row>
    <row r="65" spans="1:5" s="661" customFormat="1" ht="16.5" x14ac:dyDescent="0.25">
      <c r="A65" s="663" t="s">
        <v>566</v>
      </c>
      <c r="B65" s="225" t="s">
        <v>32</v>
      </c>
      <c r="C65" s="249">
        <v>2355</v>
      </c>
      <c r="D65" s="671">
        <v>2343</v>
      </c>
      <c r="E65" s="225">
        <v>980</v>
      </c>
    </row>
    <row r="66" spans="1:5" s="673" customFormat="1" ht="23.25" customHeight="1" x14ac:dyDescent="0.25">
      <c r="A66" s="648" t="s">
        <v>567</v>
      </c>
      <c r="B66" s="666" t="s">
        <v>298</v>
      </c>
      <c r="C66" s="649">
        <v>5</v>
      </c>
      <c r="D66" s="672">
        <v>5</v>
      </c>
      <c r="E66" s="649">
        <v>1</v>
      </c>
    </row>
    <row r="67" spans="1:5" s="661" customFormat="1" ht="19.5" customHeight="1" x14ac:dyDescent="0.25">
      <c r="A67" s="663" t="s">
        <v>845</v>
      </c>
      <c r="B67" s="667" t="s">
        <v>298</v>
      </c>
      <c r="C67" s="225">
        <v>4</v>
      </c>
      <c r="D67" s="674">
        <v>4</v>
      </c>
      <c r="E67" s="225"/>
    </row>
    <row r="68" spans="1:5" s="661" customFormat="1" ht="18.75" customHeight="1" x14ac:dyDescent="0.25">
      <c r="A68" s="663" t="s">
        <v>568</v>
      </c>
      <c r="B68" s="667" t="s">
        <v>298</v>
      </c>
      <c r="C68" s="249">
        <v>1495</v>
      </c>
      <c r="D68" s="671">
        <v>1427</v>
      </c>
      <c r="E68" s="225"/>
    </row>
    <row r="69" spans="1:5" s="661" customFormat="1" ht="18.75" customHeight="1" x14ac:dyDescent="0.25">
      <c r="A69" s="663" t="s">
        <v>569</v>
      </c>
      <c r="B69" s="667" t="s">
        <v>32</v>
      </c>
      <c r="C69" s="249">
        <v>115010</v>
      </c>
      <c r="D69" s="671">
        <v>99707</v>
      </c>
      <c r="E69" s="225"/>
    </row>
    <row r="70" spans="1:5" s="661" customFormat="1" ht="18.75" customHeight="1" x14ac:dyDescent="0.25">
      <c r="A70" s="663" t="s">
        <v>613</v>
      </c>
      <c r="B70" s="667" t="s">
        <v>32</v>
      </c>
      <c r="C70" s="225" t="s">
        <v>846</v>
      </c>
      <c r="D70" s="674" t="s">
        <v>847</v>
      </c>
      <c r="E70" s="225"/>
    </row>
    <row r="71" spans="1:5" s="661" customFormat="1" ht="30.75" customHeight="1" x14ac:dyDescent="0.25">
      <c r="A71" s="675" t="s">
        <v>636</v>
      </c>
      <c r="B71" s="667" t="s">
        <v>298</v>
      </c>
      <c r="C71" s="667">
        <v>1</v>
      </c>
      <c r="D71" s="676">
        <v>1</v>
      </c>
      <c r="E71" s="225"/>
    </row>
    <row r="72" spans="1:5" s="673" customFormat="1" ht="18.75" customHeight="1" x14ac:dyDescent="0.25">
      <c r="A72" s="648" t="s">
        <v>570</v>
      </c>
      <c r="B72" s="666" t="s">
        <v>298</v>
      </c>
      <c r="C72" s="649">
        <v>1</v>
      </c>
      <c r="D72" s="672">
        <v>1</v>
      </c>
      <c r="E72" s="649"/>
    </row>
    <row r="73" spans="1:5" s="661" customFormat="1" ht="16.5" x14ac:dyDescent="0.25">
      <c r="A73" s="663" t="s">
        <v>571</v>
      </c>
      <c r="B73" s="667" t="s">
        <v>298</v>
      </c>
      <c r="C73" s="225">
        <v>1</v>
      </c>
      <c r="D73" s="674">
        <v>1</v>
      </c>
      <c r="E73" s="225"/>
    </row>
    <row r="74" spans="1:5" s="673" customFormat="1" ht="16.5" customHeight="1" x14ac:dyDescent="0.25">
      <c r="A74" s="648" t="s">
        <v>572</v>
      </c>
      <c r="B74" s="666" t="s">
        <v>298</v>
      </c>
      <c r="C74" s="649">
        <v>1</v>
      </c>
      <c r="D74" s="672">
        <v>1</v>
      </c>
      <c r="E74" s="649"/>
    </row>
    <row r="75" spans="1:5" s="661" customFormat="1" ht="16.5" x14ac:dyDescent="0.25">
      <c r="A75" s="663" t="s">
        <v>573</v>
      </c>
      <c r="B75" s="667" t="s">
        <v>298</v>
      </c>
      <c r="C75" s="225">
        <v>1</v>
      </c>
      <c r="D75" s="674">
        <v>1</v>
      </c>
      <c r="E75" s="225"/>
    </row>
    <row r="76" spans="1:5" s="661" customFormat="1" ht="16.5" x14ac:dyDescent="0.25">
      <c r="A76" s="663" t="s">
        <v>574</v>
      </c>
      <c r="B76" s="667" t="s">
        <v>298</v>
      </c>
      <c r="C76" s="225">
        <v>9</v>
      </c>
      <c r="D76" s="674">
        <v>9</v>
      </c>
      <c r="E76" s="225">
        <v>26</v>
      </c>
    </row>
    <row r="77" spans="1:5" s="661" customFormat="1" ht="16.5" x14ac:dyDescent="0.25">
      <c r="A77" s="677" t="s">
        <v>575</v>
      </c>
      <c r="B77" s="678" t="s">
        <v>32</v>
      </c>
      <c r="C77" s="679">
        <v>120718</v>
      </c>
      <c r="D77" s="1192">
        <v>120155</v>
      </c>
      <c r="E77" s="1238"/>
    </row>
    <row r="78" spans="1:5" s="673" customFormat="1" ht="16.5" x14ac:dyDescent="0.25">
      <c r="A78" s="340" t="s">
        <v>576</v>
      </c>
      <c r="B78" s="666" t="s">
        <v>298</v>
      </c>
      <c r="C78" s="659">
        <v>2</v>
      </c>
      <c r="D78" s="680">
        <v>2</v>
      </c>
      <c r="E78" s="649">
        <v>1</v>
      </c>
    </row>
    <row r="79" spans="1:5" s="661" customFormat="1" ht="16.5" x14ac:dyDescent="0.25">
      <c r="A79" s="226" t="s">
        <v>577</v>
      </c>
      <c r="B79" s="667" t="s">
        <v>298</v>
      </c>
      <c r="C79" s="249">
        <v>1</v>
      </c>
      <c r="D79" s="671">
        <v>1</v>
      </c>
      <c r="E79" s="225"/>
    </row>
    <row r="80" spans="1:5" s="661" customFormat="1" ht="16.5" x14ac:dyDescent="0.25">
      <c r="A80" s="226" t="s">
        <v>578</v>
      </c>
      <c r="B80" s="667" t="s">
        <v>298</v>
      </c>
      <c r="C80" s="249">
        <v>1605</v>
      </c>
      <c r="D80" s="671">
        <v>1586</v>
      </c>
      <c r="E80" s="225"/>
    </row>
    <row r="81" spans="1:8" s="661" customFormat="1" ht="16.5" x14ac:dyDescent="0.25">
      <c r="A81" s="226" t="s">
        <v>579</v>
      </c>
      <c r="B81" s="667" t="s">
        <v>32</v>
      </c>
      <c r="C81" s="249">
        <v>47238</v>
      </c>
      <c r="D81" s="671">
        <v>39475</v>
      </c>
      <c r="E81" s="225"/>
    </row>
    <row r="82" spans="1:8" s="661" customFormat="1" ht="36.75" customHeight="1" x14ac:dyDescent="0.25">
      <c r="A82" s="681" t="s">
        <v>580</v>
      </c>
      <c r="B82" s="667" t="s">
        <v>298</v>
      </c>
      <c r="C82" s="653">
        <v>1</v>
      </c>
      <c r="D82" s="682">
        <v>1</v>
      </c>
      <c r="E82" s="225"/>
    </row>
    <row r="83" spans="1:8" s="673" customFormat="1" ht="16.5" x14ac:dyDescent="0.25">
      <c r="A83" s="340" t="s">
        <v>676</v>
      </c>
      <c r="B83" s="666" t="s">
        <v>298</v>
      </c>
      <c r="C83" s="659">
        <f>C84+1</f>
        <v>2</v>
      </c>
      <c r="D83" s="680">
        <v>1</v>
      </c>
      <c r="E83" s="649">
        <v>1</v>
      </c>
    </row>
    <row r="84" spans="1:8" s="673" customFormat="1" ht="16.5" x14ac:dyDescent="0.25">
      <c r="A84" s="226" t="s">
        <v>581</v>
      </c>
      <c r="B84" s="666"/>
      <c r="C84" s="249">
        <v>1</v>
      </c>
      <c r="D84" s="671">
        <v>0</v>
      </c>
      <c r="E84" s="649"/>
    </row>
    <row r="85" spans="1:8" ht="19.5" x14ac:dyDescent="0.25">
      <c r="A85" s="681" t="s">
        <v>733</v>
      </c>
      <c r="B85" s="667" t="s">
        <v>298</v>
      </c>
      <c r="C85" s="651" t="s">
        <v>848</v>
      </c>
      <c r="D85" s="668" t="s">
        <v>848</v>
      </c>
      <c r="E85" s="225"/>
    </row>
    <row r="86" spans="1:8" s="661" customFormat="1" ht="16.5" x14ac:dyDescent="0.25">
      <c r="A86" s="226" t="s">
        <v>582</v>
      </c>
      <c r="B86" s="667" t="s">
        <v>298</v>
      </c>
      <c r="C86" s="249">
        <v>75619</v>
      </c>
      <c r="D86" s="1193">
        <v>75835</v>
      </c>
      <c r="E86" s="225"/>
    </row>
    <row r="87" spans="1:8" s="661" customFormat="1" ht="16.5" x14ac:dyDescent="0.25">
      <c r="A87" s="226" t="s">
        <v>677</v>
      </c>
      <c r="B87" s="667" t="s">
        <v>32</v>
      </c>
      <c r="C87" s="249">
        <v>86690</v>
      </c>
      <c r="D87" s="1194">
        <v>46597</v>
      </c>
      <c r="E87" s="225"/>
    </row>
    <row r="88" spans="1:8" s="673" customFormat="1" ht="19.5" customHeight="1" x14ac:dyDescent="0.25">
      <c r="A88" s="340" t="s">
        <v>597</v>
      </c>
      <c r="B88" s="649" t="s">
        <v>298</v>
      </c>
      <c r="C88" s="649">
        <f>C89</f>
        <v>1</v>
      </c>
      <c r="D88" s="672">
        <f>D89</f>
        <v>1</v>
      </c>
      <c r="E88" s="649"/>
      <c r="F88" s="683"/>
      <c r="G88" s="683"/>
      <c r="H88" s="683"/>
    </row>
    <row r="89" spans="1:8" ht="25.5" customHeight="1" thickBot="1" x14ac:dyDescent="0.3">
      <c r="A89" s="663" t="s">
        <v>734</v>
      </c>
      <c r="B89" s="225" t="s">
        <v>298</v>
      </c>
      <c r="C89" s="225">
        <v>1</v>
      </c>
      <c r="D89" s="674">
        <v>1</v>
      </c>
      <c r="E89" s="225"/>
      <c r="F89" s="647"/>
      <c r="G89" s="647"/>
      <c r="H89" s="647"/>
    </row>
    <row r="90" spans="1:8" ht="20.100000000000001" customHeight="1" thickBot="1" x14ac:dyDescent="0.25">
      <c r="A90" s="1576" t="s">
        <v>302</v>
      </c>
      <c r="B90" s="1577"/>
      <c r="C90" s="1577"/>
      <c r="D90" s="1577"/>
      <c r="E90" s="1579"/>
    </row>
    <row r="91" spans="1:8" ht="16.5" customHeight="1" x14ac:dyDescent="0.25">
      <c r="A91" s="684" t="s">
        <v>583</v>
      </c>
      <c r="B91" s="645" t="s">
        <v>298</v>
      </c>
      <c r="C91" s="685">
        <v>16</v>
      </c>
      <c r="D91" s="685">
        <f>D92+D99+D101</f>
        <v>16</v>
      </c>
      <c r="E91" s="685">
        <v>3</v>
      </c>
    </row>
    <row r="92" spans="1:8" ht="16.5" x14ac:dyDescent="0.25">
      <c r="A92" s="340" t="s">
        <v>584</v>
      </c>
      <c r="B92" s="649" t="s">
        <v>298</v>
      </c>
      <c r="C92" s="649">
        <v>6</v>
      </c>
      <c r="D92" s="649">
        <f>SUM(D93:D97)</f>
        <v>6</v>
      </c>
      <c r="E92" s="649">
        <v>2</v>
      </c>
    </row>
    <row r="93" spans="1:8" ht="17.25" customHeight="1" x14ac:dyDescent="0.25">
      <c r="A93" s="226" t="s">
        <v>630</v>
      </c>
      <c r="B93" s="225" t="s">
        <v>298</v>
      </c>
      <c r="C93" s="225">
        <v>1</v>
      </c>
      <c r="D93" s="225">
        <v>1</v>
      </c>
      <c r="E93" s="1235"/>
    </row>
    <row r="94" spans="1:8" ht="16.5" x14ac:dyDescent="0.25">
      <c r="A94" s="226" t="s">
        <v>631</v>
      </c>
      <c r="B94" s="225" t="s">
        <v>298</v>
      </c>
      <c r="C94" s="225">
        <v>1</v>
      </c>
      <c r="D94" s="225">
        <v>1</v>
      </c>
      <c r="E94" s="1235"/>
    </row>
    <row r="95" spans="1:8" ht="15.75" customHeight="1" x14ac:dyDescent="0.25">
      <c r="A95" s="227" t="s">
        <v>585</v>
      </c>
      <c r="B95" s="225" t="s">
        <v>298</v>
      </c>
      <c r="C95" s="225">
        <v>2</v>
      </c>
      <c r="D95" s="225">
        <v>2</v>
      </c>
      <c r="E95" s="1235"/>
    </row>
    <row r="96" spans="1:8" ht="18.75" customHeight="1" x14ac:dyDescent="0.25">
      <c r="A96" s="227" t="s">
        <v>678</v>
      </c>
      <c r="B96" s="225" t="s">
        <v>298</v>
      </c>
      <c r="C96" s="225">
        <v>1</v>
      </c>
      <c r="D96" s="225">
        <v>1</v>
      </c>
      <c r="E96" s="1235"/>
    </row>
    <row r="97" spans="1:8" ht="15.75" customHeight="1" x14ac:dyDescent="0.25">
      <c r="A97" s="227" t="s">
        <v>632</v>
      </c>
      <c r="B97" s="225" t="s">
        <v>298</v>
      </c>
      <c r="C97" s="225">
        <v>1</v>
      </c>
      <c r="D97" s="225">
        <v>1</v>
      </c>
      <c r="E97" s="1235"/>
    </row>
    <row r="98" spans="1:8" s="661" customFormat="1" ht="15.75" customHeight="1" x14ac:dyDescent="0.25">
      <c r="A98" s="686" t="s">
        <v>586</v>
      </c>
      <c r="B98" s="225" t="s">
        <v>32</v>
      </c>
      <c r="C98" s="249">
        <v>6392</v>
      </c>
      <c r="D98" s="249">
        <v>5967</v>
      </c>
      <c r="E98" s="1239"/>
    </row>
    <row r="99" spans="1:8" ht="16.5" x14ac:dyDescent="0.25">
      <c r="A99" s="658" t="s">
        <v>587</v>
      </c>
      <c r="B99" s="649" t="s">
        <v>298</v>
      </c>
      <c r="C99" s="649">
        <v>9</v>
      </c>
      <c r="D99" s="649">
        <v>9</v>
      </c>
      <c r="E99" s="649">
        <v>1</v>
      </c>
    </row>
    <row r="100" spans="1:8" ht="19.5" customHeight="1" x14ac:dyDescent="0.25">
      <c r="A100" s="650" t="s">
        <v>540</v>
      </c>
      <c r="B100" s="225" t="s">
        <v>32</v>
      </c>
      <c r="C100" s="653">
        <v>5738</v>
      </c>
      <c r="D100" s="1194">
        <v>5663</v>
      </c>
      <c r="E100" s="653">
        <v>10493</v>
      </c>
    </row>
    <row r="101" spans="1:8" ht="19.5" customHeight="1" x14ac:dyDescent="0.25">
      <c r="A101" s="648" t="s">
        <v>598</v>
      </c>
      <c r="B101" s="649" t="s">
        <v>298</v>
      </c>
      <c r="C101" s="649">
        <f>C102</f>
        <v>1</v>
      </c>
      <c r="D101" s="649">
        <f>D102</f>
        <v>1</v>
      </c>
      <c r="E101" s="649"/>
      <c r="F101" s="647"/>
      <c r="G101" s="647"/>
      <c r="H101" s="647"/>
    </row>
    <row r="102" spans="1:8" ht="25.5" customHeight="1" thickBot="1" x14ac:dyDescent="0.3">
      <c r="A102" s="663" t="s">
        <v>735</v>
      </c>
      <c r="B102" s="664" t="s">
        <v>298</v>
      </c>
      <c r="C102" s="1195">
        <v>1</v>
      </c>
      <c r="D102" s="667">
        <v>1</v>
      </c>
      <c r="E102" s="664"/>
      <c r="F102" s="647"/>
      <c r="G102" s="647"/>
      <c r="H102" s="647"/>
    </row>
    <row r="103" spans="1:8" ht="20.100000000000001" customHeight="1" thickBot="1" x14ac:dyDescent="0.25">
      <c r="A103" s="1576" t="s">
        <v>458</v>
      </c>
      <c r="B103" s="1577"/>
      <c r="C103" s="1577"/>
      <c r="D103" s="1577"/>
      <c r="E103" s="1578"/>
    </row>
    <row r="104" spans="1:8" ht="19.5" customHeight="1" x14ac:dyDescent="0.25">
      <c r="A104" s="687" t="s">
        <v>588</v>
      </c>
      <c r="B104" s="665" t="s">
        <v>298</v>
      </c>
      <c r="C104" s="688">
        <v>3</v>
      </c>
      <c r="D104" s="688">
        <f>D105+D108+D111</f>
        <v>3</v>
      </c>
      <c r="E104" s="645"/>
    </row>
    <row r="105" spans="1:8" s="689" customFormat="1" ht="19.5" customHeight="1" x14ac:dyDescent="0.25">
      <c r="A105" s="340" t="s">
        <v>589</v>
      </c>
      <c r="B105" s="649" t="s">
        <v>298</v>
      </c>
      <c r="C105" s="649">
        <v>1</v>
      </c>
      <c r="D105" s="649">
        <v>1</v>
      </c>
      <c r="E105" s="649"/>
    </row>
    <row r="106" spans="1:8" ht="19.5" customHeight="1" x14ac:dyDescent="0.25">
      <c r="A106" s="226" t="s">
        <v>590</v>
      </c>
      <c r="B106" s="225" t="s">
        <v>298</v>
      </c>
      <c r="C106" s="225">
        <v>1</v>
      </c>
      <c r="D106" s="225">
        <v>1</v>
      </c>
      <c r="E106" s="225"/>
    </row>
    <row r="107" spans="1:8" s="661" customFormat="1" ht="19.5" customHeight="1" x14ac:dyDescent="0.25">
      <c r="A107" s="226" t="s">
        <v>591</v>
      </c>
      <c r="B107" s="225" t="s">
        <v>32</v>
      </c>
      <c r="C107" s="249">
        <v>1296</v>
      </c>
      <c r="D107" s="249">
        <v>1565</v>
      </c>
      <c r="E107" s="225"/>
    </row>
    <row r="108" spans="1:8" s="689" customFormat="1" ht="36" customHeight="1" x14ac:dyDescent="0.25">
      <c r="A108" s="690" t="s">
        <v>592</v>
      </c>
      <c r="B108" s="649" t="s">
        <v>298</v>
      </c>
      <c r="C108" s="649">
        <v>1</v>
      </c>
      <c r="D108" s="649">
        <v>1</v>
      </c>
      <c r="E108" s="649"/>
    </row>
    <row r="109" spans="1:8" ht="19.5" customHeight="1" x14ac:dyDescent="0.25">
      <c r="A109" s="226" t="s">
        <v>593</v>
      </c>
      <c r="B109" s="225" t="s">
        <v>298</v>
      </c>
      <c r="C109" s="225">
        <v>1</v>
      </c>
      <c r="D109" s="225">
        <v>1</v>
      </c>
      <c r="E109" s="225"/>
    </row>
    <row r="110" spans="1:8" s="661" customFormat="1" ht="19.5" customHeight="1" x14ac:dyDescent="0.25">
      <c r="A110" s="226" t="s">
        <v>591</v>
      </c>
      <c r="B110" s="225" t="s">
        <v>32</v>
      </c>
      <c r="C110" s="225">
        <v>278</v>
      </c>
      <c r="D110" s="225">
        <v>129</v>
      </c>
      <c r="E110" s="225"/>
    </row>
    <row r="111" spans="1:8" s="689" customFormat="1" ht="30.75" customHeight="1" x14ac:dyDescent="0.25">
      <c r="A111" s="690" t="s">
        <v>594</v>
      </c>
      <c r="B111" s="649" t="s">
        <v>298</v>
      </c>
      <c r="C111" s="649">
        <v>1</v>
      </c>
      <c r="D111" s="649">
        <v>1</v>
      </c>
      <c r="E111" s="649"/>
    </row>
    <row r="112" spans="1:8" ht="19.5" customHeight="1" x14ac:dyDescent="0.25">
      <c r="A112" s="226" t="s">
        <v>599</v>
      </c>
      <c r="B112" s="225" t="s">
        <v>298</v>
      </c>
      <c r="C112" s="225">
        <v>1</v>
      </c>
      <c r="D112" s="225">
        <v>1</v>
      </c>
      <c r="E112" s="225"/>
    </row>
    <row r="113" spans="1:5" s="661" customFormat="1" ht="19.5" customHeight="1" thickBot="1" x14ac:dyDescent="0.3">
      <c r="A113" s="226" t="s">
        <v>591</v>
      </c>
      <c r="B113" s="664" t="s">
        <v>32</v>
      </c>
      <c r="C113" s="691">
        <v>1099</v>
      </c>
      <c r="D113" s="691">
        <v>797</v>
      </c>
      <c r="E113" s="664"/>
    </row>
    <row r="114" spans="1:5" ht="20.100000000000001" customHeight="1" thickBot="1" x14ac:dyDescent="0.25">
      <c r="A114" s="1576" t="s">
        <v>50</v>
      </c>
      <c r="B114" s="1577"/>
      <c r="C114" s="1577"/>
      <c r="D114" s="1577"/>
      <c r="E114" s="1578"/>
    </row>
    <row r="115" spans="1:5" s="689" customFormat="1" ht="19.5" customHeight="1" x14ac:dyDescent="0.25">
      <c r="A115" s="684" t="s">
        <v>595</v>
      </c>
      <c r="B115" s="685" t="s">
        <v>298</v>
      </c>
      <c r="C115" s="685">
        <v>1</v>
      </c>
      <c r="D115" s="685">
        <v>1</v>
      </c>
      <c r="E115" s="685">
        <v>1</v>
      </c>
    </row>
    <row r="116" spans="1:5" s="657" customFormat="1" ht="17.25" customHeight="1" x14ac:dyDescent="0.25">
      <c r="A116" s="226" t="s">
        <v>614</v>
      </c>
      <c r="B116" s="225" t="s">
        <v>32</v>
      </c>
      <c r="C116" s="225">
        <v>430</v>
      </c>
      <c r="D116" s="225">
        <v>436</v>
      </c>
      <c r="E116" s="225"/>
    </row>
    <row r="117" spans="1:5" s="689" customFormat="1" ht="20.25" customHeight="1" x14ac:dyDescent="0.25">
      <c r="A117" s="340" t="s">
        <v>615</v>
      </c>
      <c r="B117" s="649" t="s">
        <v>298</v>
      </c>
      <c r="C117" s="649">
        <v>1</v>
      </c>
      <c r="D117" s="649">
        <v>1</v>
      </c>
      <c r="E117" s="649"/>
    </row>
    <row r="118" spans="1:5" s="661" customFormat="1" ht="22.5" customHeight="1" thickBot="1" x14ac:dyDescent="0.3">
      <c r="A118" s="1196" t="s">
        <v>633</v>
      </c>
      <c r="B118" s="664" t="s">
        <v>849</v>
      </c>
      <c r="C118" s="664">
        <v>87</v>
      </c>
      <c r="D118" s="691">
        <v>56</v>
      </c>
      <c r="E118" s="1240"/>
    </row>
    <row r="119" spans="1:5" ht="18" customHeight="1" x14ac:dyDescent="0.25">
      <c r="A119" s="692"/>
      <c r="B119" s="693"/>
      <c r="C119" s="693"/>
      <c r="D119" s="693"/>
      <c r="E119" s="693"/>
    </row>
    <row r="120" spans="1:5" ht="51.75" customHeight="1" x14ac:dyDescent="0.2">
      <c r="A120" s="1580" t="s">
        <v>709</v>
      </c>
      <c r="B120" s="1580"/>
      <c r="C120" s="1580"/>
      <c r="D120" s="1580"/>
      <c r="E120" s="1580"/>
    </row>
    <row r="121" spans="1:5" ht="20.25" customHeight="1" x14ac:dyDescent="0.2">
      <c r="A121" s="1569" t="s">
        <v>710</v>
      </c>
      <c r="B121" s="1569"/>
      <c r="C121" s="1569"/>
      <c r="D121" s="1569"/>
      <c r="E121" s="1569"/>
    </row>
    <row r="122" spans="1:5" ht="36" customHeight="1" x14ac:dyDescent="0.25">
      <c r="A122" s="1582" t="s">
        <v>711</v>
      </c>
      <c r="B122" s="1582"/>
      <c r="C122" s="1582"/>
      <c r="D122" s="1582"/>
      <c r="E122" s="1582"/>
    </row>
    <row r="123" spans="1:5" ht="27" customHeight="1" x14ac:dyDescent="0.2">
      <c r="A123" s="1569" t="s">
        <v>712</v>
      </c>
      <c r="B123" s="1569"/>
      <c r="C123" s="1569"/>
      <c r="D123" s="1569"/>
      <c r="E123" s="1569"/>
    </row>
    <row r="124" spans="1:5" ht="24.75" customHeight="1" x14ac:dyDescent="0.2">
      <c r="A124" s="1569" t="s">
        <v>713</v>
      </c>
      <c r="B124" s="1569"/>
      <c r="C124" s="1569"/>
      <c r="D124" s="1569"/>
      <c r="E124" s="1569"/>
    </row>
    <row r="125" spans="1:5" ht="38.25" customHeight="1" x14ac:dyDescent="0.2">
      <c r="A125" s="1580" t="s">
        <v>714</v>
      </c>
      <c r="B125" s="1580"/>
      <c r="C125" s="1580"/>
      <c r="D125" s="1580"/>
      <c r="E125" s="1580"/>
    </row>
    <row r="126" spans="1:5" ht="34.5" customHeight="1" x14ac:dyDescent="0.2">
      <c r="A126" s="1580" t="s">
        <v>715</v>
      </c>
      <c r="B126" s="1580"/>
      <c r="C126" s="1580"/>
      <c r="D126" s="1580"/>
      <c r="E126" s="1580"/>
    </row>
    <row r="127" spans="1:5" ht="24.75" customHeight="1" x14ac:dyDescent="0.2">
      <c r="A127" s="1580" t="s">
        <v>716</v>
      </c>
      <c r="B127" s="1580"/>
      <c r="C127" s="1580"/>
      <c r="D127" s="1580"/>
      <c r="E127" s="1580"/>
    </row>
    <row r="128" spans="1:5" ht="28.5" customHeight="1" x14ac:dyDescent="0.2">
      <c r="A128" s="1580" t="s">
        <v>717</v>
      </c>
      <c r="B128" s="1580"/>
      <c r="C128" s="1580"/>
      <c r="D128" s="1580"/>
      <c r="E128" s="1580"/>
    </row>
    <row r="129" spans="1:5" ht="16.5" x14ac:dyDescent="0.2">
      <c r="A129" s="1581"/>
      <c r="B129" s="1581"/>
      <c r="C129" s="1581"/>
      <c r="D129" s="1581"/>
      <c r="E129" s="1581"/>
    </row>
  </sheetData>
  <mergeCells count="20">
    <mergeCell ref="A128:E128"/>
    <mergeCell ref="A129:E129"/>
    <mergeCell ref="A122:E122"/>
    <mergeCell ref="A123:E123"/>
    <mergeCell ref="A124:E124"/>
    <mergeCell ref="A125:E125"/>
    <mergeCell ref="A126:E126"/>
    <mergeCell ref="A127:E127"/>
    <mergeCell ref="A121:E121"/>
    <mergeCell ref="A1:E1"/>
    <mergeCell ref="D2:E2"/>
    <mergeCell ref="A3:A4"/>
    <mergeCell ref="B3:D3"/>
    <mergeCell ref="A6:E6"/>
    <mergeCell ref="A43:E43"/>
    <mergeCell ref="A62:E62"/>
    <mergeCell ref="A90:E90"/>
    <mergeCell ref="A103:E103"/>
    <mergeCell ref="A114:E114"/>
    <mergeCell ref="A120:E120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&amp;C&amp;P+11
</oddFooter>
  </headerFooter>
  <rowBreaks count="1" manualBreakCount="1">
    <brk id="7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5"/>
  <sheetViews>
    <sheetView view="pageBreakPreview" zoomScale="60" zoomScaleNormal="84" workbookViewId="0">
      <selection activeCell="L34" sqref="L34"/>
    </sheetView>
  </sheetViews>
  <sheetFormatPr defaultRowHeight="15" x14ac:dyDescent="0.2"/>
  <cols>
    <col min="1" max="1" width="66.85546875" style="1206" customWidth="1"/>
    <col min="2" max="5" width="17.7109375" style="1206" customWidth="1"/>
    <col min="6" max="255" width="9.140625" style="1206"/>
    <col min="256" max="256" width="57" style="1206" customWidth="1"/>
    <col min="257" max="259" width="17.7109375" style="1206" customWidth="1"/>
    <col min="260" max="511" width="9.140625" style="1206"/>
    <col min="512" max="512" width="57" style="1206" customWidth="1"/>
    <col min="513" max="515" width="17.7109375" style="1206" customWidth="1"/>
    <col min="516" max="767" width="9.140625" style="1206"/>
    <col min="768" max="768" width="57" style="1206" customWidth="1"/>
    <col min="769" max="771" width="17.7109375" style="1206" customWidth="1"/>
    <col min="772" max="1023" width="9.140625" style="1206"/>
    <col min="1024" max="1024" width="57" style="1206" customWidth="1"/>
    <col min="1025" max="1027" width="17.7109375" style="1206" customWidth="1"/>
    <col min="1028" max="1279" width="9.140625" style="1206"/>
    <col min="1280" max="1280" width="57" style="1206" customWidth="1"/>
    <col min="1281" max="1283" width="17.7109375" style="1206" customWidth="1"/>
    <col min="1284" max="1535" width="9.140625" style="1206"/>
    <col min="1536" max="1536" width="57" style="1206" customWidth="1"/>
    <col min="1537" max="1539" width="17.7109375" style="1206" customWidth="1"/>
    <col min="1540" max="1791" width="9.140625" style="1206"/>
    <col min="1792" max="1792" width="57" style="1206" customWidth="1"/>
    <col min="1793" max="1795" width="17.7109375" style="1206" customWidth="1"/>
    <col min="1796" max="2047" width="9.140625" style="1206"/>
    <col min="2048" max="2048" width="57" style="1206" customWidth="1"/>
    <col min="2049" max="2051" width="17.7109375" style="1206" customWidth="1"/>
    <col min="2052" max="2303" width="9.140625" style="1206"/>
    <col min="2304" max="2304" width="57" style="1206" customWidth="1"/>
    <col min="2305" max="2307" width="17.7109375" style="1206" customWidth="1"/>
    <col min="2308" max="2559" width="9.140625" style="1206"/>
    <col min="2560" max="2560" width="57" style="1206" customWidth="1"/>
    <col min="2561" max="2563" width="17.7109375" style="1206" customWidth="1"/>
    <col min="2564" max="2815" width="9.140625" style="1206"/>
    <col min="2816" max="2816" width="57" style="1206" customWidth="1"/>
    <col min="2817" max="2819" width="17.7109375" style="1206" customWidth="1"/>
    <col min="2820" max="3071" width="9.140625" style="1206"/>
    <col min="3072" max="3072" width="57" style="1206" customWidth="1"/>
    <col min="3073" max="3075" width="17.7109375" style="1206" customWidth="1"/>
    <col min="3076" max="3327" width="9.140625" style="1206"/>
    <col min="3328" max="3328" width="57" style="1206" customWidth="1"/>
    <col min="3329" max="3331" width="17.7109375" style="1206" customWidth="1"/>
    <col min="3332" max="3583" width="9.140625" style="1206"/>
    <col min="3584" max="3584" width="57" style="1206" customWidth="1"/>
    <col min="3585" max="3587" width="17.7109375" style="1206" customWidth="1"/>
    <col min="3588" max="3839" width="9.140625" style="1206"/>
    <col min="3840" max="3840" width="57" style="1206" customWidth="1"/>
    <col min="3841" max="3843" width="17.7109375" style="1206" customWidth="1"/>
    <col min="3844" max="4095" width="9.140625" style="1206"/>
    <col min="4096" max="4096" width="57" style="1206" customWidth="1"/>
    <col min="4097" max="4099" width="17.7109375" style="1206" customWidth="1"/>
    <col min="4100" max="4351" width="9.140625" style="1206"/>
    <col min="4352" max="4352" width="57" style="1206" customWidth="1"/>
    <col min="4353" max="4355" width="17.7109375" style="1206" customWidth="1"/>
    <col min="4356" max="4607" width="9.140625" style="1206"/>
    <col min="4608" max="4608" width="57" style="1206" customWidth="1"/>
    <col min="4609" max="4611" width="17.7109375" style="1206" customWidth="1"/>
    <col min="4612" max="4863" width="9.140625" style="1206"/>
    <col min="4864" max="4864" width="57" style="1206" customWidth="1"/>
    <col min="4865" max="4867" width="17.7109375" style="1206" customWidth="1"/>
    <col min="4868" max="5119" width="9.140625" style="1206"/>
    <col min="5120" max="5120" width="57" style="1206" customWidth="1"/>
    <col min="5121" max="5123" width="17.7109375" style="1206" customWidth="1"/>
    <col min="5124" max="5375" width="9.140625" style="1206"/>
    <col min="5376" max="5376" width="57" style="1206" customWidth="1"/>
    <col min="5377" max="5379" width="17.7109375" style="1206" customWidth="1"/>
    <col min="5380" max="5631" width="9.140625" style="1206"/>
    <col min="5632" max="5632" width="57" style="1206" customWidth="1"/>
    <col min="5633" max="5635" width="17.7109375" style="1206" customWidth="1"/>
    <col min="5636" max="5887" width="9.140625" style="1206"/>
    <col min="5888" max="5888" width="57" style="1206" customWidth="1"/>
    <col min="5889" max="5891" width="17.7109375" style="1206" customWidth="1"/>
    <col min="5892" max="6143" width="9.140625" style="1206"/>
    <col min="6144" max="6144" width="57" style="1206" customWidth="1"/>
    <col min="6145" max="6147" width="17.7109375" style="1206" customWidth="1"/>
    <col min="6148" max="6399" width="9.140625" style="1206"/>
    <col min="6400" max="6400" width="57" style="1206" customWidth="1"/>
    <col min="6401" max="6403" width="17.7109375" style="1206" customWidth="1"/>
    <col min="6404" max="6655" width="9.140625" style="1206"/>
    <col min="6656" max="6656" width="57" style="1206" customWidth="1"/>
    <col min="6657" max="6659" width="17.7109375" style="1206" customWidth="1"/>
    <col min="6660" max="6911" width="9.140625" style="1206"/>
    <col min="6912" max="6912" width="57" style="1206" customWidth="1"/>
    <col min="6913" max="6915" width="17.7109375" style="1206" customWidth="1"/>
    <col min="6916" max="7167" width="9.140625" style="1206"/>
    <col min="7168" max="7168" width="57" style="1206" customWidth="1"/>
    <col min="7169" max="7171" width="17.7109375" style="1206" customWidth="1"/>
    <col min="7172" max="7423" width="9.140625" style="1206"/>
    <col min="7424" max="7424" width="57" style="1206" customWidth="1"/>
    <col min="7425" max="7427" width="17.7109375" style="1206" customWidth="1"/>
    <col min="7428" max="7679" width="9.140625" style="1206"/>
    <col min="7680" max="7680" width="57" style="1206" customWidth="1"/>
    <col min="7681" max="7683" width="17.7109375" style="1206" customWidth="1"/>
    <col min="7684" max="7935" width="9.140625" style="1206"/>
    <col min="7936" max="7936" width="57" style="1206" customWidth="1"/>
    <col min="7937" max="7939" width="17.7109375" style="1206" customWidth="1"/>
    <col min="7940" max="8191" width="9.140625" style="1206"/>
    <col min="8192" max="8192" width="57" style="1206" customWidth="1"/>
    <col min="8193" max="8195" width="17.7109375" style="1206" customWidth="1"/>
    <col min="8196" max="8447" width="9.140625" style="1206"/>
    <col min="8448" max="8448" width="57" style="1206" customWidth="1"/>
    <col min="8449" max="8451" width="17.7109375" style="1206" customWidth="1"/>
    <col min="8452" max="8703" width="9.140625" style="1206"/>
    <col min="8704" max="8704" width="57" style="1206" customWidth="1"/>
    <col min="8705" max="8707" width="17.7109375" style="1206" customWidth="1"/>
    <col min="8708" max="8959" width="9.140625" style="1206"/>
    <col min="8960" max="8960" width="57" style="1206" customWidth="1"/>
    <col min="8961" max="8963" width="17.7109375" style="1206" customWidth="1"/>
    <col min="8964" max="9215" width="9.140625" style="1206"/>
    <col min="9216" max="9216" width="57" style="1206" customWidth="1"/>
    <col min="9217" max="9219" width="17.7109375" style="1206" customWidth="1"/>
    <col min="9220" max="9471" width="9.140625" style="1206"/>
    <col min="9472" max="9472" width="57" style="1206" customWidth="1"/>
    <col min="9473" max="9475" width="17.7109375" style="1206" customWidth="1"/>
    <col min="9476" max="9727" width="9.140625" style="1206"/>
    <col min="9728" max="9728" width="57" style="1206" customWidth="1"/>
    <col min="9729" max="9731" width="17.7109375" style="1206" customWidth="1"/>
    <col min="9732" max="9983" width="9.140625" style="1206"/>
    <col min="9984" max="9984" width="57" style="1206" customWidth="1"/>
    <col min="9985" max="9987" width="17.7109375" style="1206" customWidth="1"/>
    <col min="9988" max="10239" width="9.140625" style="1206"/>
    <col min="10240" max="10240" width="57" style="1206" customWidth="1"/>
    <col min="10241" max="10243" width="17.7109375" style="1206" customWidth="1"/>
    <col min="10244" max="10495" width="9.140625" style="1206"/>
    <col min="10496" max="10496" width="57" style="1206" customWidth="1"/>
    <col min="10497" max="10499" width="17.7109375" style="1206" customWidth="1"/>
    <col min="10500" max="10751" width="9.140625" style="1206"/>
    <col min="10752" max="10752" width="57" style="1206" customWidth="1"/>
    <col min="10753" max="10755" width="17.7109375" style="1206" customWidth="1"/>
    <col min="10756" max="11007" width="9.140625" style="1206"/>
    <col min="11008" max="11008" width="57" style="1206" customWidth="1"/>
    <col min="11009" max="11011" width="17.7109375" style="1206" customWidth="1"/>
    <col min="11012" max="11263" width="9.140625" style="1206"/>
    <col min="11264" max="11264" width="57" style="1206" customWidth="1"/>
    <col min="11265" max="11267" width="17.7109375" style="1206" customWidth="1"/>
    <col min="11268" max="11519" width="9.140625" style="1206"/>
    <col min="11520" max="11520" width="57" style="1206" customWidth="1"/>
    <col min="11521" max="11523" width="17.7109375" style="1206" customWidth="1"/>
    <col min="11524" max="11775" width="9.140625" style="1206"/>
    <col min="11776" max="11776" width="57" style="1206" customWidth="1"/>
    <col min="11777" max="11779" width="17.7109375" style="1206" customWidth="1"/>
    <col min="11780" max="12031" width="9.140625" style="1206"/>
    <col min="12032" max="12032" width="57" style="1206" customWidth="1"/>
    <col min="12033" max="12035" width="17.7109375" style="1206" customWidth="1"/>
    <col min="12036" max="12287" width="9.140625" style="1206"/>
    <col min="12288" max="12288" width="57" style="1206" customWidth="1"/>
    <col min="12289" max="12291" width="17.7109375" style="1206" customWidth="1"/>
    <col min="12292" max="12543" width="9.140625" style="1206"/>
    <col min="12544" max="12544" width="57" style="1206" customWidth="1"/>
    <col min="12545" max="12547" width="17.7109375" style="1206" customWidth="1"/>
    <col min="12548" max="12799" width="9.140625" style="1206"/>
    <col min="12800" max="12800" width="57" style="1206" customWidth="1"/>
    <col min="12801" max="12803" width="17.7109375" style="1206" customWidth="1"/>
    <col min="12804" max="13055" width="9.140625" style="1206"/>
    <col min="13056" max="13056" width="57" style="1206" customWidth="1"/>
    <col min="13057" max="13059" width="17.7109375" style="1206" customWidth="1"/>
    <col min="13060" max="13311" width="9.140625" style="1206"/>
    <col min="13312" max="13312" width="57" style="1206" customWidth="1"/>
    <col min="13313" max="13315" width="17.7109375" style="1206" customWidth="1"/>
    <col min="13316" max="13567" width="9.140625" style="1206"/>
    <col min="13568" max="13568" width="57" style="1206" customWidth="1"/>
    <col min="13569" max="13571" width="17.7109375" style="1206" customWidth="1"/>
    <col min="13572" max="13823" width="9.140625" style="1206"/>
    <col min="13824" max="13824" width="57" style="1206" customWidth="1"/>
    <col min="13825" max="13827" width="17.7109375" style="1206" customWidth="1"/>
    <col min="13828" max="14079" width="9.140625" style="1206"/>
    <col min="14080" max="14080" width="57" style="1206" customWidth="1"/>
    <col min="14081" max="14083" width="17.7109375" style="1206" customWidth="1"/>
    <col min="14084" max="14335" width="9.140625" style="1206"/>
    <col min="14336" max="14336" width="57" style="1206" customWidth="1"/>
    <col min="14337" max="14339" width="17.7109375" style="1206" customWidth="1"/>
    <col min="14340" max="14591" width="9.140625" style="1206"/>
    <col min="14592" max="14592" width="57" style="1206" customWidth="1"/>
    <col min="14593" max="14595" width="17.7109375" style="1206" customWidth="1"/>
    <col min="14596" max="14847" width="9.140625" style="1206"/>
    <col min="14848" max="14848" width="57" style="1206" customWidth="1"/>
    <col min="14849" max="14851" width="17.7109375" style="1206" customWidth="1"/>
    <col min="14852" max="15103" width="9.140625" style="1206"/>
    <col min="15104" max="15104" width="57" style="1206" customWidth="1"/>
    <col min="15105" max="15107" width="17.7109375" style="1206" customWidth="1"/>
    <col min="15108" max="15359" width="9.140625" style="1206"/>
    <col min="15360" max="15360" width="57" style="1206" customWidth="1"/>
    <col min="15361" max="15363" width="17.7109375" style="1206" customWidth="1"/>
    <col min="15364" max="15615" width="9.140625" style="1206"/>
    <col min="15616" max="15616" width="57" style="1206" customWidth="1"/>
    <col min="15617" max="15619" width="17.7109375" style="1206" customWidth="1"/>
    <col min="15620" max="15871" width="9.140625" style="1206"/>
    <col min="15872" max="15872" width="57" style="1206" customWidth="1"/>
    <col min="15873" max="15875" width="17.7109375" style="1206" customWidth="1"/>
    <col min="15876" max="16127" width="9.140625" style="1206"/>
    <col min="16128" max="16128" width="57" style="1206" customWidth="1"/>
    <col min="16129" max="16131" width="17.7109375" style="1206" customWidth="1"/>
    <col min="16132" max="16384" width="9.140625" style="1206"/>
  </cols>
  <sheetData>
    <row r="1" spans="1:5" s="1197" customFormat="1" ht="66" customHeight="1" x14ac:dyDescent="0.2">
      <c r="A1" s="1586" t="s">
        <v>787</v>
      </c>
      <c r="B1" s="1586"/>
      <c r="C1" s="1586"/>
      <c r="D1" s="1586"/>
      <c r="E1" s="1586"/>
    </row>
    <row r="2" spans="1:5" s="1197" customFormat="1" ht="15.75" customHeight="1" x14ac:dyDescent="0.2">
      <c r="A2" s="1198"/>
      <c r="B2" s="1587" t="s">
        <v>788</v>
      </c>
      <c r="C2" s="1587"/>
      <c r="D2" s="1587"/>
      <c r="E2" s="1587"/>
    </row>
    <row r="3" spans="1:5" s="1199" customFormat="1" ht="16.5" x14ac:dyDescent="0.2">
      <c r="A3" s="1584" t="s">
        <v>789</v>
      </c>
      <c r="B3" s="1584" t="s">
        <v>790</v>
      </c>
      <c r="C3" s="1584"/>
      <c r="D3" s="1584"/>
      <c r="E3" s="1584"/>
    </row>
    <row r="4" spans="1:5" s="1199" customFormat="1" ht="16.5" x14ac:dyDescent="0.2">
      <c r="A4" s="1584"/>
      <c r="B4" s="1200">
        <v>2014</v>
      </c>
      <c r="C4" s="1200">
        <v>2015</v>
      </c>
      <c r="D4" s="1200">
        <v>2016</v>
      </c>
      <c r="E4" s="1278">
        <v>2017</v>
      </c>
    </row>
    <row r="5" spans="1:5" s="1203" customFormat="1" ht="16.5" x14ac:dyDescent="0.2">
      <c r="A5" s="1201" t="s">
        <v>791</v>
      </c>
      <c r="B5" s="1202">
        <f>B7+B16+B24</f>
        <v>143</v>
      </c>
      <c r="C5" s="1202">
        <f>C7+C16+C24</f>
        <v>133</v>
      </c>
      <c r="D5" s="1202">
        <f>D7+D16+D24</f>
        <v>130</v>
      </c>
      <c r="E5" s="1202">
        <f>E7+E16+E24</f>
        <v>130</v>
      </c>
    </row>
    <row r="6" spans="1:5" ht="16.5" x14ac:dyDescent="0.2">
      <c r="A6" s="1204" t="s">
        <v>792</v>
      </c>
      <c r="B6" s="1205"/>
      <c r="C6" s="1205"/>
      <c r="D6" s="1205"/>
      <c r="E6" s="1205"/>
    </row>
    <row r="7" spans="1:5" s="1203" customFormat="1" ht="16.5" x14ac:dyDescent="0.2">
      <c r="A7" s="1202" t="s">
        <v>793</v>
      </c>
      <c r="B7" s="1202">
        <f>SUM(B9:B15)</f>
        <v>127</v>
      </c>
      <c r="C7" s="1202">
        <f>SUM(C9:C15)</f>
        <v>116</v>
      </c>
      <c r="D7" s="1202">
        <f>SUM(D9:D15)</f>
        <v>112</v>
      </c>
      <c r="E7" s="1202">
        <f>SUM(E9:E15)</f>
        <v>112</v>
      </c>
    </row>
    <row r="8" spans="1:5" ht="16.5" x14ac:dyDescent="0.2">
      <c r="A8" s="1204" t="s">
        <v>794</v>
      </c>
      <c r="B8" s="1205"/>
      <c r="C8" s="1205"/>
      <c r="D8" s="1205"/>
      <c r="E8" s="1205"/>
    </row>
    <row r="9" spans="1:5" s="1209" customFormat="1" ht="16.5" x14ac:dyDescent="0.2">
      <c r="A9" s="1207" t="s">
        <v>795</v>
      </c>
      <c r="B9" s="1208">
        <v>84</v>
      </c>
      <c r="C9" s="1208">
        <v>82</v>
      </c>
      <c r="D9" s="1208">
        <v>79</v>
      </c>
      <c r="E9" s="1208">
        <v>79</v>
      </c>
    </row>
    <row r="10" spans="1:5" s="1209" customFormat="1" ht="16.5" x14ac:dyDescent="0.2">
      <c r="A10" s="1207" t="s">
        <v>796</v>
      </c>
      <c r="B10" s="1208">
        <v>15</v>
      </c>
      <c r="C10" s="1208">
        <v>14</v>
      </c>
      <c r="D10" s="1210">
        <f>[1]социнфрастр!G64</f>
        <v>13</v>
      </c>
      <c r="E10" s="1210">
        <f>[1]социнфрастр!G64</f>
        <v>13</v>
      </c>
    </row>
    <row r="11" spans="1:5" s="1209" customFormat="1" ht="16.5" x14ac:dyDescent="0.2">
      <c r="A11" s="1207" t="s">
        <v>797</v>
      </c>
      <c r="B11" s="1208"/>
      <c r="C11" s="1208"/>
      <c r="D11" s="1208"/>
      <c r="E11" s="1208"/>
    </row>
    <row r="12" spans="1:5" s="1209" customFormat="1" ht="16.5" x14ac:dyDescent="0.2">
      <c r="A12" s="1207" t="s">
        <v>798</v>
      </c>
      <c r="B12" s="1208">
        <v>23</v>
      </c>
      <c r="C12" s="1208">
        <v>15</v>
      </c>
      <c r="D12" s="1208">
        <v>15</v>
      </c>
      <c r="E12" s="1208">
        <v>15</v>
      </c>
    </row>
    <row r="13" spans="1:5" s="1209" customFormat="1" ht="16.5" x14ac:dyDescent="0.2">
      <c r="A13" s="1207" t="s">
        <v>799</v>
      </c>
      <c r="B13" s="1208">
        <v>1</v>
      </c>
      <c r="C13" s="1208">
        <v>1</v>
      </c>
      <c r="D13" s="1208">
        <v>1</v>
      </c>
      <c r="E13" s="1208">
        <v>1</v>
      </c>
    </row>
    <row r="14" spans="1:5" s="1209" customFormat="1" ht="16.5" x14ac:dyDescent="0.2">
      <c r="A14" s="1207" t="s">
        <v>800</v>
      </c>
      <c r="B14" s="1208">
        <v>3</v>
      </c>
      <c r="C14" s="1208">
        <v>3</v>
      </c>
      <c r="D14" s="1208">
        <v>3</v>
      </c>
      <c r="E14" s="1208">
        <v>3</v>
      </c>
    </row>
    <row r="15" spans="1:5" s="1209" customFormat="1" ht="16.5" x14ac:dyDescent="0.2">
      <c r="A15" s="1207" t="s">
        <v>801</v>
      </c>
      <c r="B15" s="1208">
        <v>1</v>
      </c>
      <c r="C15" s="1208">
        <v>1</v>
      </c>
      <c r="D15" s="1208">
        <v>1</v>
      </c>
      <c r="E15" s="1208">
        <v>1</v>
      </c>
    </row>
    <row r="16" spans="1:5" s="1203" customFormat="1" ht="16.5" x14ac:dyDescent="0.2">
      <c r="A16" s="1202" t="s">
        <v>802</v>
      </c>
      <c r="B16" s="1202">
        <f>SUM(B18:B23)</f>
        <v>10</v>
      </c>
      <c r="C16" s="1202">
        <f>SUM(C18:C23)</f>
        <v>10</v>
      </c>
      <c r="D16" s="1202">
        <f>SUM(D18:D23)</f>
        <v>10</v>
      </c>
      <c r="E16" s="1202">
        <f>SUM(E18:E23)</f>
        <v>10</v>
      </c>
    </row>
    <row r="17" spans="1:5" ht="16.5" x14ac:dyDescent="0.2">
      <c r="A17" s="1204" t="s">
        <v>794</v>
      </c>
      <c r="B17" s="1205"/>
      <c r="C17" s="1205"/>
      <c r="D17" s="1205"/>
      <c r="E17" s="1205"/>
    </row>
    <row r="18" spans="1:5" s="1209" customFormat="1" ht="16.5" x14ac:dyDescent="0.2">
      <c r="A18" s="1207" t="s">
        <v>795</v>
      </c>
      <c r="B18" s="1208">
        <v>8</v>
      </c>
      <c r="C18" s="1208">
        <v>8</v>
      </c>
      <c r="D18" s="1208">
        <v>8</v>
      </c>
      <c r="E18" s="1208">
        <v>8</v>
      </c>
    </row>
    <row r="19" spans="1:5" s="1209" customFormat="1" ht="16.5" x14ac:dyDescent="0.2">
      <c r="A19" s="1207" t="s">
        <v>796</v>
      </c>
      <c r="B19" s="1208"/>
      <c r="C19" s="1208"/>
      <c r="D19" s="1208"/>
      <c r="E19" s="1208"/>
    </row>
    <row r="20" spans="1:5" s="1209" customFormat="1" ht="16.5" x14ac:dyDescent="0.2">
      <c r="A20" s="1207" t="s">
        <v>798</v>
      </c>
      <c r="B20" s="1208">
        <v>1</v>
      </c>
      <c r="C20" s="1208">
        <v>1</v>
      </c>
      <c r="D20" s="1208">
        <v>1</v>
      </c>
      <c r="E20" s="1208">
        <v>1</v>
      </c>
    </row>
    <row r="21" spans="1:5" s="1209" customFormat="1" ht="16.5" x14ac:dyDescent="0.2">
      <c r="A21" s="1207" t="s">
        <v>799</v>
      </c>
      <c r="B21" s="1208"/>
      <c r="C21" s="1208"/>
      <c r="D21" s="1208"/>
      <c r="E21" s="1208"/>
    </row>
    <row r="22" spans="1:5" s="1209" customFormat="1" ht="16.5" x14ac:dyDescent="0.2">
      <c r="A22" s="1207" t="s">
        <v>800</v>
      </c>
      <c r="B22" s="1208"/>
      <c r="C22" s="1208"/>
      <c r="D22" s="1208"/>
      <c r="E22" s="1208"/>
    </row>
    <row r="23" spans="1:5" s="1209" customFormat="1" ht="16.5" x14ac:dyDescent="0.2">
      <c r="A23" s="1207" t="s">
        <v>801</v>
      </c>
      <c r="B23" s="1208">
        <v>1</v>
      </c>
      <c r="C23" s="1208">
        <v>1</v>
      </c>
      <c r="D23" s="1208">
        <v>1</v>
      </c>
      <c r="E23" s="1208">
        <v>1</v>
      </c>
    </row>
    <row r="24" spans="1:5" s="1203" customFormat="1" ht="16.5" x14ac:dyDescent="0.2">
      <c r="A24" s="1202" t="s">
        <v>803</v>
      </c>
      <c r="B24" s="1202">
        <v>6</v>
      </c>
      <c r="C24" s="1202">
        <v>7</v>
      </c>
      <c r="D24" s="1202">
        <v>8</v>
      </c>
      <c r="E24" s="1202">
        <v>8</v>
      </c>
    </row>
    <row r="25" spans="1:5" x14ac:dyDescent="0.2">
      <c r="A25" s="1197"/>
      <c r="B25" s="1197"/>
      <c r="C25" s="1197"/>
      <c r="D25" s="1197"/>
      <c r="E25" s="1197"/>
    </row>
    <row r="26" spans="1:5" x14ac:dyDescent="0.2">
      <c r="A26" s="1211" t="s">
        <v>804</v>
      </c>
      <c r="B26" s="1211"/>
      <c r="C26" s="1211"/>
      <c r="D26" s="1211"/>
      <c r="E26" s="1211"/>
    </row>
    <row r="27" spans="1:5" ht="134.25" customHeight="1" x14ac:dyDescent="0.2">
      <c r="A27" s="1585" t="s">
        <v>805</v>
      </c>
      <c r="B27" s="1585"/>
      <c r="C27" s="1585"/>
      <c r="D27" s="1585"/>
      <c r="E27" s="1197"/>
    </row>
    <row r="28" spans="1:5" ht="14.25" customHeight="1" x14ac:dyDescent="0.25">
      <c r="A28" s="1583" t="s">
        <v>806</v>
      </c>
      <c r="B28" s="1583"/>
      <c r="C28" s="1583"/>
      <c r="D28" s="1583"/>
      <c r="E28" s="1197"/>
    </row>
    <row r="29" spans="1:5" ht="12" customHeight="1" x14ac:dyDescent="0.25">
      <c r="A29" s="1588" t="s">
        <v>807</v>
      </c>
      <c r="B29" s="1588"/>
      <c r="C29" s="1588"/>
      <c r="D29" s="1588"/>
      <c r="E29" s="1197"/>
    </row>
    <row r="30" spans="1:5" ht="27" customHeight="1" x14ac:dyDescent="0.25">
      <c r="A30" s="1588" t="s">
        <v>808</v>
      </c>
      <c r="B30" s="1588"/>
      <c r="C30" s="1588"/>
      <c r="D30" s="1588"/>
      <c r="E30" s="1197"/>
    </row>
    <row r="31" spans="1:5" ht="42.75" customHeight="1" x14ac:dyDescent="0.25">
      <c r="A31" s="1588" t="s">
        <v>809</v>
      </c>
      <c r="B31" s="1588"/>
      <c r="C31" s="1588"/>
      <c r="D31" s="1588"/>
      <c r="E31" s="1197"/>
    </row>
    <row r="32" spans="1:5" ht="28.5" customHeight="1" x14ac:dyDescent="0.25">
      <c r="A32" s="1583" t="s">
        <v>810</v>
      </c>
      <c r="B32" s="1583"/>
      <c r="C32" s="1583"/>
      <c r="D32" s="1583"/>
      <c r="E32" s="1197"/>
    </row>
    <row r="33" spans="1:5" ht="111.75" customHeight="1" x14ac:dyDescent="0.25">
      <c r="A33" s="1583" t="s">
        <v>811</v>
      </c>
      <c r="B33" s="1583"/>
      <c r="C33" s="1583"/>
      <c r="D33" s="1583"/>
      <c r="E33" s="1197"/>
    </row>
    <row r="34" spans="1:5" ht="213" customHeight="1" x14ac:dyDescent="0.25">
      <c r="A34" s="1588" t="s">
        <v>812</v>
      </c>
      <c r="B34" s="1588"/>
      <c r="C34" s="1588"/>
      <c r="D34" s="1588"/>
      <c r="E34" s="1197"/>
    </row>
    <row r="35" spans="1:5" ht="209.25" customHeight="1" x14ac:dyDescent="0.25">
      <c r="A35" s="1588" t="s">
        <v>813</v>
      </c>
      <c r="B35" s="1588"/>
      <c r="C35" s="1588"/>
      <c r="D35" s="1588"/>
      <c r="E35" s="1197"/>
    </row>
    <row r="36" spans="1:5" ht="29.25" customHeight="1" x14ac:dyDescent="0.25">
      <c r="A36" s="1588"/>
      <c r="B36" s="1588"/>
      <c r="C36" s="1588"/>
      <c r="D36" s="1588"/>
      <c r="E36" s="1197"/>
    </row>
    <row r="37" spans="1:5" x14ac:dyDescent="0.2">
      <c r="A37" s="1197"/>
      <c r="B37" s="1197"/>
      <c r="C37" s="1197"/>
      <c r="D37" s="1197"/>
      <c r="E37" s="1197"/>
    </row>
    <row r="38" spans="1:5" x14ac:dyDescent="0.2">
      <c r="A38" s="1197"/>
      <c r="B38" s="1197"/>
      <c r="C38" s="1197"/>
      <c r="D38" s="1197"/>
      <c r="E38" s="1197"/>
    </row>
    <row r="39" spans="1:5" x14ac:dyDescent="0.2">
      <c r="A39" s="1197"/>
      <c r="B39" s="1197"/>
      <c r="C39" s="1197"/>
      <c r="D39" s="1197"/>
      <c r="E39" s="1197"/>
    </row>
    <row r="40" spans="1:5" x14ac:dyDescent="0.2">
      <c r="A40" s="1197"/>
      <c r="B40" s="1197"/>
      <c r="C40" s="1197"/>
      <c r="D40" s="1197"/>
      <c r="E40" s="1197"/>
    </row>
    <row r="41" spans="1:5" x14ac:dyDescent="0.2">
      <c r="A41" s="1197"/>
      <c r="B41" s="1197"/>
      <c r="C41" s="1197"/>
      <c r="D41" s="1197"/>
      <c r="E41" s="1197"/>
    </row>
    <row r="42" spans="1:5" x14ac:dyDescent="0.2">
      <c r="A42" s="1197"/>
      <c r="B42" s="1197"/>
      <c r="C42" s="1197"/>
      <c r="D42" s="1197"/>
      <c r="E42" s="1197"/>
    </row>
    <row r="43" spans="1:5" x14ac:dyDescent="0.2">
      <c r="A43" s="1197"/>
      <c r="B43" s="1197"/>
      <c r="C43" s="1197"/>
      <c r="D43" s="1197"/>
      <c r="E43" s="1197"/>
    </row>
    <row r="44" spans="1:5" x14ac:dyDescent="0.2">
      <c r="A44" s="1197"/>
      <c r="B44" s="1197"/>
      <c r="C44" s="1197"/>
      <c r="D44" s="1197"/>
      <c r="E44" s="1197"/>
    </row>
    <row r="45" spans="1:5" x14ac:dyDescent="0.2">
      <c r="A45" s="1197"/>
      <c r="B45" s="1197"/>
      <c r="C45" s="1197"/>
      <c r="D45" s="1197"/>
      <c r="E45" s="1197"/>
    </row>
  </sheetData>
  <mergeCells count="14">
    <mergeCell ref="A35:D35"/>
    <mergeCell ref="A36:D36"/>
    <mergeCell ref="A29:D29"/>
    <mergeCell ref="A30:D30"/>
    <mergeCell ref="A31:D31"/>
    <mergeCell ref="A32:D32"/>
    <mergeCell ref="A33:D33"/>
    <mergeCell ref="A34:D34"/>
    <mergeCell ref="A28:D28"/>
    <mergeCell ref="A3:A4"/>
    <mergeCell ref="A27:D27"/>
    <mergeCell ref="A1:E1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5"/>
  <sheetViews>
    <sheetView zoomScale="80" zoomScaleNormal="80" workbookViewId="0">
      <selection activeCell="F12" sqref="F12"/>
    </sheetView>
  </sheetViews>
  <sheetFormatPr defaultColWidth="9.140625" defaultRowHeight="16.5" x14ac:dyDescent="0.25"/>
  <cols>
    <col min="1" max="1" width="7.28515625" style="31" customWidth="1"/>
    <col min="2" max="2" width="44.5703125" style="6" customWidth="1"/>
    <col min="3" max="3" width="9.5703125" style="6" customWidth="1"/>
    <col min="4" max="4" width="16.42578125" style="6" customWidth="1"/>
    <col min="5" max="5" width="13.85546875" style="6" customWidth="1"/>
    <col min="6" max="6" width="16.85546875" style="6" customWidth="1"/>
    <col min="7" max="8" width="13.42578125" style="6" customWidth="1"/>
    <col min="9" max="9" width="9.42578125" style="6" customWidth="1"/>
    <col min="10" max="10" width="9.140625" style="6" customWidth="1"/>
    <col min="11" max="11" width="13.28515625" style="6" bestFit="1" customWidth="1"/>
    <col min="12" max="12" width="21" style="6" customWidth="1"/>
    <col min="13" max="13" width="9.140625" style="6"/>
    <col min="14" max="14" width="9.5703125" style="6" bestFit="1" customWidth="1"/>
    <col min="15" max="16384" width="9.140625" style="6"/>
  </cols>
  <sheetData>
    <row r="1" spans="1:12" ht="44.25" customHeight="1" x14ac:dyDescent="0.3">
      <c r="A1" s="1609" t="s">
        <v>460</v>
      </c>
      <c r="B1" s="1609"/>
      <c r="C1" s="1609"/>
      <c r="D1" s="1609"/>
      <c r="E1" s="1609"/>
      <c r="F1" s="1609"/>
      <c r="G1" s="1609"/>
      <c r="H1" s="1609"/>
    </row>
    <row r="2" spans="1:12" ht="21.75" customHeight="1" thickBot="1" x14ac:dyDescent="0.35">
      <c r="B2" s="1244"/>
      <c r="C2" s="1244"/>
      <c r="D2" s="1244"/>
      <c r="E2" s="1244"/>
      <c r="F2" s="1616"/>
      <c r="G2" s="1616"/>
      <c r="H2" s="1616"/>
    </row>
    <row r="3" spans="1:12" ht="38.25" customHeight="1" x14ac:dyDescent="0.25">
      <c r="A3" s="1598" t="s">
        <v>169</v>
      </c>
      <c r="B3" s="1610" t="s">
        <v>367</v>
      </c>
      <c r="C3" s="1612" t="s">
        <v>459</v>
      </c>
      <c r="D3" s="1598" t="s">
        <v>779</v>
      </c>
      <c r="E3" s="1613" t="s">
        <v>474</v>
      </c>
      <c r="F3" s="1598" t="s">
        <v>758</v>
      </c>
      <c r="G3" s="1613" t="s">
        <v>474</v>
      </c>
      <c r="H3" s="1612" t="s">
        <v>63</v>
      </c>
    </row>
    <row r="4" spans="1:12" ht="30.75" customHeight="1" thickBot="1" x14ac:dyDescent="0.3">
      <c r="A4" s="1599"/>
      <c r="B4" s="1611"/>
      <c r="C4" s="1599"/>
      <c r="D4" s="1599"/>
      <c r="E4" s="1614"/>
      <c r="F4" s="1599"/>
      <c r="G4" s="1614"/>
      <c r="H4" s="1615"/>
      <c r="J4" s="5"/>
      <c r="K4" s="5"/>
    </row>
    <row r="5" spans="1:12" ht="132" x14ac:dyDescent="0.25">
      <c r="A5" s="1250" t="s">
        <v>76</v>
      </c>
      <c r="B5" s="1251" t="s">
        <v>616</v>
      </c>
      <c r="C5" s="1252" t="s">
        <v>722</v>
      </c>
      <c r="D5" s="1242">
        <v>138056.54999999999</v>
      </c>
      <c r="E5" s="1253">
        <f>D5/$D$5*100</f>
        <v>100</v>
      </c>
      <c r="F5" s="1241">
        <v>123950.048</v>
      </c>
      <c r="G5" s="1253">
        <f>F5/$F$5*100</f>
        <v>100</v>
      </c>
      <c r="H5" s="1254">
        <f>F5/D5*100</f>
        <v>89.782084225630726</v>
      </c>
      <c r="J5" s="5"/>
      <c r="K5" s="5"/>
    </row>
    <row r="6" spans="1:12" x14ac:dyDescent="0.25">
      <c r="A6" s="1255"/>
      <c r="B6" s="1256" t="s">
        <v>364</v>
      </c>
      <c r="C6" s="1252"/>
      <c r="D6" s="1242"/>
      <c r="E6" s="1257"/>
      <c r="F6" s="1241"/>
      <c r="G6" s="1257"/>
      <c r="H6" s="1254"/>
      <c r="J6" s="5"/>
      <c r="K6" s="5"/>
    </row>
    <row r="7" spans="1:12" ht="19.5" hidden="1" x14ac:dyDescent="0.25">
      <c r="A7" s="1140" t="s">
        <v>469</v>
      </c>
      <c r="B7" s="1135" t="s">
        <v>726</v>
      </c>
      <c r="C7" s="1136" t="s">
        <v>722</v>
      </c>
      <c r="D7" s="1137">
        <v>4601.7238900000002</v>
      </c>
      <c r="E7" s="1141">
        <f t="shared" ref="E7:E8" si="0">D7/$D$5*100</f>
        <v>3.3332166347775609</v>
      </c>
      <c r="F7" s="1138">
        <v>5448.0871100000004</v>
      </c>
      <c r="G7" s="1141">
        <f t="shared" ref="G7:G8" si="1">F7/$F$5*100</f>
        <v>4.3953892700388471</v>
      </c>
      <c r="H7" s="1139">
        <f t="shared" ref="H7:H19" si="2">F7/D7*100</f>
        <v>118.39230775751737</v>
      </c>
      <c r="J7" s="5"/>
      <c r="K7" s="5"/>
    </row>
    <row r="8" spans="1:12" x14ac:dyDescent="0.25">
      <c r="A8" s="1258" t="s">
        <v>469</v>
      </c>
      <c r="B8" s="1251" t="s">
        <v>270</v>
      </c>
      <c r="C8" s="1252" t="s">
        <v>722</v>
      </c>
      <c r="D8" s="1242">
        <v>116469.804</v>
      </c>
      <c r="E8" s="1259">
        <f t="shared" si="0"/>
        <v>84.363837862093476</v>
      </c>
      <c r="F8" s="1241">
        <v>102745.887</v>
      </c>
      <c r="G8" s="1259">
        <f t="shared" si="1"/>
        <v>82.892978790940049</v>
      </c>
      <c r="H8" s="1254">
        <f t="shared" si="2"/>
        <v>88.216759598908567</v>
      </c>
      <c r="J8" s="1"/>
      <c r="K8" s="5"/>
      <c r="L8" s="73"/>
    </row>
    <row r="9" spans="1:12" x14ac:dyDescent="0.25">
      <c r="A9" s="1255" t="s">
        <v>470</v>
      </c>
      <c r="B9" s="1251" t="s">
        <v>445</v>
      </c>
      <c r="C9" s="1252" t="s">
        <v>722</v>
      </c>
      <c r="D9" s="1242">
        <v>6913.1459999999997</v>
      </c>
      <c r="E9" s="1259">
        <f>D9/$D$5*100</f>
        <v>5.0074741111522787</v>
      </c>
      <c r="F9" s="1241">
        <v>5944.8990000000003</v>
      </c>
      <c r="G9" s="1259">
        <f>F9/$F$5*100</f>
        <v>4.7962054843254283</v>
      </c>
      <c r="H9" s="1254">
        <f t="shared" si="2"/>
        <v>85.994119030612111</v>
      </c>
      <c r="J9" s="1"/>
      <c r="K9" s="5"/>
      <c r="L9" s="73"/>
    </row>
    <row r="10" spans="1:12" ht="33" x14ac:dyDescent="0.25">
      <c r="A10" s="1255" t="s">
        <v>471</v>
      </c>
      <c r="B10" s="1251" t="s">
        <v>694</v>
      </c>
      <c r="C10" s="1252" t="s">
        <v>722</v>
      </c>
      <c r="D10" s="1242">
        <v>38.417000000000002</v>
      </c>
      <c r="E10" s="1259">
        <f>D10/$D$5*100</f>
        <v>2.7827002775312006E-2</v>
      </c>
      <c r="F10" s="1241">
        <v>47.433999999999997</v>
      </c>
      <c r="G10" s="1259">
        <f>F10/$F$5*100</f>
        <v>3.8268641896774418E-2</v>
      </c>
      <c r="H10" s="1254">
        <f>F10/D10*100</f>
        <v>123.47137985787542</v>
      </c>
      <c r="J10" s="1"/>
      <c r="K10" s="5"/>
      <c r="L10" s="73"/>
    </row>
    <row r="11" spans="1:12" x14ac:dyDescent="0.25">
      <c r="A11" s="1255" t="s">
        <v>472</v>
      </c>
      <c r="B11" s="1251" t="s">
        <v>855</v>
      </c>
      <c r="C11" s="1252" t="s">
        <v>722</v>
      </c>
      <c r="D11" s="1242">
        <v>2112.8009999999999</v>
      </c>
      <c r="E11" s="1259">
        <f>D11/$D$5*100</f>
        <v>1.5303880909670713</v>
      </c>
      <c r="F11" s="1241">
        <v>2744.06</v>
      </c>
      <c r="G11" s="1259">
        <f>F11/$F$5*100</f>
        <v>2.2138434347359026</v>
      </c>
      <c r="H11" s="1254">
        <f t="shared" si="2"/>
        <v>129.87782569205524</v>
      </c>
    </row>
    <row r="12" spans="1:12" ht="33" x14ac:dyDescent="0.25">
      <c r="A12" s="1255" t="s">
        <v>473</v>
      </c>
      <c r="B12" s="1251" t="s">
        <v>697</v>
      </c>
      <c r="C12" s="1252" t="s">
        <v>722</v>
      </c>
      <c r="D12" s="1242">
        <v>342.89499999999998</v>
      </c>
      <c r="E12" s="1259">
        <f>D12/$D$5*100</f>
        <v>0.24837285880314985</v>
      </c>
      <c r="F12" s="1241">
        <v>403.416</v>
      </c>
      <c r="G12" s="1259">
        <f>F12/$F$5*100</f>
        <v>0.32546659441390458</v>
      </c>
      <c r="H12" s="1254">
        <f t="shared" si="2"/>
        <v>117.65000947812013</v>
      </c>
    </row>
    <row r="13" spans="1:12" ht="42" customHeight="1" x14ac:dyDescent="0.25">
      <c r="A13" s="1255" t="s">
        <v>645</v>
      </c>
      <c r="B13" s="1251" t="s">
        <v>856</v>
      </c>
      <c r="C13" s="1252" t="s">
        <v>722</v>
      </c>
      <c r="D13" s="1242">
        <v>1770.2159999999999</v>
      </c>
      <c r="E13" s="1259">
        <f t="shared" ref="E13:E19" si="3">D13/$D$5*100</f>
        <v>1.2822397778301717</v>
      </c>
      <c r="F13" s="1241">
        <v>1814.6510000000001</v>
      </c>
      <c r="G13" s="1259">
        <f>F13/$F$5*100</f>
        <v>1.4640179889240543</v>
      </c>
      <c r="H13" s="1254">
        <f t="shared" si="2"/>
        <v>102.51014565454159</v>
      </c>
    </row>
    <row r="14" spans="1:12" ht="50.25" customHeight="1" x14ac:dyDescent="0.25">
      <c r="A14" s="1255" t="s">
        <v>725</v>
      </c>
      <c r="B14" s="1251" t="s">
        <v>857</v>
      </c>
      <c r="C14" s="1252" t="s">
        <v>722</v>
      </c>
      <c r="D14" s="1242">
        <v>751.32399999999996</v>
      </c>
      <c r="E14" s="1259">
        <f t="shared" si="3"/>
        <v>0.54421467145166236</v>
      </c>
      <c r="F14" s="1241">
        <v>812.60599999999999</v>
      </c>
      <c r="G14" s="1259">
        <f t="shared" ref="G14:G19" si="4">F14/$F$5*100</f>
        <v>0.65559151699562068</v>
      </c>
      <c r="H14" s="1254">
        <f t="shared" si="2"/>
        <v>108.15653433139364</v>
      </c>
    </row>
    <row r="15" spans="1:12" ht="50.25" customHeight="1" x14ac:dyDescent="0.25">
      <c r="A15" s="1255" t="s">
        <v>859</v>
      </c>
      <c r="B15" s="1251" t="s">
        <v>858</v>
      </c>
      <c r="C15" s="1252" t="s">
        <v>722</v>
      </c>
      <c r="D15" s="1242">
        <v>792.42499999999995</v>
      </c>
      <c r="E15" s="1259">
        <f t="shared" si="3"/>
        <v>0.57398580509218866</v>
      </c>
      <c r="F15" s="1241">
        <v>838.99400000000003</v>
      </c>
      <c r="G15" s="1259">
        <f t="shared" si="4"/>
        <v>0.67688073827934303</v>
      </c>
      <c r="H15" s="1254">
        <f t="shared" si="2"/>
        <v>105.87677067230339</v>
      </c>
    </row>
    <row r="16" spans="1:12" ht="50.25" customHeight="1" x14ac:dyDescent="0.25">
      <c r="A16" s="1255" t="s">
        <v>860</v>
      </c>
      <c r="B16" s="1251" t="s">
        <v>864</v>
      </c>
      <c r="C16" s="1252" t="s">
        <v>722</v>
      </c>
      <c r="D16" s="1242">
        <v>439.64100000000002</v>
      </c>
      <c r="E16" s="1259">
        <f t="shared" si="3"/>
        <v>0.31844993953564682</v>
      </c>
      <c r="F16" s="1241">
        <v>172.06399999999999</v>
      </c>
      <c r="G16" s="1259">
        <f t="shared" si="4"/>
        <v>0.13881721126884919</v>
      </c>
      <c r="H16" s="1254">
        <f t="shared" si="2"/>
        <v>39.137387095380092</v>
      </c>
    </row>
    <row r="17" spans="1:18" ht="20.25" customHeight="1" x14ac:dyDescent="0.25">
      <c r="A17" s="1255" t="s">
        <v>861</v>
      </c>
      <c r="B17" s="1251" t="s">
        <v>67</v>
      </c>
      <c r="C17" s="1252" t="s">
        <v>722</v>
      </c>
      <c r="D17" s="1242">
        <v>196.07400000000001</v>
      </c>
      <c r="E17" s="1259">
        <f t="shared" si="3"/>
        <v>0.14202440956260318</v>
      </c>
      <c r="F17" s="1241">
        <v>199.16800000000001</v>
      </c>
      <c r="G17" s="1259">
        <f t="shared" si="4"/>
        <v>0.16068408460801889</v>
      </c>
      <c r="H17" s="1254">
        <f t="shared" si="2"/>
        <v>101.57797566224995</v>
      </c>
    </row>
    <row r="18" spans="1:18" ht="33" customHeight="1" x14ac:dyDescent="0.25">
      <c r="A18" s="1255" t="s">
        <v>862</v>
      </c>
      <c r="B18" s="1251" t="s">
        <v>704</v>
      </c>
      <c r="C18" s="1252" t="s">
        <v>722</v>
      </c>
      <c r="D18" s="1242">
        <v>1600.626</v>
      </c>
      <c r="E18" s="1259">
        <f t="shared" si="3"/>
        <v>1.1593988115739529</v>
      </c>
      <c r="F18" s="1241">
        <v>1415.9480000000001</v>
      </c>
      <c r="G18" s="1259">
        <f t="shared" si="4"/>
        <v>1.1423537326907693</v>
      </c>
      <c r="H18" s="1254">
        <f t="shared" si="2"/>
        <v>88.462139188042684</v>
      </c>
    </row>
    <row r="19" spans="1:18" ht="50.25" thickBot="1" x14ac:dyDescent="0.3">
      <c r="A19" s="1255" t="s">
        <v>863</v>
      </c>
      <c r="B19" s="1260" t="s">
        <v>705</v>
      </c>
      <c r="C19" s="1261" t="s">
        <v>722</v>
      </c>
      <c r="D19" s="610">
        <v>36.979999999999997</v>
      </c>
      <c r="E19" s="1259">
        <f t="shared" si="3"/>
        <v>2.6786124961111952E-2</v>
      </c>
      <c r="F19" s="1262">
        <v>42.366</v>
      </c>
      <c r="G19" s="1259">
        <f t="shared" si="4"/>
        <v>3.4179898018272654E-2</v>
      </c>
      <c r="H19" s="1254">
        <f t="shared" si="2"/>
        <v>114.5646295294754</v>
      </c>
    </row>
    <row r="20" spans="1:18" ht="51" customHeight="1" x14ac:dyDescent="0.25">
      <c r="A20" s="1568" t="s">
        <v>865</v>
      </c>
      <c r="B20" s="1568"/>
      <c r="C20" s="1568"/>
      <c r="D20" s="1568"/>
      <c r="E20" s="1568"/>
      <c r="F20" s="1568"/>
      <c r="G20" s="1568"/>
      <c r="H20" s="1568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6.5" customHeight="1" x14ac:dyDescent="0.25">
      <c r="A21" s="1412"/>
      <c r="B21" s="1412"/>
      <c r="C21" s="1243"/>
      <c r="D21" s="1243"/>
      <c r="E21" s="1243"/>
      <c r="F21" s="1243"/>
      <c r="G21" s="1243"/>
      <c r="H21" s="1243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1589"/>
      <c r="B22" s="1589"/>
      <c r="C22" s="1589"/>
      <c r="D22" s="1589"/>
      <c r="E22" s="1589"/>
      <c r="F22" s="1589"/>
      <c r="G22" s="1589"/>
      <c r="H22" s="1589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7.25" customHeight="1" thickBot="1" x14ac:dyDescent="0.3">
      <c r="A23" s="6"/>
      <c r="E23" s="213"/>
      <c r="F23" s="1597" t="s">
        <v>693</v>
      </c>
      <c r="G23" s="1597"/>
      <c r="H23" s="1597"/>
      <c r="I23" s="34"/>
      <c r="J23" s="34"/>
      <c r="L23" s="34"/>
      <c r="M23" s="34"/>
      <c r="N23" s="34"/>
      <c r="O23" s="34"/>
      <c r="P23" s="34"/>
      <c r="Q23" s="34"/>
      <c r="R23" s="34"/>
    </row>
    <row r="24" spans="1:18" ht="42" customHeight="1" x14ac:dyDescent="0.25">
      <c r="A24" s="1598" t="s">
        <v>169</v>
      </c>
      <c r="B24" s="1600" t="s">
        <v>363</v>
      </c>
      <c r="C24" s="1478" t="s">
        <v>42</v>
      </c>
      <c r="D24" s="1603" t="s">
        <v>779</v>
      </c>
      <c r="E24" s="1604"/>
      <c r="F24" s="1603" t="s">
        <v>758</v>
      </c>
      <c r="G24" s="1604"/>
      <c r="H24" s="1607" t="s">
        <v>63</v>
      </c>
    </row>
    <row r="25" spans="1:18" ht="26.25" customHeight="1" thickBot="1" x14ac:dyDescent="0.3">
      <c r="A25" s="1599"/>
      <c r="B25" s="1601"/>
      <c r="C25" s="1602"/>
      <c r="D25" s="1605"/>
      <c r="E25" s="1606"/>
      <c r="F25" s="1605"/>
      <c r="G25" s="1606"/>
      <c r="H25" s="1608"/>
      <c r="K25" s="34"/>
    </row>
    <row r="26" spans="1:18" ht="28.5" customHeight="1" x14ac:dyDescent="0.25">
      <c r="A26" s="1255" t="s">
        <v>76</v>
      </c>
      <c r="B26" s="262" t="s">
        <v>867</v>
      </c>
      <c r="C26" s="1279" t="s">
        <v>722</v>
      </c>
      <c r="D26" s="1590">
        <f>F26*H26/100</f>
        <v>10194.132016200001</v>
      </c>
      <c r="E26" s="1591"/>
      <c r="F26" s="1592">
        <v>9783.2361000000001</v>
      </c>
      <c r="G26" s="1593"/>
      <c r="H26" s="1277">
        <v>104.2</v>
      </c>
      <c r="K26" s="253"/>
      <c r="M26" s="161"/>
      <c r="N26" s="160"/>
    </row>
    <row r="27" spans="1:18" ht="28.5" customHeight="1" x14ac:dyDescent="0.25">
      <c r="A27" s="1255" t="s">
        <v>77</v>
      </c>
      <c r="B27" s="262" t="s">
        <v>868</v>
      </c>
      <c r="C27" s="1279" t="s">
        <v>722</v>
      </c>
      <c r="D27" s="1590">
        <f>F27*H27/100</f>
        <v>1126.5836150000002</v>
      </c>
      <c r="E27" s="1591"/>
      <c r="F27" s="1590">
        <v>1093.7705000000001</v>
      </c>
      <c r="G27" s="1591"/>
      <c r="H27" s="611">
        <v>103</v>
      </c>
      <c r="K27" s="253"/>
      <c r="M27" s="161"/>
    </row>
    <row r="28" spans="1:18" ht="42.75" customHeight="1" thickBot="1" x14ac:dyDescent="0.3">
      <c r="A28" s="1280" t="s">
        <v>78</v>
      </c>
      <c r="B28" s="619" t="s">
        <v>869</v>
      </c>
      <c r="C28" s="1281" t="s">
        <v>722</v>
      </c>
      <c r="D28" s="1594">
        <f>F28*H28/100</f>
        <v>2525.2219784000004</v>
      </c>
      <c r="E28" s="1595"/>
      <c r="F28" s="1596">
        <v>2442.1876000000002</v>
      </c>
      <c r="G28" s="1595"/>
      <c r="H28" s="527">
        <v>103.4</v>
      </c>
      <c r="K28" s="253"/>
    </row>
    <row r="29" spans="1:18" ht="16.5" customHeight="1" x14ac:dyDescent="0.25">
      <c r="A29" s="1412" t="s">
        <v>866</v>
      </c>
      <c r="B29" s="1412"/>
      <c r="C29" s="1412"/>
      <c r="D29" s="1412"/>
      <c r="E29" s="1412"/>
      <c r="F29" s="1412"/>
      <c r="G29" s="1412"/>
      <c r="H29" s="1412"/>
    </row>
    <row r="30" spans="1:18" ht="18.75" customHeight="1" x14ac:dyDescent="0.25">
      <c r="A30" s="1589"/>
      <c r="B30" s="1589"/>
      <c r="C30" s="1589"/>
      <c r="D30" s="1589"/>
      <c r="E30" s="1589"/>
      <c r="F30" s="1589"/>
      <c r="G30" s="1589"/>
      <c r="H30" s="1589"/>
    </row>
    <row r="31" spans="1:18" ht="30" customHeight="1" x14ac:dyDescent="0.25">
      <c r="A31" s="301"/>
      <c r="B31" s="301"/>
      <c r="C31" s="301"/>
      <c r="D31" s="301"/>
      <c r="E31" s="301"/>
      <c r="F31" s="301"/>
      <c r="G31" s="301"/>
      <c r="H31" s="301"/>
    </row>
    <row r="32" spans="1:18" ht="15" customHeight="1" x14ac:dyDescent="0.3">
      <c r="A32" s="6"/>
      <c r="G32" s="229"/>
      <c r="H32" s="229"/>
    </row>
    <row r="33" spans="1:5" ht="16.5" customHeight="1" x14ac:dyDescent="0.25">
      <c r="A33" s="6"/>
    </row>
    <row r="34" spans="1:5" ht="17.25" customHeight="1" x14ac:dyDescent="0.25">
      <c r="A34" s="6"/>
      <c r="D34" s="156"/>
      <c r="E34" s="156"/>
    </row>
    <row r="35" spans="1:5" x14ac:dyDescent="0.25">
      <c r="A35" s="6"/>
      <c r="D35" s="7"/>
    </row>
  </sheetData>
  <mergeCells count="2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F2:H2"/>
    <mergeCell ref="A20:H20"/>
    <mergeCell ref="F23:H23"/>
    <mergeCell ref="A24:A25"/>
    <mergeCell ref="B24:B25"/>
    <mergeCell ref="C24:C25"/>
    <mergeCell ref="D24:E25"/>
    <mergeCell ref="F24:G25"/>
    <mergeCell ref="H24:H25"/>
    <mergeCell ref="A22:H22"/>
    <mergeCell ref="A21:B21"/>
    <mergeCell ref="A30:H30"/>
    <mergeCell ref="A29:H29"/>
    <mergeCell ref="D26:E26"/>
    <mergeCell ref="F26:G26"/>
    <mergeCell ref="D27:E27"/>
    <mergeCell ref="F27:G27"/>
    <mergeCell ref="D28:E28"/>
    <mergeCell ref="F28:G28"/>
  </mergeCells>
  <printOptions horizontalCentered="1"/>
  <pageMargins left="0.31496062992125984" right="3.937007874015748E-2" top="0.43307086614173229" bottom="0.39370078740157483" header="0.23622047244094491" footer="0.35433070866141736"/>
  <pageSetup paperSize="9" scale="69" orientation="portrait" r:id="rId1"/>
  <headerFooter alignWithMargins="0">
    <oddFooter xml:space="preserve">&amp;C15
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topLeftCell="A28" zoomScale="68" zoomScaleNormal="60" zoomScaleSheetLayoutView="68" workbookViewId="0">
      <selection activeCell="F12" sqref="F12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4" bestFit="1" customWidth="1"/>
    <col min="7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1619" t="s">
        <v>450</v>
      </c>
      <c r="B1" s="1619"/>
      <c r="C1" s="1619"/>
      <c r="D1" s="1619"/>
      <c r="E1" s="1619"/>
      <c r="F1" s="1619"/>
      <c r="G1" s="1619"/>
      <c r="H1" s="1619"/>
      <c r="I1" s="1619"/>
      <c r="J1" s="1619"/>
      <c r="K1" s="1619"/>
      <c r="L1" s="1619"/>
      <c r="M1" s="1619"/>
      <c r="N1" s="1619"/>
      <c r="O1" s="1619"/>
    </row>
    <row r="2" spans="1:15" ht="6" customHeight="1" thickBot="1" x14ac:dyDescent="0.3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4"/>
    </row>
    <row r="3" spans="1:15" ht="45.75" customHeight="1" thickBot="1" x14ac:dyDescent="0.25">
      <c r="A3" s="214"/>
      <c r="B3" s="1620" t="s">
        <v>219</v>
      </c>
      <c r="C3" s="1617" t="s">
        <v>303</v>
      </c>
      <c r="D3" s="1618"/>
      <c r="E3" s="1617" t="s">
        <v>309</v>
      </c>
      <c r="F3" s="1618"/>
      <c r="G3" s="1617" t="s">
        <v>304</v>
      </c>
      <c r="H3" s="1618"/>
      <c r="I3" s="1617" t="s">
        <v>305</v>
      </c>
      <c r="J3" s="1618"/>
      <c r="K3" s="1617" t="s">
        <v>306</v>
      </c>
      <c r="L3" s="1618"/>
      <c r="M3" s="1617" t="s">
        <v>307</v>
      </c>
      <c r="N3" s="1618"/>
    </row>
    <row r="4" spans="1:15" ht="23.25" customHeight="1" thickBot="1" x14ac:dyDescent="0.25">
      <c r="A4" s="214"/>
      <c r="B4" s="1621"/>
      <c r="C4" s="217">
        <v>2016</v>
      </c>
      <c r="D4" s="217">
        <v>2017</v>
      </c>
      <c r="E4" s="217">
        <v>2016</v>
      </c>
      <c r="F4" s="217">
        <v>2017</v>
      </c>
      <c r="G4" s="217">
        <v>2016</v>
      </c>
      <c r="H4" s="217">
        <v>2017</v>
      </c>
      <c r="I4" s="217">
        <v>2016</v>
      </c>
      <c r="J4" s="217">
        <v>2017</v>
      </c>
      <c r="K4" s="217">
        <v>2016</v>
      </c>
      <c r="L4" s="217">
        <v>2017</v>
      </c>
      <c r="M4" s="217">
        <v>2016</v>
      </c>
      <c r="N4" s="217">
        <v>2017</v>
      </c>
    </row>
    <row r="5" spans="1:15" s="66" customFormat="1" ht="45" customHeight="1" x14ac:dyDescent="0.2">
      <c r="A5" s="218"/>
      <c r="B5" s="219" t="s">
        <v>14</v>
      </c>
      <c r="C5" s="572">
        <v>4462.3</v>
      </c>
      <c r="D5" s="572">
        <v>5736.99</v>
      </c>
      <c r="E5" s="572">
        <v>8479.875</v>
      </c>
      <c r="F5" s="573">
        <v>9980.7199999999993</v>
      </c>
      <c r="G5" s="572">
        <v>853.85</v>
      </c>
      <c r="H5" s="572">
        <v>971.76</v>
      </c>
      <c r="I5" s="572">
        <v>499.9</v>
      </c>
      <c r="J5" s="573">
        <v>748</v>
      </c>
      <c r="K5" s="572">
        <v>1097.3800000000001</v>
      </c>
      <c r="L5" s="572">
        <v>1192.6199999999999</v>
      </c>
      <c r="M5" s="574">
        <v>14.02</v>
      </c>
      <c r="N5" s="574">
        <v>16.809999999999999</v>
      </c>
    </row>
    <row r="6" spans="1:15" s="66" customFormat="1" ht="39" customHeight="1" x14ac:dyDescent="0.2">
      <c r="A6" s="218"/>
      <c r="B6" s="220" t="s">
        <v>15</v>
      </c>
      <c r="C6" s="575">
        <v>4594.96</v>
      </c>
      <c r="D6" s="575">
        <v>5941.1</v>
      </c>
      <c r="E6" s="575">
        <v>8306.4269047619055</v>
      </c>
      <c r="F6" s="576">
        <v>10615.53</v>
      </c>
      <c r="G6" s="575">
        <v>920.24</v>
      </c>
      <c r="H6" s="575">
        <v>1007.35</v>
      </c>
      <c r="I6" s="575">
        <v>505.57</v>
      </c>
      <c r="J6" s="576">
        <v>774.9</v>
      </c>
      <c r="K6" s="575">
        <v>1199.9100000000001</v>
      </c>
      <c r="L6" s="575">
        <v>1234.33</v>
      </c>
      <c r="M6" s="577">
        <v>15.07</v>
      </c>
      <c r="N6" s="577">
        <v>17.86</v>
      </c>
    </row>
    <row r="7" spans="1:15" s="66" customFormat="1" ht="39.75" customHeight="1" x14ac:dyDescent="0.2">
      <c r="A7" s="218"/>
      <c r="B7" s="220" t="s">
        <v>16</v>
      </c>
      <c r="C7" s="575">
        <v>4947.04</v>
      </c>
      <c r="D7" s="575">
        <v>5821.09</v>
      </c>
      <c r="E7" s="575">
        <v>8700.9538095238095</v>
      </c>
      <c r="F7" s="576">
        <v>10225.65</v>
      </c>
      <c r="G7" s="575">
        <v>968.43</v>
      </c>
      <c r="H7" s="575">
        <v>962.26</v>
      </c>
      <c r="I7" s="575">
        <v>567.38</v>
      </c>
      <c r="J7" s="576">
        <v>776.3</v>
      </c>
      <c r="K7" s="575">
        <v>1246.3399999999999</v>
      </c>
      <c r="L7" s="575">
        <v>1231.07</v>
      </c>
      <c r="M7" s="577">
        <v>15.42</v>
      </c>
      <c r="N7" s="577">
        <v>16.88</v>
      </c>
    </row>
    <row r="8" spans="1:15" s="66" customFormat="1" ht="43.5" customHeight="1" x14ac:dyDescent="0.2">
      <c r="A8" s="218"/>
      <c r="B8" s="220" t="s">
        <v>17</v>
      </c>
      <c r="C8" s="575">
        <v>4850.55</v>
      </c>
      <c r="D8" s="575"/>
      <c r="E8" s="575">
        <v>8849.65</v>
      </c>
      <c r="F8" s="576"/>
      <c r="G8" s="575">
        <v>994.19</v>
      </c>
      <c r="H8" s="575"/>
      <c r="I8" s="575">
        <v>574.33000000000004</v>
      </c>
      <c r="J8" s="576"/>
      <c r="K8" s="575">
        <v>1242.26</v>
      </c>
      <c r="L8" s="575"/>
      <c r="M8" s="577">
        <v>16.260000000000002</v>
      </c>
      <c r="N8" s="577"/>
    </row>
    <row r="9" spans="1:15" s="66" customFormat="1" ht="41.25" customHeight="1" x14ac:dyDescent="0.2">
      <c r="B9" s="220" t="s">
        <v>18</v>
      </c>
      <c r="C9" s="575">
        <v>4707.8500000000004</v>
      </c>
      <c r="D9" s="575"/>
      <c r="E9" s="575">
        <v>8685.8799999999992</v>
      </c>
      <c r="F9" s="576"/>
      <c r="G9" s="575">
        <v>1033.7</v>
      </c>
      <c r="H9" s="575"/>
      <c r="I9" s="575">
        <v>576.75</v>
      </c>
      <c r="J9" s="576"/>
      <c r="K9" s="575">
        <v>1259.4000000000001</v>
      </c>
      <c r="L9" s="575"/>
      <c r="M9" s="577">
        <v>16.89</v>
      </c>
      <c r="N9" s="577"/>
    </row>
    <row r="10" spans="1:15" s="66" customFormat="1" ht="41.25" customHeight="1" x14ac:dyDescent="0.2">
      <c r="B10" s="220" t="s">
        <v>19</v>
      </c>
      <c r="C10" s="575">
        <v>4630.2700000000004</v>
      </c>
      <c r="D10" s="575"/>
      <c r="E10" s="575">
        <v>8911.7022727272742</v>
      </c>
      <c r="F10" s="576"/>
      <c r="G10" s="575">
        <v>984.14</v>
      </c>
      <c r="H10" s="575"/>
      <c r="I10" s="575">
        <v>553.09</v>
      </c>
      <c r="J10" s="576"/>
      <c r="K10" s="575">
        <v>1276.4000000000001</v>
      </c>
      <c r="L10" s="575"/>
      <c r="M10" s="577">
        <v>17.18</v>
      </c>
      <c r="N10" s="577"/>
    </row>
    <row r="11" spans="1:15" s="66" customFormat="1" ht="47.25" customHeight="1" x14ac:dyDescent="0.2">
      <c r="B11" s="221" t="s">
        <v>218</v>
      </c>
      <c r="C11" s="578">
        <v>4855.357857142857</v>
      </c>
      <c r="D11" s="575"/>
      <c r="E11" s="578">
        <v>10248.92738095238</v>
      </c>
      <c r="F11" s="576"/>
      <c r="G11" s="578">
        <v>1085.76</v>
      </c>
      <c r="H11" s="575"/>
      <c r="I11" s="578">
        <v>646.14</v>
      </c>
      <c r="J11" s="576"/>
      <c r="K11" s="578">
        <v>1337.33</v>
      </c>
      <c r="L11" s="575"/>
      <c r="M11" s="579">
        <v>19.920000000000002</v>
      </c>
      <c r="N11" s="577"/>
    </row>
    <row r="12" spans="1:15" s="66" customFormat="1" ht="43.5" customHeight="1" x14ac:dyDescent="0.2">
      <c r="B12" s="221" t="s">
        <v>226</v>
      </c>
      <c r="C12" s="578">
        <v>4757.8172727272722</v>
      </c>
      <c r="D12" s="575"/>
      <c r="E12" s="578">
        <v>10350.566818181818</v>
      </c>
      <c r="F12" s="576"/>
      <c r="G12" s="578">
        <v>1123.77</v>
      </c>
      <c r="H12" s="575"/>
      <c r="I12" s="578">
        <v>700.09</v>
      </c>
      <c r="J12" s="576"/>
      <c r="K12" s="578">
        <v>1341.09</v>
      </c>
      <c r="L12" s="575"/>
      <c r="M12" s="579">
        <v>19.64</v>
      </c>
      <c r="N12" s="577"/>
    </row>
    <row r="13" spans="1:15" s="66" customFormat="1" ht="42.75" customHeight="1" x14ac:dyDescent="0.2">
      <c r="B13" s="221" t="s">
        <v>233</v>
      </c>
      <c r="C13" s="578">
        <v>4706.7859090909096</v>
      </c>
      <c r="D13" s="578"/>
      <c r="E13" s="578">
        <v>10185.569545454546</v>
      </c>
      <c r="F13" s="580"/>
      <c r="G13" s="578">
        <v>1045.95</v>
      </c>
      <c r="H13" s="578"/>
      <c r="I13" s="578">
        <v>682.23</v>
      </c>
      <c r="J13" s="580"/>
      <c r="K13" s="578">
        <v>1326.03</v>
      </c>
      <c r="L13" s="578"/>
      <c r="M13" s="579">
        <v>19.28</v>
      </c>
      <c r="N13" s="579"/>
    </row>
    <row r="14" spans="1:15" s="66" customFormat="1" ht="51.75" customHeight="1" x14ac:dyDescent="0.2">
      <c r="B14" s="220" t="s">
        <v>236</v>
      </c>
      <c r="C14" s="575">
        <v>4731.761428571428</v>
      </c>
      <c r="D14" s="575"/>
      <c r="E14" s="575">
        <v>10262.27</v>
      </c>
      <c r="F14" s="575"/>
      <c r="G14" s="575">
        <v>959.14</v>
      </c>
      <c r="H14" s="575"/>
      <c r="I14" s="575">
        <v>644.85</v>
      </c>
      <c r="J14" s="575"/>
      <c r="K14" s="575">
        <v>1266.71</v>
      </c>
      <c r="L14" s="575"/>
      <c r="M14" s="577">
        <v>17.739999999999998</v>
      </c>
      <c r="N14" s="575"/>
    </row>
    <row r="15" spans="1:15" s="66" customFormat="1" ht="45" customHeight="1" x14ac:dyDescent="0.2">
      <c r="B15" s="220" t="s">
        <v>240</v>
      </c>
      <c r="C15" s="575">
        <v>5442.7250000000004</v>
      </c>
      <c r="D15" s="581"/>
      <c r="E15" s="575">
        <v>11139.772272727274</v>
      </c>
      <c r="F15" s="582"/>
      <c r="G15" s="575">
        <v>953</v>
      </c>
      <c r="H15" s="581"/>
      <c r="I15" s="575">
        <v>696.68</v>
      </c>
      <c r="J15" s="582"/>
      <c r="K15" s="575">
        <v>1235.98</v>
      </c>
      <c r="L15" s="581"/>
      <c r="M15" s="577">
        <v>17.420000000000002</v>
      </c>
      <c r="N15" s="583"/>
    </row>
    <row r="16" spans="1:15" s="66" customFormat="1" ht="51.75" customHeight="1" thickBot="1" x14ac:dyDescent="0.25">
      <c r="B16" s="220" t="s">
        <v>241</v>
      </c>
      <c r="C16" s="575">
        <v>5665.8249999999998</v>
      </c>
      <c r="D16" s="575"/>
      <c r="E16" s="584">
        <v>11009.75</v>
      </c>
      <c r="F16" s="576"/>
      <c r="G16" s="575">
        <v>919.05</v>
      </c>
      <c r="H16" s="575"/>
      <c r="I16" s="584">
        <v>706.98</v>
      </c>
      <c r="J16" s="576"/>
      <c r="K16" s="575">
        <v>1150.77</v>
      </c>
      <c r="L16" s="575"/>
      <c r="M16" s="577">
        <v>16.38</v>
      </c>
      <c r="N16" s="577"/>
    </row>
    <row r="17" spans="2:14" s="66" customFormat="1" ht="49.5" customHeight="1" thickBot="1" x14ac:dyDescent="0.25">
      <c r="B17" s="776" t="s">
        <v>308</v>
      </c>
      <c r="C17" s="222">
        <f>AVERAGE(C5:C16)</f>
        <v>4862.7702056277058</v>
      </c>
      <c r="D17" s="222">
        <f>AVERAGE(D5:D16)</f>
        <v>5833.06</v>
      </c>
      <c r="E17" s="222">
        <f t="shared" ref="E17:I17" si="0">AVERAGE(E5:E16)</f>
        <v>9594.2786670274181</v>
      </c>
      <c r="F17" s="222">
        <f>AVERAGE(F5:F16)</f>
        <v>10273.966666666667</v>
      </c>
      <c r="G17" s="222">
        <f>AVERAGE(G5:G16)</f>
        <v>986.76833333333332</v>
      </c>
      <c r="H17" s="222">
        <f>AVERAGE(H5:H16)</f>
        <v>980.45666666666659</v>
      </c>
      <c r="I17" s="222">
        <f t="shared" si="0"/>
        <v>612.83249999999998</v>
      </c>
      <c r="J17" s="222">
        <f>AVERAGE(J5:J16)</f>
        <v>766.4</v>
      </c>
      <c r="K17" s="222">
        <f>AVERAGE(K5:K16)</f>
        <v>1248.3000000000002</v>
      </c>
      <c r="L17" s="222">
        <f>AVERAGE(L5:L16)</f>
        <v>1219.3399999999999</v>
      </c>
      <c r="M17" s="223">
        <f>AVERAGE(M5:M16)</f>
        <v>17.10166666666667</v>
      </c>
      <c r="N17" s="223">
        <f>AVERAGE(N5:N16)</f>
        <v>17.183333333333334</v>
      </c>
    </row>
    <row r="18" spans="2:14" ht="30" customHeight="1" x14ac:dyDescent="0.25"/>
    <row r="21" spans="2:14" x14ac:dyDescent="0.25">
      <c r="F21" s="97"/>
    </row>
    <row r="57" ht="42.75" customHeight="1" x14ac:dyDescent="0.25"/>
    <row r="96" spans="8:8" ht="26.25" x14ac:dyDescent="0.4">
      <c r="H96" s="154">
        <v>16</v>
      </c>
    </row>
    <row r="97" spans="8:8" ht="26.25" x14ac:dyDescent="0.4">
      <c r="H97" s="154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topLeftCell="A43" zoomScale="96" zoomScaleNormal="85" zoomScaleSheetLayoutView="96" workbookViewId="0">
      <selection activeCell="F12" sqref="F12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67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128"/>
      <c r="C3" s="128"/>
      <c r="D3" s="128"/>
      <c r="E3" s="128"/>
      <c r="F3" s="128"/>
      <c r="G3" s="128"/>
      <c r="H3" s="128"/>
      <c r="I3" s="21"/>
      <c r="J3" s="21"/>
    </row>
    <row r="4" spans="2:10" ht="14.25" customHeight="1" x14ac:dyDescent="0.25">
      <c r="B4" s="129"/>
      <c r="C4" s="19" t="s">
        <v>610</v>
      </c>
      <c r="D4" s="19" t="s">
        <v>661</v>
      </c>
      <c r="E4" s="19"/>
      <c r="F4" s="19"/>
      <c r="G4" s="19"/>
      <c r="H4" s="19"/>
      <c r="I4" s="21"/>
      <c r="J4" s="21"/>
    </row>
    <row r="5" spans="2:10" ht="14.25" x14ac:dyDescent="0.2">
      <c r="B5" s="129"/>
      <c r="C5" s="20"/>
      <c r="D5" s="20"/>
      <c r="E5" s="20"/>
      <c r="F5" s="20"/>
      <c r="G5" s="20"/>
      <c r="H5" s="20"/>
      <c r="I5" s="20"/>
      <c r="J5" s="20"/>
    </row>
    <row r="6" spans="2:10" ht="14.25" x14ac:dyDescent="0.2">
      <c r="B6" s="129"/>
      <c r="C6" s="20"/>
      <c r="D6" s="20"/>
      <c r="E6" s="20"/>
      <c r="F6" s="20"/>
      <c r="G6" s="20"/>
      <c r="H6" s="20"/>
      <c r="I6" s="20"/>
      <c r="J6" s="20"/>
    </row>
    <row r="7" spans="2:10" ht="14.25" x14ac:dyDescent="0.2">
      <c r="B7" s="129"/>
      <c r="C7" s="20"/>
      <c r="D7" s="20"/>
      <c r="E7" s="20"/>
      <c r="F7" s="20"/>
      <c r="G7" s="20"/>
      <c r="H7" s="20"/>
      <c r="I7" s="20"/>
      <c r="J7" s="20"/>
    </row>
    <row r="8" spans="2:10" ht="14.25" x14ac:dyDescent="0.2">
      <c r="B8" s="129"/>
      <c r="C8" s="20"/>
      <c r="D8" s="20"/>
      <c r="E8" s="20"/>
      <c r="F8" s="20"/>
      <c r="G8" s="20"/>
      <c r="H8" s="20"/>
      <c r="I8" s="20"/>
      <c r="J8" s="20"/>
    </row>
    <row r="9" spans="2:10" ht="14.25" x14ac:dyDescent="0.2">
      <c r="B9" s="129"/>
      <c r="C9" s="20"/>
      <c r="D9" s="20"/>
      <c r="E9" s="20"/>
      <c r="F9" s="20"/>
      <c r="G9" s="20"/>
      <c r="H9" s="20"/>
      <c r="I9" s="20"/>
      <c r="J9" s="20"/>
    </row>
    <row r="10" spans="2:10" ht="14.25" x14ac:dyDescent="0.2">
      <c r="B10" s="129"/>
      <c r="C10" s="19"/>
      <c r="D10" s="19"/>
      <c r="E10" s="19"/>
      <c r="F10" s="19"/>
      <c r="G10" s="19"/>
      <c r="H10" s="20"/>
      <c r="I10" s="19"/>
      <c r="J10" s="19"/>
    </row>
    <row r="11" spans="2:10" ht="12.75" x14ac:dyDescent="0.2">
      <c r="B11" s="130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131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132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132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132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33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1"/>
  <sheetViews>
    <sheetView view="pageBreakPreview" zoomScale="73" zoomScaleNormal="32" zoomScaleSheetLayoutView="73" workbookViewId="0">
      <pane ySplit="4" topLeftCell="A48" activePane="bottomLeft" state="frozen"/>
      <selection activeCell="F12" sqref="F12"/>
      <selection pane="bottomLeft" activeCell="F12" sqref="F12"/>
    </sheetView>
  </sheetViews>
  <sheetFormatPr defaultRowHeight="15.75" x14ac:dyDescent="0.25"/>
  <cols>
    <col min="1" max="1" width="58.5703125" style="255" customWidth="1"/>
    <col min="2" max="2" width="14.28515625" style="255" customWidth="1"/>
    <col min="3" max="3" width="15.28515625" style="255" customWidth="1"/>
    <col min="4" max="4" width="16.7109375" style="256" customWidth="1"/>
    <col min="5" max="5" width="15" style="256" customWidth="1"/>
    <col min="6" max="6" width="22.5703125" style="256" customWidth="1"/>
    <col min="7" max="7" width="12.5703125" style="255" customWidth="1"/>
    <col min="8" max="16384" width="9.140625" style="255"/>
  </cols>
  <sheetData>
    <row r="1" spans="1:6" ht="22.5" x14ac:dyDescent="0.2">
      <c r="A1" s="1471" t="s">
        <v>216</v>
      </c>
      <c r="B1" s="1471"/>
      <c r="C1" s="1471"/>
      <c r="D1" s="1471"/>
      <c r="E1" s="1471"/>
      <c r="F1" s="1471"/>
    </row>
    <row r="2" spans="1:6" ht="23.25" thickBot="1" x14ac:dyDescent="0.25">
      <c r="A2" s="1285"/>
      <c r="B2" s="1285"/>
      <c r="C2" s="1285"/>
      <c r="D2" s="1285"/>
      <c r="E2" s="1285"/>
      <c r="F2" s="1285"/>
    </row>
    <row r="3" spans="1:6" ht="19.5" thickBot="1" x14ac:dyDescent="0.25">
      <c r="A3" s="1386" t="s">
        <v>101</v>
      </c>
      <c r="B3" s="1478" t="s">
        <v>42</v>
      </c>
      <c r="C3" s="1623" t="s">
        <v>59</v>
      </c>
      <c r="D3" s="1624"/>
      <c r="E3" s="1625"/>
      <c r="F3" s="304" t="s">
        <v>60</v>
      </c>
    </row>
    <row r="4" spans="1:6" ht="28.5" customHeight="1" thickBot="1" x14ac:dyDescent="0.25">
      <c r="A4" s="1479"/>
      <c r="B4" s="1622"/>
      <c r="C4" s="305" t="s">
        <v>779</v>
      </c>
      <c r="D4" s="306" t="s">
        <v>758</v>
      </c>
      <c r="E4" s="1289" t="s">
        <v>69</v>
      </c>
      <c r="F4" s="1284" t="s">
        <v>758</v>
      </c>
    </row>
    <row r="5" spans="1:6" ht="23.25" customHeight="1" x14ac:dyDescent="0.3">
      <c r="A5" s="307" t="s">
        <v>38</v>
      </c>
      <c r="B5" s="308"/>
      <c r="C5" s="1288"/>
      <c r="D5" s="1288"/>
      <c r="E5" s="1288"/>
      <c r="F5" s="1288"/>
    </row>
    <row r="6" spans="1:6" ht="21.75" customHeight="1" x14ac:dyDescent="0.25">
      <c r="A6" s="585" t="s">
        <v>106</v>
      </c>
      <c r="B6" s="9" t="s">
        <v>54</v>
      </c>
      <c r="C6" s="1288">
        <v>47.1</v>
      </c>
      <c r="D6" s="1288">
        <v>45</v>
      </c>
      <c r="E6" s="1288">
        <f>D6/C6*100</f>
        <v>95.541401273885356</v>
      </c>
      <c r="F6" s="1288">
        <v>46.7</v>
      </c>
    </row>
    <row r="7" spans="1:6" ht="21.75" customHeight="1" x14ac:dyDescent="0.25">
      <c r="A7" s="585" t="s">
        <v>495</v>
      </c>
      <c r="B7" s="9" t="s">
        <v>54</v>
      </c>
      <c r="C7" s="1288">
        <v>90.5</v>
      </c>
      <c r="D7" s="1288">
        <v>95.3</v>
      </c>
      <c r="E7" s="1288">
        <f t="shared" ref="E7:E34" si="0">D7/C7*100</f>
        <v>105.30386740331492</v>
      </c>
      <c r="F7" s="1288">
        <v>70.3</v>
      </c>
    </row>
    <row r="8" spans="1:6" ht="21.75" customHeight="1" x14ac:dyDescent="0.25">
      <c r="A8" s="585" t="s">
        <v>417</v>
      </c>
      <c r="B8" s="9" t="s">
        <v>54</v>
      </c>
      <c r="C8" s="1288">
        <v>89.4</v>
      </c>
      <c r="D8" s="1288">
        <v>92.8</v>
      </c>
      <c r="E8" s="1288">
        <f>D8/C8*100</f>
        <v>103.80313199105144</v>
      </c>
      <c r="F8" s="1288">
        <v>76.8</v>
      </c>
    </row>
    <row r="9" spans="1:6" ht="21.75" customHeight="1" x14ac:dyDescent="0.25">
      <c r="A9" s="585" t="s">
        <v>107</v>
      </c>
      <c r="B9" s="9" t="s">
        <v>54</v>
      </c>
      <c r="C9" s="1288">
        <v>110.2</v>
      </c>
      <c r="D9" s="1288">
        <v>106.9</v>
      </c>
      <c r="E9" s="1288">
        <f t="shared" si="0"/>
        <v>97.005444646097999</v>
      </c>
      <c r="F9" s="1288">
        <v>102.4</v>
      </c>
    </row>
    <row r="10" spans="1:6" ht="21.75" customHeight="1" x14ac:dyDescent="0.25">
      <c r="A10" s="585" t="s">
        <v>496</v>
      </c>
      <c r="B10" s="9" t="s">
        <v>54</v>
      </c>
      <c r="C10" s="1288">
        <v>106.9</v>
      </c>
      <c r="D10" s="1288">
        <v>107.9</v>
      </c>
      <c r="E10" s="1288">
        <f t="shared" si="0"/>
        <v>100.93545369504209</v>
      </c>
      <c r="F10" s="1288">
        <v>107.5</v>
      </c>
    </row>
    <row r="11" spans="1:6" ht="21.75" customHeight="1" x14ac:dyDescent="0.25">
      <c r="A11" s="585" t="s">
        <v>108</v>
      </c>
      <c r="B11" s="9" t="s">
        <v>54</v>
      </c>
      <c r="C11" s="1288">
        <v>107.6</v>
      </c>
      <c r="D11" s="1288">
        <v>125.2</v>
      </c>
      <c r="E11" s="1288">
        <f t="shared" si="0"/>
        <v>116.35687732342008</v>
      </c>
      <c r="F11" s="1288">
        <v>120.8</v>
      </c>
    </row>
    <row r="12" spans="1:6" ht="21.75" customHeight="1" x14ac:dyDescent="0.25">
      <c r="A12" s="585" t="s">
        <v>109</v>
      </c>
      <c r="B12" s="9" t="s">
        <v>54</v>
      </c>
      <c r="C12" s="1288">
        <v>46.1</v>
      </c>
      <c r="D12" s="1288">
        <v>38.1</v>
      </c>
      <c r="E12" s="1288">
        <f t="shared" si="0"/>
        <v>82.646420824295006</v>
      </c>
      <c r="F12" s="1288">
        <v>42.6</v>
      </c>
    </row>
    <row r="13" spans="1:6" ht="21.75" customHeight="1" x14ac:dyDescent="0.25">
      <c r="A13" s="585" t="s">
        <v>505</v>
      </c>
      <c r="B13" s="9" t="s">
        <v>54</v>
      </c>
      <c r="C13" s="1288">
        <v>50.6</v>
      </c>
      <c r="D13" s="1288">
        <v>43.1</v>
      </c>
      <c r="E13" s="1288">
        <f t="shared" si="0"/>
        <v>85.177865612648219</v>
      </c>
      <c r="F13" s="1288">
        <v>38</v>
      </c>
    </row>
    <row r="14" spans="1:6" ht="21.75" customHeight="1" x14ac:dyDescent="0.25">
      <c r="A14" s="585" t="s">
        <v>110</v>
      </c>
      <c r="B14" s="9" t="s">
        <v>54</v>
      </c>
      <c r="C14" s="1288">
        <v>48</v>
      </c>
      <c r="D14" s="1288">
        <v>40.5</v>
      </c>
      <c r="E14" s="1288">
        <f t="shared" si="0"/>
        <v>84.375</v>
      </c>
      <c r="F14" s="1288">
        <v>41.3</v>
      </c>
    </row>
    <row r="15" spans="1:6" ht="21.75" customHeight="1" x14ac:dyDescent="0.25">
      <c r="A15" s="585" t="s">
        <v>497</v>
      </c>
      <c r="B15" s="9" t="s">
        <v>54</v>
      </c>
      <c r="C15" s="1288">
        <v>377.3</v>
      </c>
      <c r="D15" s="1288">
        <v>387.2</v>
      </c>
      <c r="E15" s="1288">
        <f t="shared" si="0"/>
        <v>102.62390670553935</v>
      </c>
      <c r="F15" s="1288">
        <v>378.3</v>
      </c>
    </row>
    <row r="16" spans="1:6" ht="21.75" customHeight="1" x14ac:dyDescent="0.25">
      <c r="A16" s="585" t="s">
        <v>498</v>
      </c>
      <c r="B16" s="9" t="s">
        <v>54</v>
      </c>
      <c r="C16" s="1288">
        <v>372.2</v>
      </c>
      <c r="D16" s="1288">
        <v>367.8</v>
      </c>
      <c r="E16" s="1288">
        <f t="shared" si="0"/>
        <v>98.81783987103708</v>
      </c>
      <c r="F16" s="1288">
        <v>325.2</v>
      </c>
    </row>
    <row r="17" spans="1:6" ht="21.75" customHeight="1" x14ac:dyDescent="0.25">
      <c r="A17" s="585" t="s">
        <v>499</v>
      </c>
      <c r="B17" s="9" t="s">
        <v>54</v>
      </c>
      <c r="C17" s="1288">
        <v>162.4</v>
      </c>
      <c r="D17" s="1288">
        <v>146.19999999999999</v>
      </c>
      <c r="E17" s="1288">
        <f t="shared" si="0"/>
        <v>90.024630541871915</v>
      </c>
      <c r="F17" s="1288">
        <v>149.4</v>
      </c>
    </row>
    <row r="18" spans="1:6" ht="21.75" customHeight="1" x14ac:dyDescent="0.25">
      <c r="A18" s="585" t="s">
        <v>500</v>
      </c>
      <c r="B18" s="9" t="s">
        <v>54</v>
      </c>
      <c r="C18" s="1288">
        <v>212.9</v>
      </c>
      <c r="D18" s="1288">
        <v>204.5</v>
      </c>
      <c r="E18" s="1288">
        <f t="shared" si="0"/>
        <v>96.054485674025358</v>
      </c>
      <c r="F18" s="1288">
        <v>197.9</v>
      </c>
    </row>
    <row r="19" spans="1:6" ht="21.75" customHeight="1" x14ac:dyDescent="0.25">
      <c r="A19" s="585" t="s">
        <v>501</v>
      </c>
      <c r="B19" s="9" t="s">
        <v>54</v>
      </c>
      <c r="C19" s="1288">
        <v>156.9</v>
      </c>
      <c r="D19" s="1288">
        <v>127.9</v>
      </c>
      <c r="E19" s="1288">
        <f t="shared" si="0"/>
        <v>81.516889738687055</v>
      </c>
      <c r="F19" s="1288">
        <v>136.5</v>
      </c>
    </row>
    <row r="20" spans="1:6" ht="21.75" customHeight="1" x14ac:dyDescent="0.25">
      <c r="A20" s="585" t="s">
        <v>502</v>
      </c>
      <c r="B20" s="9" t="s">
        <v>54</v>
      </c>
      <c r="C20" s="1288">
        <v>152.5</v>
      </c>
      <c r="D20" s="1288">
        <v>148.80000000000001</v>
      </c>
      <c r="E20" s="1288">
        <f t="shared" si="0"/>
        <v>97.573770491803288</v>
      </c>
      <c r="F20" s="1288">
        <v>137.80000000000001</v>
      </c>
    </row>
    <row r="21" spans="1:6" ht="21.75" customHeight="1" x14ac:dyDescent="0.25">
      <c r="A21" s="585" t="s">
        <v>111</v>
      </c>
      <c r="B21" s="9" t="s">
        <v>54</v>
      </c>
      <c r="C21" s="1288">
        <v>443.8</v>
      </c>
      <c r="D21" s="1288">
        <v>428.2</v>
      </c>
      <c r="E21" s="1288">
        <f t="shared" si="0"/>
        <v>96.484903109508778</v>
      </c>
      <c r="F21" s="1288">
        <v>448.3</v>
      </c>
    </row>
    <row r="22" spans="1:6" ht="21.75" customHeight="1" x14ac:dyDescent="0.25">
      <c r="A22" s="585" t="s">
        <v>112</v>
      </c>
      <c r="B22" s="9" t="s">
        <v>54</v>
      </c>
      <c r="C22" s="1288">
        <v>360</v>
      </c>
      <c r="D22" s="1288">
        <v>346.5</v>
      </c>
      <c r="E22" s="1288">
        <f t="shared" si="0"/>
        <v>96.25</v>
      </c>
      <c r="F22" s="1288">
        <v>337.7</v>
      </c>
    </row>
    <row r="23" spans="1:6" ht="21.75" customHeight="1" x14ac:dyDescent="0.25">
      <c r="A23" s="585" t="s">
        <v>113</v>
      </c>
      <c r="B23" s="9" t="s">
        <v>54</v>
      </c>
      <c r="C23" s="1288">
        <v>301.89999999999998</v>
      </c>
      <c r="D23" s="1288">
        <v>313.89999999999998</v>
      </c>
      <c r="E23" s="1288">
        <f t="shared" si="0"/>
        <v>103.97482610135806</v>
      </c>
      <c r="F23" s="1288">
        <v>323.8</v>
      </c>
    </row>
    <row r="24" spans="1:6" ht="21.75" customHeight="1" x14ac:dyDescent="0.25">
      <c r="A24" s="585" t="s">
        <v>114</v>
      </c>
      <c r="B24" s="9" t="s">
        <v>54</v>
      </c>
      <c r="C24" s="1288">
        <v>313.7</v>
      </c>
      <c r="D24" s="1288">
        <v>317.5</v>
      </c>
      <c r="E24" s="1288">
        <f t="shared" si="0"/>
        <v>101.2113484220593</v>
      </c>
      <c r="F24" s="1288">
        <v>370</v>
      </c>
    </row>
    <row r="25" spans="1:6" ht="21.75" customHeight="1" x14ac:dyDescent="0.25">
      <c r="A25" s="585" t="s">
        <v>503</v>
      </c>
      <c r="B25" s="9" t="s">
        <v>54</v>
      </c>
      <c r="C25" s="1288">
        <v>168.3</v>
      </c>
      <c r="D25" s="1288">
        <v>177.4</v>
      </c>
      <c r="E25" s="1288">
        <f t="shared" si="0"/>
        <v>105.40701128936422</v>
      </c>
      <c r="F25" s="1288">
        <v>190</v>
      </c>
    </row>
    <row r="26" spans="1:6" ht="21.75" customHeight="1" x14ac:dyDescent="0.25">
      <c r="A26" s="585" t="s">
        <v>115</v>
      </c>
      <c r="B26" s="9" t="s">
        <v>57</v>
      </c>
      <c r="C26" s="1288">
        <v>79.900000000000006</v>
      </c>
      <c r="D26" s="1288">
        <v>68.7</v>
      </c>
      <c r="E26" s="1288">
        <f t="shared" si="0"/>
        <v>85.982478097622021</v>
      </c>
      <c r="F26" s="1288">
        <v>74.2</v>
      </c>
    </row>
    <row r="27" spans="1:6" ht="21.75" customHeight="1" x14ac:dyDescent="0.25">
      <c r="A27" s="585" t="s">
        <v>504</v>
      </c>
      <c r="B27" s="9" t="s">
        <v>55</v>
      </c>
      <c r="C27" s="1288">
        <v>76.3</v>
      </c>
      <c r="D27" s="1288">
        <v>83</v>
      </c>
      <c r="E27" s="1288">
        <f t="shared" si="0"/>
        <v>108.78112712975098</v>
      </c>
      <c r="F27" s="1288">
        <v>82.1</v>
      </c>
    </row>
    <row r="28" spans="1:6" ht="21.75" customHeight="1" x14ac:dyDescent="0.25">
      <c r="A28" s="585" t="s">
        <v>116</v>
      </c>
      <c r="B28" s="9" t="s">
        <v>55</v>
      </c>
      <c r="C28" s="1288">
        <v>89.3</v>
      </c>
      <c r="D28" s="1288">
        <v>99.5</v>
      </c>
      <c r="E28" s="1288">
        <f t="shared" si="0"/>
        <v>111.42217245240762</v>
      </c>
      <c r="F28" s="1288">
        <v>99</v>
      </c>
    </row>
    <row r="29" spans="1:6" ht="21.75" customHeight="1" x14ac:dyDescent="0.25">
      <c r="A29" s="585" t="s">
        <v>117</v>
      </c>
      <c r="B29" s="9" t="s">
        <v>56</v>
      </c>
      <c r="C29" s="1288">
        <v>369.1</v>
      </c>
      <c r="D29" s="1288">
        <v>392.9</v>
      </c>
      <c r="E29" s="1288">
        <f t="shared" si="0"/>
        <v>106.44811704145216</v>
      </c>
      <c r="F29" s="1288">
        <v>365.6</v>
      </c>
    </row>
    <row r="30" spans="1:6" ht="21.75" customHeight="1" x14ac:dyDescent="0.25">
      <c r="A30" s="585" t="s">
        <v>118</v>
      </c>
      <c r="B30" s="9" t="s">
        <v>56</v>
      </c>
      <c r="C30" s="1288">
        <v>436.7</v>
      </c>
      <c r="D30" s="1288">
        <v>465.6</v>
      </c>
      <c r="E30" s="1288">
        <f t="shared" si="0"/>
        <v>106.61781543393636</v>
      </c>
      <c r="F30" s="1288">
        <v>526.4</v>
      </c>
    </row>
    <row r="31" spans="1:6" ht="21.75" customHeight="1" x14ac:dyDescent="0.25">
      <c r="A31" s="585" t="s">
        <v>119</v>
      </c>
      <c r="B31" s="9" t="s">
        <v>56</v>
      </c>
      <c r="C31" s="1288">
        <v>476.6</v>
      </c>
      <c r="D31" s="1288">
        <v>569.1</v>
      </c>
      <c r="E31" s="1288">
        <f t="shared" si="0"/>
        <v>119.40830885438523</v>
      </c>
      <c r="F31" s="1288">
        <v>537.70000000000005</v>
      </c>
    </row>
    <row r="32" spans="1:6" ht="21.75" customHeight="1" x14ac:dyDescent="0.25">
      <c r="A32" s="585" t="s">
        <v>120</v>
      </c>
      <c r="B32" s="9" t="s">
        <v>56</v>
      </c>
      <c r="C32" s="1288">
        <v>129.5</v>
      </c>
      <c r="D32" s="1288">
        <v>126</v>
      </c>
      <c r="E32" s="1288">
        <f t="shared" si="0"/>
        <v>97.297297297297305</v>
      </c>
      <c r="F32" s="1288">
        <v>114.1</v>
      </c>
    </row>
    <row r="33" spans="1:6" ht="21.75" customHeight="1" x14ac:dyDescent="0.25">
      <c r="A33" s="585" t="s">
        <v>121</v>
      </c>
      <c r="B33" s="9" t="s">
        <v>55</v>
      </c>
      <c r="C33" s="1288">
        <v>155.6</v>
      </c>
      <c r="D33" s="1288">
        <v>154.19999999999999</v>
      </c>
      <c r="E33" s="1288">
        <f t="shared" si="0"/>
        <v>99.100257069408741</v>
      </c>
      <c r="F33" s="1288">
        <v>124.8</v>
      </c>
    </row>
    <row r="34" spans="1:6" ht="21.75" customHeight="1" thickBot="1" x14ac:dyDescent="0.3">
      <c r="A34" s="586" t="s">
        <v>122</v>
      </c>
      <c r="B34" s="9" t="s">
        <v>55</v>
      </c>
      <c r="C34" s="1288">
        <v>655.9</v>
      </c>
      <c r="D34" s="1288">
        <v>702.9</v>
      </c>
      <c r="E34" s="1288">
        <f t="shared" si="0"/>
        <v>107.16572648269553</v>
      </c>
      <c r="F34" s="1288">
        <v>758.1</v>
      </c>
    </row>
    <row r="35" spans="1:6" ht="27" customHeight="1" thickBot="1" x14ac:dyDescent="0.25">
      <c r="A35" s="589" t="s">
        <v>53</v>
      </c>
      <c r="B35" s="590"/>
      <c r="C35" s="587"/>
      <c r="D35" s="588"/>
      <c r="E35" s="587"/>
      <c r="F35" s="587"/>
    </row>
    <row r="36" spans="1:6" s="17" customFormat="1" ht="21.75" customHeight="1" x14ac:dyDescent="0.25">
      <c r="A36" s="591" t="s">
        <v>123</v>
      </c>
      <c r="B36" s="592" t="s">
        <v>34</v>
      </c>
      <c r="C36" s="1288">
        <v>800</v>
      </c>
      <c r="D36" s="1288">
        <v>900</v>
      </c>
      <c r="E36" s="1288">
        <f>D36/C36*100</f>
        <v>112.5</v>
      </c>
      <c r="F36" s="1288">
        <v>380</v>
      </c>
    </row>
    <row r="37" spans="1:6" s="17" customFormat="1" ht="21.75" customHeight="1" x14ac:dyDescent="0.25">
      <c r="A37" s="591" t="s">
        <v>124</v>
      </c>
      <c r="B37" s="592" t="s">
        <v>34</v>
      </c>
      <c r="C37" s="1288">
        <v>833.3</v>
      </c>
      <c r="D37" s="1288">
        <v>855.6</v>
      </c>
      <c r="E37" s="1288">
        <f t="shared" ref="E37:E58" si="1">D37/C37*100</f>
        <v>102.67610704428178</v>
      </c>
      <c r="F37" s="1288">
        <v>566.70000000000005</v>
      </c>
    </row>
    <row r="38" spans="1:6" s="17" customFormat="1" ht="21.75" customHeight="1" x14ac:dyDescent="0.25">
      <c r="A38" s="591" t="s">
        <v>125</v>
      </c>
      <c r="B38" s="592" t="s">
        <v>34</v>
      </c>
      <c r="C38" s="1288">
        <v>572.20000000000005</v>
      </c>
      <c r="D38" s="1288">
        <v>588.9</v>
      </c>
      <c r="E38" s="1288">
        <f t="shared" si="1"/>
        <v>102.91855994407548</v>
      </c>
      <c r="F38" s="1288">
        <v>475</v>
      </c>
    </row>
    <row r="39" spans="1:6" s="17" customFormat="1" ht="16.5" x14ac:dyDescent="0.25">
      <c r="A39" s="591" t="s">
        <v>126</v>
      </c>
      <c r="B39" s="592" t="s">
        <v>34</v>
      </c>
      <c r="C39" s="1288">
        <v>3000</v>
      </c>
      <c r="D39" s="1288">
        <v>3000</v>
      </c>
      <c r="E39" s="1288">
        <f t="shared" si="1"/>
        <v>100</v>
      </c>
      <c r="F39" s="1288">
        <v>2000</v>
      </c>
    </row>
    <row r="40" spans="1:6" s="17" customFormat="1" ht="16.5" x14ac:dyDescent="0.25">
      <c r="A40" s="591" t="s">
        <v>127</v>
      </c>
      <c r="B40" s="592" t="s">
        <v>34</v>
      </c>
      <c r="C40" s="1288">
        <v>3250</v>
      </c>
      <c r="D40" s="1288">
        <v>3250</v>
      </c>
      <c r="E40" s="1288">
        <f t="shared" si="1"/>
        <v>100</v>
      </c>
      <c r="F40" s="1288">
        <v>2750</v>
      </c>
    </row>
    <row r="41" spans="1:6" s="17" customFormat="1" ht="33" x14ac:dyDescent="0.25">
      <c r="A41" s="591" t="s">
        <v>506</v>
      </c>
      <c r="B41" s="592" t="s">
        <v>34</v>
      </c>
      <c r="C41" s="1288">
        <v>416.7</v>
      </c>
      <c r="D41" s="1288">
        <v>433.3</v>
      </c>
      <c r="E41" s="1288">
        <f t="shared" si="1"/>
        <v>103.98368130549555</v>
      </c>
      <c r="F41" s="1288">
        <v>400</v>
      </c>
    </row>
    <row r="42" spans="1:6" s="17" customFormat="1" ht="33" x14ac:dyDescent="0.25">
      <c r="A42" s="591" t="s">
        <v>128</v>
      </c>
      <c r="B42" s="592" t="s">
        <v>34</v>
      </c>
      <c r="C42" s="1288">
        <v>425</v>
      </c>
      <c r="D42" s="1288">
        <v>491.7</v>
      </c>
      <c r="E42" s="1288">
        <f t="shared" si="1"/>
        <v>115.69411764705882</v>
      </c>
      <c r="F42" s="1288">
        <v>450</v>
      </c>
    </row>
    <row r="43" spans="1:6" s="17" customFormat="1" ht="16.5" x14ac:dyDescent="0.25">
      <c r="A43" s="591" t="s">
        <v>129</v>
      </c>
      <c r="B43" s="592" t="s">
        <v>34</v>
      </c>
      <c r="C43" s="1288">
        <v>1150</v>
      </c>
      <c r="D43" s="1288">
        <v>1300</v>
      </c>
      <c r="E43" s="1288">
        <f t="shared" si="1"/>
        <v>113.04347826086956</v>
      </c>
      <c r="F43" s="1288" t="s">
        <v>206</v>
      </c>
    </row>
    <row r="44" spans="1:6" s="17" customFormat="1" ht="33" x14ac:dyDescent="0.25">
      <c r="A44" s="591" t="s">
        <v>482</v>
      </c>
      <c r="B44" s="592" t="s">
        <v>34</v>
      </c>
      <c r="C44" s="1288">
        <v>5233.3999999999996</v>
      </c>
      <c r="D44" s="1288">
        <v>5166.7</v>
      </c>
      <c r="E44" s="1288">
        <f t="shared" si="1"/>
        <v>98.725493942752323</v>
      </c>
      <c r="F44" s="1288" t="s">
        <v>206</v>
      </c>
    </row>
    <row r="45" spans="1:6" s="17" customFormat="1" ht="33" customHeight="1" x14ac:dyDescent="0.25">
      <c r="A45" s="591" t="s">
        <v>483</v>
      </c>
      <c r="B45" s="592" t="s">
        <v>34</v>
      </c>
      <c r="C45" s="1288">
        <v>4000</v>
      </c>
      <c r="D45" s="1288">
        <v>4000</v>
      </c>
      <c r="E45" s="1288">
        <f t="shared" si="1"/>
        <v>100</v>
      </c>
      <c r="F45" s="1288" t="s">
        <v>206</v>
      </c>
    </row>
    <row r="46" spans="1:6" s="17" customFormat="1" ht="18" customHeight="1" x14ac:dyDescent="0.25">
      <c r="A46" s="593" t="s">
        <v>130</v>
      </c>
      <c r="B46" s="592" t="s">
        <v>34</v>
      </c>
      <c r="C46" s="1288">
        <v>200</v>
      </c>
      <c r="D46" s="1288">
        <v>250</v>
      </c>
      <c r="E46" s="1288">
        <f t="shared" si="1"/>
        <v>125</v>
      </c>
      <c r="F46" s="1288">
        <v>123</v>
      </c>
    </row>
    <row r="47" spans="1:6" s="17" customFormat="1" ht="17.25" thickBot="1" x14ac:dyDescent="0.3">
      <c r="A47" s="594" t="s">
        <v>282</v>
      </c>
      <c r="B47" s="595" t="s">
        <v>34</v>
      </c>
      <c r="C47" s="1288">
        <v>358.3</v>
      </c>
      <c r="D47" s="1288">
        <v>358.3</v>
      </c>
      <c r="E47" s="1288">
        <f t="shared" si="1"/>
        <v>100</v>
      </c>
      <c r="F47" s="1288">
        <v>325</v>
      </c>
    </row>
    <row r="48" spans="1:6" ht="27" customHeight="1" thickBot="1" x14ac:dyDescent="0.25">
      <c r="A48" s="596" t="s">
        <v>105</v>
      </c>
      <c r="B48" s="590" t="s">
        <v>34</v>
      </c>
      <c r="C48" s="1286">
        <v>368</v>
      </c>
      <c r="D48" s="728">
        <v>368</v>
      </c>
      <c r="E48" s="215">
        <f t="shared" si="1"/>
        <v>100</v>
      </c>
      <c r="F48" s="1286">
        <v>373.5</v>
      </c>
    </row>
    <row r="49" spans="1:6" ht="53.25" customHeight="1" thickBot="1" x14ac:dyDescent="0.3">
      <c r="A49" s="1290" t="s">
        <v>617</v>
      </c>
      <c r="B49" s="590" t="s">
        <v>34</v>
      </c>
      <c r="C49" s="587">
        <v>5.8</v>
      </c>
      <c r="D49" s="588">
        <v>5.8</v>
      </c>
      <c r="E49" s="1099">
        <f t="shared" si="1"/>
        <v>100</v>
      </c>
      <c r="F49" s="587">
        <v>5.8</v>
      </c>
    </row>
    <row r="50" spans="1:6" ht="56.25" customHeight="1" thickBot="1" x14ac:dyDescent="0.25">
      <c r="A50" s="597" t="s">
        <v>618</v>
      </c>
      <c r="B50" s="590" t="s">
        <v>34</v>
      </c>
      <c r="C50" s="587">
        <v>7.6</v>
      </c>
      <c r="D50" s="588">
        <v>7.6</v>
      </c>
      <c r="E50" s="1099">
        <f t="shared" si="1"/>
        <v>100</v>
      </c>
      <c r="F50" s="587">
        <v>7.6</v>
      </c>
    </row>
    <row r="51" spans="1:6" ht="24.75" customHeight="1" thickBot="1" x14ac:dyDescent="0.25">
      <c r="A51" s="597" t="s">
        <v>131</v>
      </c>
      <c r="B51" s="590" t="s">
        <v>34</v>
      </c>
      <c r="C51" s="587">
        <v>102.7</v>
      </c>
      <c r="D51" s="588">
        <v>102.7</v>
      </c>
      <c r="E51" s="1099">
        <f t="shared" si="1"/>
        <v>100</v>
      </c>
      <c r="F51" s="587">
        <v>102.7</v>
      </c>
    </row>
    <row r="52" spans="1:6" ht="36.75" customHeight="1" thickBot="1" x14ac:dyDescent="0.3">
      <c r="A52" s="1291" t="s">
        <v>132</v>
      </c>
      <c r="B52" s="590" t="s">
        <v>34</v>
      </c>
      <c r="C52" s="587">
        <v>2875</v>
      </c>
      <c r="D52" s="786">
        <v>2875</v>
      </c>
      <c r="E52" s="1099">
        <f t="shared" si="1"/>
        <v>100</v>
      </c>
      <c r="F52" s="587" t="s">
        <v>206</v>
      </c>
    </row>
    <row r="53" spans="1:6" ht="35.25" customHeight="1" thickBot="1" x14ac:dyDescent="0.25">
      <c r="A53" s="597" t="s">
        <v>133</v>
      </c>
      <c r="B53" s="590" t="s">
        <v>34</v>
      </c>
      <c r="C53" s="587">
        <v>2052</v>
      </c>
      <c r="D53" s="588">
        <v>2568.3000000000002</v>
      </c>
      <c r="E53" s="1099">
        <f t="shared" si="1"/>
        <v>125.16081871345031</v>
      </c>
      <c r="F53" s="1292" t="s">
        <v>206</v>
      </c>
    </row>
    <row r="54" spans="1:6" ht="50.25" customHeight="1" thickBot="1" x14ac:dyDescent="0.25">
      <c r="A54" s="597" t="s">
        <v>249</v>
      </c>
      <c r="B54" s="590" t="s">
        <v>34</v>
      </c>
      <c r="C54" s="587">
        <v>163.6</v>
      </c>
      <c r="D54" s="1293">
        <v>163.6</v>
      </c>
      <c r="E54" s="1099">
        <f t="shared" si="1"/>
        <v>100</v>
      </c>
      <c r="F54" s="587">
        <v>83.33</v>
      </c>
    </row>
    <row r="55" spans="1:6" ht="23.25" hidden="1" customHeight="1" thickBot="1" x14ac:dyDescent="0.25">
      <c r="A55" s="1626" t="s">
        <v>261</v>
      </c>
      <c r="B55" s="1294" t="s">
        <v>208</v>
      </c>
      <c r="C55" s="1295">
        <v>5500</v>
      </c>
      <c r="D55" s="1296">
        <v>9825</v>
      </c>
      <c r="E55" s="1297">
        <f t="shared" si="1"/>
        <v>178.63636363636363</v>
      </c>
      <c r="F55" s="1298" t="s">
        <v>206</v>
      </c>
    </row>
    <row r="56" spans="1:6" ht="21.75" hidden="1" customHeight="1" thickBot="1" x14ac:dyDescent="0.25">
      <c r="A56" s="1627"/>
      <c r="B56" s="1294" t="s">
        <v>209</v>
      </c>
      <c r="C56" s="1295">
        <v>28000</v>
      </c>
      <c r="D56" s="1296">
        <v>28000</v>
      </c>
      <c r="E56" s="1297">
        <f t="shared" si="1"/>
        <v>100</v>
      </c>
      <c r="F56" s="1298" t="s">
        <v>206</v>
      </c>
    </row>
    <row r="57" spans="1:6" ht="23.25" hidden="1" customHeight="1" thickBot="1" x14ac:dyDescent="0.25">
      <c r="A57" s="1626" t="s">
        <v>262</v>
      </c>
      <c r="B57" s="1294" t="s">
        <v>208</v>
      </c>
      <c r="C57" s="1295">
        <v>6090</v>
      </c>
      <c r="D57" s="1296">
        <v>9440</v>
      </c>
      <c r="E57" s="1297">
        <f t="shared" si="1"/>
        <v>155.00821018062399</v>
      </c>
      <c r="F57" s="1298" t="s">
        <v>206</v>
      </c>
    </row>
    <row r="58" spans="1:6" ht="21.75" hidden="1" customHeight="1" thickBot="1" x14ac:dyDescent="0.25">
      <c r="A58" s="1627"/>
      <c r="B58" s="1294" t="s">
        <v>209</v>
      </c>
      <c r="C58" s="1295">
        <v>75050</v>
      </c>
      <c r="D58" s="1296">
        <v>50000</v>
      </c>
      <c r="E58" s="1297">
        <f t="shared" si="1"/>
        <v>66.622251832111928</v>
      </c>
      <c r="F58" s="1298" t="s">
        <v>206</v>
      </c>
    </row>
    <row r="59" spans="1:6" ht="39.75" customHeight="1" thickBot="1" x14ac:dyDescent="0.25">
      <c r="A59" s="784" t="s">
        <v>884</v>
      </c>
      <c r="B59" s="599"/>
      <c r="C59" s="587"/>
      <c r="D59" s="588"/>
      <c r="E59" s="786"/>
      <c r="F59" s="587"/>
    </row>
    <row r="60" spans="1:6" ht="33" x14ac:dyDescent="0.2">
      <c r="A60" s="600" t="s">
        <v>492</v>
      </c>
      <c r="B60" s="601" t="s">
        <v>61</v>
      </c>
      <c r="C60" s="729">
        <v>54.49</v>
      </c>
      <c r="D60" s="787">
        <v>58.88</v>
      </c>
      <c r="E60" s="1">
        <f>D60/C60*100</f>
        <v>108.05652413286842</v>
      </c>
      <c r="F60" s="731">
        <v>71.290000000000006</v>
      </c>
    </row>
    <row r="61" spans="1:6" ht="24" customHeight="1" x14ac:dyDescent="0.2">
      <c r="A61" s="785" t="s">
        <v>361</v>
      </c>
      <c r="B61" s="601" t="s">
        <v>62</v>
      </c>
      <c r="C61" s="730">
        <v>1.45</v>
      </c>
      <c r="D61" s="788">
        <v>1.58</v>
      </c>
      <c r="E61" s="1">
        <f t="shared" ref="E61:E64" si="2">D61/C61*100</f>
        <v>108.96551724137933</v>
      </c>
      <c r="F61" s="731">
        <v>1.58</v>
      </c>
    </row>
    <row r="62" spans="1:6" ht="24" customHeight="1" x14ac:dyDescent="0.2">
      <c r="A62" s="785" t="s">
        <v>134</v>
      </c>
      <c r="B62" s="601" t="s">
        <v>255</v>
      </c>
      <c r="C62" s="731">
        <v>1102.1400000000001</v>
      </c>
      <c r="D62" s="787">
        <v>1141.02</v>
      </c>
      <c r="E62" s="1">
        <f t="shared" si="2"/>
        <v>103.52768250857423</v>
      </c>
      <c r="F62" s="731">
        <v>1326.43</v>
      </c>
    </row>
    <row r="63" spans="1:6" ht="24" customHeight="1" x14ac:dyDescent="0.2">
      <c r="A63" s="785" t="s">
        <v>135</v>
      </c>
      <c r="B63" s="601" t="s">
        <v>256</v>
      </c>
      <c r="C63" s="731">
        <v>75.06</v>
      </c>
      <c r="D63" s="787">
        <v>77.86</v>
      </c>
      <c r="E63" s="1">
        <f t="shared" si="2"/>
        <v>103.73034905409007</v>
      </c>
      <c r="F63" s="731">
        <v>147.22</v>
      </c>
    </row>
    <row r="64" spans="1:6" ht="24" customHeight="1" thickBot="1" x14ac:dyDescent="0.25">
      <c r="A64" s="785" t="s">
        <v>136</v>
      </c>
      <c r="B64" s="601" t="s">
        <v>256</v>
      </c>
      <c r="C64" s="731">
        <v>50.42</v>
      </c>
      <c r="D64" s="787">
        <v>71.03</v>
      </c>
      <c r="E64" s="1">
        <f t="shared" si="2"/>
        <v>140.8766362554542</v>
      </c>
      <c r="F64" s="731">
        <v>80.47</v>
      </c>
    </row>
    <row r="65" spans="1:21" ht="41.25" customHeight="1" thickBot="1" x14ac:dyDescent="0.35">
      <c r="A65" s="598" t="s">
        <v>217</v>
      </c>
      <c r="B65" s="599" t="s">
        <v>34</v>
      </c>
      <c r="C65" s="587" t="s">
        <v>621</v>
      </c>
      <c r="D65" s="588" t="s">
        <v>621</v>
      </c>
      <c r="E65" s="587" t="s">
        <v>885</v>
      </c>
      <c r="F65" s="587">
        <v>22</v>
      </c>
    </row>
    <row r="66" spans="1:21" ht="18.75" x14ac:dyDescent="0.3">
      <c r="A66" s="602" t="s">
        <v>889</v>
      </c>
      <c r="B66" s="603"/>
      <c r="C66" s="745"/>
      <c r="D66" s="746"/>
      <c r="E66" s="745"/>
      <c r="F66" s="742"/>
    </row>
    <row r="67" spans="1:21" ht="16.5" x14ac:dyDescent="0.25">
      <c r="A67" s="604" t="s">
        <v>493</v>
      </c>
      <c r="B67" s="605" t="s">
        <v>34</v>
      </c>
      <c r="C67" s="1288">
        <v>22532.23</v>
      </c>
      <c r="D67" s="743">
        <v>23574.44</v>
      </c>
      <c r="E67" s="1288">
        <f>D67/C67*100</f>
        <v>104.62541878899691</v>
      </c>
      <c r="F67" s="1288">
        <v>28391.51</v>
      </c>
    </row>
    <row r="68" spans="1:21" ht="33" x14ac:dyDescent="0.2">
      <c r="A68" s="600" t="s">
        <v>137</v>
      </c>
      <c r="B68" s="605" t="s">
        <v>34</v>
      </c>
      <c r="C68" s="1288">
        <v>2684.71</v>
      </c>
      <c r="D68" s="743">
        <v>2657.75</v>
      </c>
      <c r="E68" s="1288">
        <f>D68/C68*100</f>
        <v>98.995794704083494</v>
      </c>
      <c r="F68" s="1288">
        <v>1279.68</v>
      </c>
    </row>
    <row r="69" spans="1:21" ht="33" x14ac:dyDescent="0.25">
      <c r="A69" s="593" t="s">
        <v>138</v>
      </c>
      <c r="B69" s="605" t="s">
        <v>33</v>
      </c>
      <c r="C69" s="1288">
        <v>11.914976901975525</v>
      </c>
      <c r="D69" s="743">
        <v>11.273862708933914</v>
      </c>
      <c r="E69" s="1288">
        <f>D69/C69*100</f>
        <v>94.619257776863051</v>
      </c>
      <c r="F69" s="743">
        <v>3.2923741431214513</v>
      </c>
    </row>
    <row r="70" spans="1:21" ht="34.5" customHeight="1" thickBot="1" x14ac:dyDescent="0.3">
      <c r="A70" s="594" t="s">
        <v>278</v>
      </c>
      <c r="B70" s="606" t="s">
        <v>34</v>
      </c>
      <c r="C70" s="1283">
        <v>3245</v>
      </c>
      <c r="D70" s="1282">
        <v>3245</v>
      </c>
      <c r="E70" s="1287">
        <f>D70/C70*100</f>
        <v>100</v>
      </c>
      <c r="F70" s="744" t="s">
        <v>723</v>
      </c>
    </row>
    <row r="71" spans="1:21" ht="24" customHeight="1" x14ac:dyDescent="0.2">
      <c r="A71" s="1459" t="s">
        <v>485</v>
      </c>
      <c r="B71" s="1459"/>
      <c r="C71" s="1459"/>
      <c r="D71" s="1459"/>
      <c r="E71" s="1459"/>
      <c r="F71" s="1459"/>
    </row>
    <row r="72" spans="1:21" ht="21" customHeight="1" x14ac:dyDescent="0.2">
      <c r="A72" s="1434"/>
      <c r="B72" s="1434"/>
      <c r="C72" s="1434"/>
      <c r="D72" s="1434"/>
      <c r="E72" s="1434"/>
      <c r="F72" s="143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3.5" customHeight="1" x14ac:dyDescent="0.2">
      <c r="D73" s="255"/>
      <c r="E73" s="255"/>
      <c r="F73" s="25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2">
      <c r="A74" s="153"/>
      <c r="B74" s="259"/>
      <c r="C74" s="259"/>
      <c r="D74" s="259"/>
      <c r="E74" s="259"/>
      <c r="F74" s="259"/>
      <c r="H74" s="238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4"/>
    </row>
    <row r="75" spans="1:21" x14ac:dyDescent="0.25">
      <c r="H75" s="1299"/>
      <c r="I75" s="1300" t="s">
        <v>14</v>
      </c>
      <c r="J75" s="1300" t="s">
        <v>15</v>
      </c>
      <c r="K75" s="1300" t="s">
        <v>16</v>
      </c>
      <c r="L75" s="1300" t="s">
        <v>17</v>
      </c>
      <c r="M75" s="1300" t="s">
        <v>18</v>
      </c>
      <c r="N75" s="1300" t="s">
        <v>19</v>
      </c>
      <c r="O75" s="1300" t="s">
        <v>218</v>
      </c>
      <c r="P75" s="1300" t="s">
        <v>226</v>
      </c>
      <c r="Q75" s="1300" t="s">
        <v>233</v>
      </c>
      <c r="R75" s="1300" t="s">
        <v>236</v>
      </c>
      <c r="S75" s="1300" t="s">
        <v>240</v>
      </c>
      <c r="T75" s="1300" t="s">
        <v>241</v>
      </c>
      <c r="U75" s="4"/>
    </row>
    <row r="76" spans="1:21" x14ac:dyDescent="0.25">
      <c r="H76" s="1299">
        <v>2016</v>
      </c>
      <c r="I76" s="1301">
        <v>100.54</v>
      </c>
      <c r="J76" s="1301">
        <v>101.38</v>
      </c>
      <c r="K76" s="1301">
        <v>101.86</v>
      </c>
      <c r="L76" s="1302">
        <v>102.18</v>
      </c>
      <c r="M76" s="1302">
        <v>102.26</v>
      </c>
      <c r="N76" s="1302">
        <v>102.36</v>
      </c>
      <c r="O76" s="1302">
        <v>102.76</v>
      </c>
      <c r="P76" s="1302">
        <v>103.18</v>
      </c>
      <c r="Q76" s="1302">
        <v>103.3</v>
      </c>
      <c r="R76" s="1302">
        <v>103.7</v>
      </c>
      <c r="S76" s="1302">
        <v>104.2</v>
      </c>
      <c r="T76" s="1302">
        <v>104.7</v>
      </c>
      <c r="U76" s="4"/>
    </row>
    <row r="77" spans="1:21" x14ac:dyDescent="0.25">
      <c r="H77" s="1299">
        <v>2017</v>
      </c>
      <c r="I77" s="1301">
        <v>100.36</v>
      </c>
      <c r="J77" s="1301">
        <v>100.44</v>
      </c>
      <c r="K77" s="1301">
        <v>100.57</v>
      </c>
      <c r="L77" s="1302"/>
      <c r="M77" s="1302"/>
      <c r="N77" s="1302"/>
      <c r="O77" s="1302"/>
      <c r="P77" s="1302"/>
      <c r="Q77" s="1302"/>
      <c r="R77" s="1302"/>
      <c r="S77" s="1302"/>
      <c r="T77" s="1302"/>
      <c r="U77" s="4"/>
    </row>
    <row r="78" spans="1:21" x14ac:dyDescent="0.25">
      <c r="I78" s="4"/>
    </row>
    <row r="79" spans="1:2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2" spans="4:6" ht="57.75" customHeight="1" x14ac:dyDescent="0.25"/>
    <row r="84" spans="4:6" ht="12.75" x14ac:dyDescent="0.2">
      <c r="D84" s="255"/>
      <c r="E84" s="255"/>
      <c r="F84" s="255"/>
    </row>
    <row r="85" spans="4:6" ht="12.75" x14ac:dyDescent="0.2">
      <c r="D85" s="255"/>
      <c r="E85" s="255"/>
      <c r="F85" s="255"/>
    </row>
    <row r="86" spans="4:6" ht="12.75" x14ac:dyDescent="0.2">
      <c r="D86" s="255"/>
      <c r="E86" s="255"/>
      <c r="F86" s="255"/>
    </row>
    <row r="87" spans="4:6" ht="12.75" x14ac:dyDescent="0.2">
      <c r="D87" s="255"/>
      <c r="E87" s="255"/>
      <c r="F87" s="255"/>
    </row>
    <row r="88" spans="4:6" ht="12.75" x14ac:dyDescent="0.2">
      <c r="D88" s="255"/>
      <c r="E88" s="255"/>
      <c r="F88" s="255"/>
    </row>
    <row r="89" spans="4:6" ht="12.75" x14ac:dyDescent="0.2">
      <c r="D89" s="255"/>
      <c r="E89" s="255"/>
      <c r="F89" s="255"/>
    </row>
    <row r="90" spans="4:6" ht="12.75" x14ac:dyDescent="0.2">
      <c r="D90" s="255"/>
      <c r="E90" s="255"/>
      <c r="F90" s="255"/>
    </row>
    <row r="91" spans="4:6" ht="12.75" x14ac:dyDescent="0.2">
      <c r="D91" s="255"/>
      <c r="E91" s="255"/>
      <c r="F91" s="255"/>
    </row>
  </sheetData>
  <mergeCells count="8">
    <mergeCell ref="A71:F71"/>
    <mergeCell ref="A72:F72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8"/>
  <sheetViews>
    <sheetView view="pageBreakPreview" topLeftCell="A83" zoomScale="60" zoomScaleNormal="95" workbookViewId="0">
      <selection activeCell="F12" sqref="F12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3" width="9.85546875" style="12" customWidth="1"/>
    <col min="4" max="4" width="8.7109375" style="12" customWidth="1"/>
    <col min="5" max="5" width="8.28515625" style="12" customWidth="1"/>
    <col min="6" max="9" width="8.7109375" style="12" customWidth="1"/>
    <col min="10" max="11" width="7.7109375" style="12" customWidth="1"/>
    <col min="12" max="12" width="8.140625" style="12" customWidth="1"/>
    <col min="13" max="15" width="7.7109375" style="12" customWidth="1"/>
    <col min="16" max="16" width="10.28515625" style="12" customWidth="1"/>
    <col min="17" max="17" width="12.42578125" style="12" bestFit="1" customWidth="1"/>
    <col min="18" max="18" width="12.42578125" style="12" customWidth="1"/>
    <col min="19" max="258" width="9.140625" style="12"/>
    <col min="259" max="259" width="17.140625" style="12" customWidth="1"/>
    <col min="260" max="260" width="14.28515625" style="12" customWidth="1"/>
    <col min="261" max="261" width="8.7109375" style="12" customWidth="1"/>
    <col min="262" max="262" width="9.140625" style="12" customWidth="1"/>
    <col min="263" max="263" width="8.7109375" style="12" customWidth="1"/>
    <col min="264" max="264" width="8.28515625" style="12" customWidth="1"/>
    <col min="265" max="265" width="8.7109375" style="12" customWidth="1"/>
    <col min="266" max="267" width="7.7109375" style="12" customWidth="1"/>
    <col min="268" max="268" width="8.140625" style="12" customWidth="1"/>
    <col min="269" max="271" width="7.7109375" style="12" customWidth="1"/>
    <col min="272" max="272" width="10.28515625" style="12" customWidth="1"/>
    <col min="273" max="273" width="12.42578125" style="12" bestFit="1" customWidth="1"/>
    <col min="274" max="274" width="12.42578125" style="12" customWidth="1"/>
    <col min="275" max="514" width="9.140625" style="12"/>
    <col min="515" max="515" width="17.140625" style="12" customWidth="1"/>
    <col min="516" max="516" width="14.28515625" style="12" customWidth="1"/>
    <col min="517" max="517" width="8.7109375" style="12" customWidth="1"/>
    <col min="518" max="518" width="9.140625" style="12" customWidth="1"/>
    <col min="519" max="519" width="8.7109375" style="12" customWidth="1"/>
    <col min="520" max="520" width="8.28515625" style="12" customWidth="1"/>
    <col min="521" max="521" width="8.7109375" style="12" customWidth="1"/>
    <col min="522" max="523" width="7.7109375" style="12" customWidth="1"/>
    <col min="524" max="524" width="8.140625" style="12" customWidth="1"/>
    <col min="525" max="527" width="7.7109375" style="12" customWidth="1"/>
    <col min="528" max="528" width="10.28515625" style="12" customWidth="1"/>
    <col min="529" max="529" width="12.42578125" style="12" bestFit="1" customWidth="1"/>
    <col min="530" max="530" width="12.42578125" style="12" customWidth="1"/>
    <col min="531" max="770" width="9.140625" style="12"/>
    <col min="771" max="771" width="17.140625" style="12" customWidth="1"/>
    <col min="772" max="772" width="14.28515625" style="12" customWidth="1"/>
    <col min="773" max="773" width="8.7109375" style="12" customWidth="1"/>
    <col min="774" max="774" width="9.140625" style="12" customWidth="1"/>
    <col min="775" max="775" width="8.7109375" style="12" customWidth="1"/>
    <col min="776" max="776" width="8.28515625" style="12" customWidth="1"/>
    <col min="777" max="777" width="8.7109375" style="12" customWidth="1"/>
    <col min="778" max="779" width="7.7109375" style="12" customWidth="1"/>
    <col min="780" max="780" width="8.140625" style="12" customWidth="1"/>
    <col min="781" max="783" width="7.7109375" style="12" customWidth="1"/>
    <col min="784" max="784" width="10.28515625" style="12" customWidth="1"/>
    <col min="785" max="785" width="12.42578125" style="12" bestFit="1" customWidth="1"/>
    <col min="786" max="786" width="12.42578125" style="12" customWidth="1"/>
    <col min="787" max="1026" width="9.140625" style="12"/>
    <col min="1027" max="1027" width="17.140625" style="12" customWidth="1"/>
    <col min="1028" max="1028" width="14.28515625" style="12" customWidth="1"/>
    <col min="1029" max="1029" width="8.7109375" style="12" customWidth="1"/>
    <col min="1030" max="1030" width="9.140625" style="12" customWidth="1"/>
    <col min="1031" max="1031" width="8.7109375" style="12" customWidth="1"/>
    <col min="1032" max="1032" width="8.28515625" style="12" customWidth="1"/>
    <col min="1033" max="1033" width="8.7109375" style="12" customWidth="1"/>
    <col min="1034" max="1035" width="7.7109375" style="12" customWidth="1"/>
    <col min="1036" max="1036" width="8.140625" style="12" customWidth="1"/>
    <col min="1037" max="1039" width="7.7109375" style="12" customWidth="1"/>
    <col min="1040" max="1040" width="10.28515625" style="12" customWidth="1"/>
    <col min="1041" max="1041" width="12.42578125" style="12" bestFit="1" customWidth="1"/>
    <col min="1042" max="1042" width="12.42578125" style="12" customWidth="1"/>
    <col min="1043" max="1282" width="9.140625" style="12"/>
    <col min="1283" max="1283" width="17.140625" style="12" customWidth="1"/>
    <col min="1284" max="1284" width="14.28515625" style="12" customWidth="1"/>
    <col min="1285" max="1285" width="8.7109375" style="12" customWidth="1"/>
    <col min="1286" max="1286" width="9.140625" style="12" customWidth="1"/>
    <col min="1287" max="1287" width="8.7109375" style="12" customWidth="1"/>
    <col min="1288" max="1288" width="8.28515625" style="12" customWidth="1"/>
    <col min="1289" max="1289" width="8.7109375" style="12" customWidth="1"/>
    <col min="1290" max="1291" width="7.7109375" style="12" customWidth="1"/>
    <col min="1292" max="1292" width="8.140625" style="12" customWidth="1"/>
    <col min="1293" max="1295" width="7.7109375" style="12" customWidth="1"/>
    <col min="1296" max="1296" width="10.28515625" style="12" customWidth="1"/>
    <col min="1297" max="1297" width="12.42578125" style="12" bestFit="1" customWidth="1"/>
    <col min="1298" max="1298" width="12.42578125" style="12" customWidth="1"/>
    <col min="1299" max="1538" width="9.140625" style="12"/>
    <col min="1539" max="1539" width="17.140625" style="12" customWidth="1"/>
    <col min="1540" max="1540" width="14.28515625" style="12" customWidth="1"/>
    <col min="1541" max="1541" width="8.7109375" style="12" customWidth="1"/>
    <col min="1542" max="1542" width="9.140625" style="12" customWidth="1"/>
    <col min="1543" max="1543" width="8.7109375" style="12" customWidth="1"/>
    <col min="1544" max="1544" width="8.28515625" style="12" customWidth="1"/>
    <col min="1545" max="1545" width="8.7109375" style="12" customWidth="1"/>
    <col min="1546" max="1547" width="7.7109375" style="12" customWidth="1"/>
    <col min="1548" max="1548" width="8.140625" style="12" customWidth="1"/>
    <col min="1549" max="1551" width="7.7109375" style="12" customWidth="1"/>
    <col min="1552" max="1552" width="10.28515625" style="12" customWidth="1"/>
    <col min="1553" max="1553" width="12.42578125" style="12" bestFit="1" customWidth="1"/>
    <col min="1554" max="1554" width="12.42578125" style="12" customWidth="1"/>
    <col min="1555" max="1794" width="9.140625" style="12"/>
    <col min="1795" max="1795" width="17.140625" style="12" customWidth="1"/>
    <col min="1796" max="1796" width="14.28515625" style="12" customWidth="1"/>
    <col min="1797" max="1797" width="8.7109375" style="12" customWidth="1"/>
    <col min="1798" max="1798" width="9.140625" style="12" customWidth="1"/>
    <col min="1799" max="1799" width="8.7109375" style="12" customWidth="1"/>
    <col min="1800" max="1800" width="8.28515625" style="12" customWidth="1"/>
    <col min="1801" max="1801" width="8.7109375" style="12" customWidth="1"/>
    <col min="1802" max="1803" width="7.7109375" style="12" customWidth="1"/>
    <col min="1804" max="1804" width="8.140625" style="12" customWidth="1"/>
    <col min="1805" max="1807" width="7.7109375" style="12" customWidth="1"/>
    <col min="1808" max="1808" width="10.28515625" style="12" customWidth="1"/>
    <col min="1809" max="1809" width="12.42578125" style="12" bestFit="1" customWidth="1"/>
    <col min="1810" max="1810" width="12.42578125" style="12" customWidth="1"/>
    <col min="1811" max="2050" width="9.140625" style="12"/>
    <col min="2051" max="2051" width="17.140625" style="12" customWidth="1"/>
    <col min="2052" max="2052" width="14.28515625" style="12" customWidth="1"/>
    <col min="2053" max="2053" width="8.7109375" style="12" customWidth="1"/>
    <col min="2054" max="2054" width="9.140625" style="12" customWidth="1"/>
    <col min="2055" max="2055" width="8.7109375" style="12" customWidth="1"/>
    <col min="2056" max="2056" width="8.28515625" style="12" customWidth="1"/>
    <col min="2057" max="2057" width="8.7109375" style="12" customWidth="1"/>
    <col min="2058" max="2059" width="7.7109375" style="12" customWidth="1"/>
    <col min="2060" max="2060" width="8.140625" style="12" customWidth="1"/>
    <col min="2061" max="2063" width="7.7109375" style="12" customWidth="1"/>
    <col min="2064" max="2064" width="10.28515625" style="12" customWidth="1"/>
    <col min="2065" max="2065" width="12.42578125" style="12" bestFit="1" customWidth="1"/>
    <col min="2066" max="2066" width="12.42578125" style="12" customWidth="1"/>
    <col min="2067" max="2306" width="9.140625" style="12"/>
    <col min="2307" max="2307" width="17.140625" style="12" customWidth="1"/>
    <col min="2308" max="2308" width="14.28515625" style="12" customWidth="1"/>
    <col min="2309" max="2309" width="8.7109375" style="12" customWidth="1"/>
    <col min="2310" max="2310" width="9.140625" style="12" customWidth="1"/>
    <col min="2311" max="2311" width="8.7109375" style="12" customWidth="1"/>
    <col min="2312" max="2312" width="8.28515625" style="12" customWidth="1"/>
    <col min="2313" max="2313" width="8.7109375" style="12" customWidth="1"/>
    <col min="2314" max="2315" width="7.7109375" style="12" customWidth="1"/>
    <col min="2316" max="2316" width="8.140625" style="12" customWidth="1"/>
    <col min="2317" max="2319" width="7.7109375" style="12" customWidth="1"/>
    <col min="2320" max="2320" width="10.28515625" style="12" customWidth="1"/>
    <col min="2321" max="2321" width="12.42578125" style="12" bestFit="1" customWidth="1"/>
    <col min="2322" max="2322" width="12.42578125" style="12" customWidth="1"/>
    <col min="2323" max="2562" width="9.140625" style="12"/>
    <col min="2563" max="2563" width="17.140625" style="12" customWidth="1"/>
    <col min="2564" max="2564" width="14.28515625" style="12" customWidth="1"/>
    <col min="2565" max="2565" width="8.7109375" style="12" customWidth="1"/>
    <col min="2566" max="2566" width="9.140625" style="12" customWidth="1"/>
    <col min="2567" max="2567" width="8.7109375" style="12" customWidth="1"/>
    <col min="2568" max="2568" width="8.28515625" style="12" customWidth="1"/>
    <col min="2569" max="2569" width="8.7109375" style="12" customWidth="1"/>
    <col min="2570" max="2571" width="7.7109375" style="12" customWidth="1"/>
    <col min="2572" max="2572" width="8.140625" style="12" customWidth="1"/>
    <col min="2573" max="2575" width="7.7109375" style="12" customWidth="1"/>
    <col min="2576" max="2576" width="10.28515625" style="12" customWidth="1"/>
    <col min="2577" max="2577" width="12.42578125" style="12" bestFit="1" customWidth="1"/>
    <col min="2578" max="2578" width="12.42578125" style="12" customWidth="1"/>
    <col min="2579" max="2818" width="9.140625" style="12"/>
    <col min="2819" max="2819" width="17.140625" style="12" customWidth="1"/>
    <col min="2820" max="2820" width="14.28515625" style="12" customWidth="1"/>
    <col min="2821" max="2821" width="8.7109375" style="12" customWidth="1"/>
    <col min="2822" max="2822" width="9.140625" style="12" customWidth="1"/>
    <col min="2823" max="2823" width="8.7109375" style="12" customWidth="1"/>
    <col min="2824" max="2824" width="8.28515625" style="12" customWidth="1"/>
    <col min="2825" max="2825" width="8.7109375" style="12" customWidth="1"/>
    <col min="2826" max="2827" width="7.7109375" style="12" customWidth="1"/>
    <col min="2828" max="2828" width="8.140625" style="12" customWidth="1"/>
    <col min="2829" max="2831" width="7.7109375" style="12" customWidth="1"/>
    <col min="2832" max="2832" width="10.28515625" style="12" customWidth="1"/>
    <col min="2833" max="2833" width="12.42578125" style="12" bestFit="1" customWidth="1"/>
    <col min="2834" max="2834" width="12.42578125" style="12" customWidth="1"/>
    <col min="2835" max="3074" width="9.140625" style="12"/>
    <col min="3075" max="3075" width="17.140625" style="12" customWidth="1"/>
    <col min="3076" max="3076" width="14.28515625" style="12" customWidth="1"/>
    <col min="3077" max="3077" width="8.7109375" style="12" customWidth="1"/>
    <col min="3078" max="3078" width="9.140625" style="12" customWidth="1"/>
    <col min="3079" max="3079" width="8.7109375" style="12" customWidth="1"/>
    <col min="3080" max="3080" width="8.28515625" style="12" customWidth="1"/>
    <col min="3081" max="3081" width="8.7109375" style="12" customWidth="1"/>
    <col min="3082" max="3083" width="7.7109375" style="12" customWidth="1"/>
    <col min="3084" max="3084" width="8.140625" style="12" customWidth="1"/>
    <col min="3085" max="3087" width="7.7109375" style="12" customWidth="1"/>
    <col min="3088" max="3088" width="10.28515625" style="12" customWidth="1"/>
    <col min="3089" max="3089" width="12.42578125" style="12" bestFit="1" customWidth="1"/>
    <col min="3090" max="3090" width="12.42578125" style="12" customWidth="1"/>
    <col min="3091" max="3330" width="9.140625" style="12"/>
    <col min="3331" max="3331" width="17.140625" style="12" customWidth="1"/>
    <col min="3332" max="3332" width="14.28515625" style="12" customWidth="1"/>
    <col min="3333" max="3333" width="8.7109375" style="12" customWidth="1"/>
    <col min="3334" max="3334" width="9.140625" style="12" customWidth="1"/>
    <col min="3335" max="3335" width="8.7109375" style="12" customWidth="1"/>
    <col min="3336" max="3336" width="8.28515625" style="12" customWidth="1"/>
    <col min="3337" max="3337" width="8.7109375" style="12" customWidth="1"/>
    <col min="3338" max="3339" width="7.7109375" style="12" customWidth="1"/>
    <col min="3340" max="3340" width="8.140625" style="12" customWidth="1"/>
    <col min="3341" max="3343" width="7.7109375" style="12" customWidth="1"/>
    <col min="3344" max="3344" width="10.28515625" style="12" customWidth="1"/>
    <col min="3345" max="3345" width="12.42578125" style="12" bestFit="1" customWidth="1"/>
    <col min="3346" max="3346" width="12.42578125" style="12" customWidth="1"/>
    <col min="3347" max="3586" width="9.140625" style="12"/>
    <col min="3587" max="3587" width="17.140625" style="12" customWidth="1"/>
    <col min="3588" max="3588" width="14.28515625" style="12" customWidth="1"/>
    <col min="3589" max="3589" width="8.7109375" style="12" customWidth="1"/>
    <col min="3590" max="3590" width="9.140625" style="12" customWidth="1"/>
    <col min="3591" max="3591" width="8.7109375" style="12" customWidth="1"/>
    <col min="3592" max="3592" width="8.28515625" style="12" customWidth="1"/>
    <col min="3593" max="3593" width="8.7109375" style="12" customWidth="1"/>
    <col min="3594" max="3595" width="7.7109375" style="12" customWidth="1"/>
    <col min="3596" max="3596" width="8.140625" style="12" customWidth="1"/>
    <col min="3597" max="3599" width="7.7109375" style="12" customWidth="1"/>
    <col min="3600" max="3600" width="10.28515625" style="12" customWidth="1"/>
    <col min="3601" max="3601" width="12.42578125" style="12" bestFit="1" customWidth="1"/>
    <col min="3602" max="3602" width="12.42578125" style="12" customWidth="1"/>
    <col min="3603" max="3842" width="9.140625" style="12"/>
    <col min="3843" max="3843" width="17.140625" style="12" customWidth="1"/>
    <col min="3844" max="3844" width="14.28515625" style="12" customWidth="1"/>
    <col min="3845" max="3845" width="8.7109375" style="12" customWidth="1"/>
    <col min="3846" max="3846" width="9.140625" style="12" customWidth="1"/>
    <col min="3847" max="3847" width="8.7109375" style="12" customWidth="1"/>
    <col min="3848" max="3848" width="8.28515625" style="12" customWidth="1"/>
    <col min="3849" max="3849" width="8.7109375" style="12" customWidth="1"/>
    <col min="3850" max="3851" width="7.7109375" style="12" customWidth="1"/>
    <col min="3852" max="3852" width="8.140625" style="12" customWidth="1"/>
    <col min="3853" max="3855" width="7.7109375" style="12" customWidth="1"/>
    <col min="3856" max="3856" width="10.28515625" style="12" customWidth="1"/>
    <col min="3857" max="3857" width="12.42578125" style="12" bestFit="1" customWidth="1"/>
    <col min="3858" max="3858" width="12.42578125" style="12" customWidth="1"/>
    <col min="3859" max="4098" width="9.140625" style="12"/>
    <col min="4099" max="4099" width="17.140625" style="12" customWidth="1"/>
    <col min="4100" max="4100" width="14.28515625" style="12" customWidth="1"/>
    <col min="4101" max="4101" width="8.7109375" style="12" customWidth="1"/>
    <col min="4102" max="4102" width="9.140625" style="12" customWidth="1"/>
    <col min="4103" max="4103" width="8.7109375" style="12" customWidth="1"/>
    <col min="4104" max="4104" width="8.28515625" style="12" customWidth="1"/>
    <col min="4105" max="4105" width="8.7109375" style="12" customWidth="1"/>
    <col min="4106" max="4107" width="7.7109375" style="12" customWidth="1"/>
    <col min="4108" max="4108" width="8.140625" style="12" customWidth="1"/>
    <col min="4109" max="4111" width="7.7109375" style="12" customWidth="1"/>
    <col min="4112" max="4112" width="10.28515625" style="12" customWidth="1"/>
    <col min="4113" max="4113" width="12.42578125" style="12" bestFit="1" customWidth="1"/>
    <col min="4114" max="4114" width="12.42578125" style="12" customWidth="1"/>
    <col min="4115" max="4354" width="9.140625" style="12"/>
    <col min="4355" max="4355" width="17.140625" style="12" customWidth="1"/>
    <col min="4356" max="4356" width="14.28515625" style="12" customWidth="1"/>
    <col min="4357" max="4357" width="8.7109375" style="12" customWidth="1"/>
    <col min="4358" max="4358" width="9.140625" style="12" customWidth="1"/>
    <col min="4359" max="4359" width="8.7109375" style="12" customWidth="1"/>
    <col min="4360" max="4360" width="8.28515625" style="12" customWidth="1"/>
    <col min="4361" max="4361" width="8.7109375" style="12" customWidth="1"/>
    <col min="4362" max="4363" width="7.7109375" style="12" customWidth="1"/>
    <col min="4364" max="4364" width="8.140625" style="12" customWidth="1"/>
    <col min="4365" max="4367" width="7.7109375" style="12" customWidth="1"/>
    <col min="4368" max="4368" width="10.28515625" style="12" customWidth="1"/>
    <col min="4369" max="4369" width="12.42578125" style="12" bestFit="1" customWidth="1"/>
    <col min="4370" max="4370" width="12.42578125" style="12" customWidth="1"/>
    <col min="4371" max="4610" width="9.140625" style="12"/>
    <col min="4611" max="4611" width="17.140625" style="12" customWidth="1"/>
    <col min="4612" max="4612" width="14.28515625" style="12" customWidth="1"/>
    <col min="4613" max="4613" width="8.7109375" style="12" customWidth="1"/>
    <col min="4614" max="4614" width="9.140625" style="12" customWidth="1"/>
    <col min="4615" max="4615" width="8.7109375" style="12" customWidth="1"/>
    <col min="4616" max="4616" width="8.28515625" style="12" customWidth="1"/>
    <col min="4617" max="4617" width="8.7109375" style="12" customWidth="1"/>
    <col min="4618" max="4619" width="7.7109375" style="12" customWidth="1"/>
    <col min="4620" max="4620" width="8.140625" style="12" customWidth="1"/>
    <col min="4621" max="4623" width="7.7109375" style="12" customWidth="1"/>
    <col min="4624" max="4624" width="10.28515625" style="12" customWidth="1"/>
    <col min="4625" max="4625" width="12.42578125" style="12" bestFit="1" customWidth="1"/>
    <col min="4626" max="4626" width="12.42578125" style="12" customWidth="1"/>
    <col min="4627" max="4866" width="9.140625" style="12"/>
    <col min="4867" max="4867" width="17.140625" style="12" customWidth="1"/>
    <col min="4868" max="4868" width="14.28515625" style="12" customWidth="1"/>
    <col min="4869" max="4869" width="8.7109375" style="12" customWidth="1"/>
    <col min="4870" max="4870" width="9.140625" style="12" customWidth="1"/>
    <col min="4871" max="4871" width="8.7109375" style="12" customWidth="1"/>
    <col min="4872" max="4872" width="8.28515625" style="12" customWidth="1"/>
    <col min="4873" max="4873" width="8.7109375" style="12" customWidth="1"/>
    <col min="4874" max="4875" width="7.7109375" style="12" customWidth="1"/>
    <col min="4876" max="4876" width="8.140625" style="12" customWidth="1"/>
    <col min="4877" max="4879" width="7.7109375" style="12" customWidth="1"/>
    <col min="4880" max="4880" width="10.28515625" style="12" customWidth="1"/>
    <col min="4881" max="4881" width="12.42578125" style="12" bestFit="1" customWidth="1"/>
    <col min="4882" max="4882" width="12.42578125" style="12" customWidth="1"/>
    <col min="4883" max="5122" width="9.140625" style="12"/>
    <col min="5123" max="5123" width="17.140625" style="12" customWidth="1"/>
    <col min="5124" max="5124" width="14.28515625" style="12" customWidth="1"/>
    <col min="5125" max="5125" width="8.7109375" style="12" customWidth="1"/>
    <col min="5126" max="5126" width="9.140625" style="12" customWidth="1"/>
    <col min="5127" max="5127" width="8.7109375" style="12" customWidth="1"/>
    <col min="5128" max="5128" width="8.28515625" style="12" customWidth="1"/>
    <col min="5129" max="5129" width="8.7109375" style="12" customWidth="1"/>
    <col min="5130" max="5131" width="7.7109375" style="12" customWidth="1"/>
    <col min="5132" max="5132" width="8.140625" style="12" customWidth="1"/>
    <col min="5133" max="5135" width="7.7109375" style="12" customWidth="1"/>
    <col min="5136" max="5136" width="10.28515625" style="12" customWidth="1"/>
    <col min="5137" max="5137" width="12.42578125" style="12" bestFit="1" customWidth="1"/>
    <col min="5138" max="5138" width="12.42578125" style="12" customWidth="1"/>
    <col min="5139" max="5378" width="9.140625" style="12"/>
    <col min="5379" max="5379" width="17.140625" style="12" customWidth="1"/>
    <col min="5380" max="5380" width="14.28515625" style="12" customWidth="1"/>
    <col min="5381" max="5381" width="8.7109375" style="12" customWidth="1"/>
    <col min="5382" max="5382" width="9.140625" style="12" customWidth="1"/>
    <col min="5383" max="5383" width="8.7109375" style="12" customWidth="1"/>
    <col min="5384" max="5384" width="8.28515625" style="12" customWidth="1"/>
    <col min="5385" max="5385" width="8.7109375" style="12" customWidth="1"/>
    <col min="5386" max="5387" width="7.7109375" style="12" customWidth="1"/>
    <col min="5388" max="5388" width="8.140625" style="12" customWidth="1"/>
    <col min="5389" max="5391" width="7.7109375" style="12" customWidth="1"/>
    <col min="5392" max="5392" width="10.28515625" style="12" customWidth="1"/>
    <col min="5393" max="5393" width="12.42578125" style="12" bestFit="1" customWidth="1"/>
    <col min="5394" max="5394" width="12.42578125" style="12" customWidth="1"/>
    <col min="5395" max="5634" width="9.140625" style="12"/>
    <col min="5635" max="5635" width="17.140625" style="12" customWidth="1"/>
    <col min="5636" max="5636" width="14.28515625" style="12" customWidth="1"/>
    <col min="5637" max="5637" width="8.7109375" style="12" customWidth="1"/>
    <col min="5638" max="5638" width="9.140625" style="12" customWidth="1"/>
    <col min="5639" max="5639" width="8.7109375" style="12" customWidth="1"/>
    <col min="5640" max="5640" width="8.28515625" style="12" customWidth="1"/>
    <col min="5641" max="5641" width="8.7109375" style="12" customWidth="1"/>
    <col min="5642" max="5643" width="7.7109375" style="12" customWidth="1"/>
    <col min="5644" max="5644" width="8.140625" style="12" customWidth="1"/>
    <col min="5645" max="5647" width="7.7109375" style="12" customWidth="1"/>
    <col min="5648" max="5648" width="10.28515625" style="12" customWidth="1"/>
    <col min="5649" max="5649" width="12.42578125" style="12" bestFit="1" customWidth="1"/>
    <col min="5650" max="5650" width="12.42578125" style="12" customWidth="1"/>
    <col min="5651" max="5890" width="9.140625" style="12"/>
    <col min="5891" max="5891" width="17.140625" style="12" customWidth="1"/>
    <col min="5892" max="5892" width="14.28515625" style="12" customWidth="1"/>
    <col min="5893" max="5893" width="8.7109375" style="12" customWidth="1"/>
    <col min="5894" max="5894" width="9.140625" style="12" customWidth="1"/>
    <col min="5895" max="5895" width="8.7109375" style="12" customWidth="1"/>
    <col min="5896" max="5896" width="8.28515625" style="12" customWidth="1"/>
    <col min="5897" max="5897" width="8.7109375" style="12" customWidth="1"/>
    <col min="5898" max="5899" width="7.7109375" style="12" customWidth="1"/>
    <col min="5900" max="5900" width="8.140625" style="12" customWidth="1"/>
    <col min="5901" max="5903" width="7.7109375" style="12" customWidth="1"/>
    <col min="5904" max="5904" width="10.28515625" style="12" customWidth="1"/>
    <col min="5905" max="5905" width="12.42578125" style="12" bestFit="1" customWidth="1"/>
    <col min="5906" max="5906" width="12.42578125" style="12" customWidth="1"/>
    <col min="5907" max="6146" width="9.140625" style="12"/>
    <col min="6147" max="6147" width="17.140625" style="12" customWidth="1"/>
    <col min="6148" max="6148" width="14.28515625" style="12" customWidth="1"/>
    <col min="6149" max="6149" width="8.7109375" style="12" customWidth="1"/>
    <col min="6150" max="6150" width="9.140625" style="12" customWidth="1"/>
    <col min="6151" max="6151" width="8.7109375" style="12" customWidth="1"/>
    <col min="6152" max="6152" width="8.28515625" style="12" customWidth="1"/>
    <col min="6153" max="6153" width="8.7109375" style="12" customWidth="1"/>
    <col min="6154" max="6155" width="7.7109375" style="12" customWidth="1"/>
    <col min="6156" max="6156" width="8.140625" style="12" customWidth="1"/>
    <col min="6157" max="6159" width="7.7109375" style="12" customWidth="1"/>
    <col min="6160" max="6160" width="10.28515625" style="12" customWidth="1"/>
    <col min="6161" max="6161" width="12.42578125" style="12" bestFit="1" customWidth="1"/>
    <col min="6162" max="6162" width="12.42578125" style="12" customWidth="1"/>
    <col min="6163" max="6402" width="9.140625" style="12"/>
    <col min="6403" max="6403" width="17.140625" style="12" customWidth="1"/>
    <col min="6404" max="6404" width="14.28515625" style="12" customWidth="1"/>
    <col min="6405" max="6405" width="8.7109375" style="12" customWidth="1"/>
    <col min="6406" max="6406" width="9.140625" style="12" customWidth="1"/>
    <col min="6407" max="6407" width="8.7109375" style="12" customWidth="1"/>
    <col min="6408" max="6408" width="8.28515625" style="12" customWidth="1"/>
    <col min="6409" max="6409" width="8.7109375" style="12" customWidth="1"/>
    <col min="6410" max="6411" width="7.7109375" style="12" customWidth="1"/>
    <col min="6412" max="6412" width="8.140625" style="12" customWidth="1"/>
    <col min="6413" max="6415" width="7.7109375" style="12" customWidth="1"/>
    <col min="6416" max="6416" width="10.28515625" style="12" customWidth="1"/>
    <col min="6417" max="6417" width="12.42578125" style="12" bestFit="1" customWidth="1"/>
    <col min="6418" max="6418" width="12.42578125" style="12" customWidth="1"/>
    <col min="6419" max="6658" width="9.140625" style="12"/>
    <col min="6659" max="6659" width="17.140625" style="12" customWidth="1"/>
    <col min="6660" max="6660" width="14.28515625" style="12" customWidth="1"/>
    <col min="6661" max="6661" width="8.7109375" style="12" customWidth="1"/>
    <col min="6662" max="6662" width="9.140625" style="12" customWidth="1"/>
    <col min="6663" max="6663" width="8.7109375" style="12" customWidth="1"/>
    <col min="6664" max="6664" width="8.28515625" style="12" customWidth="1"/>
    <col min="6665" max="6665" width="8.7109375" style="12" customWidth="1"/>
    <col min="6666" max="6667" width="7.7109375" style="12" customWidth="1"/>
    <col min="6668" max="6668" width="8.140625" style="12" customWidth="1"/>
    <col min="6669" max="6671" width="7.7109375" style="12" customWidth="1"/>
    <col min="6672" max="6672" width="10.28515625" style="12" customWidth="1"/>
    <col min="6673" max="6673" width="12.42578125" style="12" bestFit="1" customWidth="1"/>
    <col min="6674" max="6674" width="12.42578125" style="12" customWidth="1"/>
    <col min="6675" max="6914" width="9.140625" style="12"/>
    <col min="6915" max="6915" width="17.140625" style="12" customWidth="1"/>
    <col min="6916" max="6916" width="14.28515625" style="12" customWidth="1"/>
    <col min="6917" max="6917" width="8.7109375" style="12" customWidth="1"/>
    <col min="6918" max="6918" width="9.140625" style="12" customWidth="1"/>
    <col min="6919" max="6919" width="8.7109375" style="12" customWidth="1"/>
    <col min="6920" max="6920" width="8.28515625" style="12" customWidth="1"/>
    <col min="6921" max="6921" width="8.7109375" style="12" customWidth="1"/>
    <col min="6922" max="6923" width="7.7109375" style="12" customWidth="1"/>
    <col min="6924" max="6924" width="8.140625" style="12" customWidth="1"/>
    <col min="6925" max="6927" width="7.7109375" style="12" customWidth="1"/>
    <col min="6928" max="6928" width="10.28515625" style="12" customWidth="1"/>
    <col min="6929" max="6929" width="12.42578125" style="12" bestFit="1" customWidth="1"/>
    <col min="6930" max="6930" width="12.42578125" style="12" customWidth="1"/>
    <col min="6931" max="7170" width="9.140625" style="12"/>
    <col min="7171" max="7171" width="17.140625" style="12" customWidth="1"/>
    <col min="7172" max="7172" width="14.28515625" style="12" customWidth="1"/>
    <col min="7173" max="7173" width="8.7109375" style="12" customWidth="1"/>
    <col min="7174" max="7174" width="9.140625" style="12" customWidth="1"/>
    <col min="7175" max="7175" width="8.7109375" style="12" customWidth="1"/>
    <col min="7176" max="7176" width="8.28515625" style="12" customWidth="1"/>
    <col min="7177" max="7177" width="8.7109375" style="12" customWidth="1"/>
    <col min="7178" max="7179" width="7.7109375" style="12" customWidth="1"/>
    <col min="7180" max="7180" width="8.140625" style="12" customWidth="1"/>
    <col min="7181" max="7183" width="7.7109375" style="12" customWidth="1"/>
    <col min="7184" max="7184" width="10.28515625" style="12" customWidth="1"/>
    <col min="7185" max="7185" width="12.42578125" style="12" bestFit="1" customWidth="1"/>
    <col min="7186" max="7186" width="12.42578125" style="12" customWidth="1"/>
    <col min="7187" max="7426" width="9.140625" style="12"/>
    <col min="7427" max="7427" width="17.140625" style="12" customWidth="1"/>
    <col min="7428" max="7428" width="14.28515625" style="12" customWidth="1"/>
    <col min="7429" max="7429" width="8.7109375" style="12" customWidth="1"/>
    <col min="7430" max="7430" width="9.140625" style="12" customWidth="1"/>
    <col min="7431" max="7431" width="8.7109375" style="12" customWidth="1"/>
    <col min="7432" max="7432" width="8.28515625" style="12" customWidth="1"/>
    <col min="7433" max="7433" width="8.7109375" style="12" customWidth="1"/>
    <col min="7434" max="7435" width="7.7109375" style="12" customWidth="1"/>
    <col min="7436" max="7436" width="8.140625" style="12" customWidth="1"/>
    <col min="7437" max="7439" width="7.7109375" style="12" customWidth="1"/>
    <col min="7440" max="7440" width="10.28515625" style="12" customWidth="1"/>
    <col min="7441" max="7441" width="12.42578125" style="12" bestFit="1" customWidth="1"/>
    <col min="7442" max="7442" width="12.42578125" style="12" customWidth="1"/>
    <col min="7443" max="7682" width="9.140625" style="12"/>
    <col min="7683" max="7683" width="17.140625" style="12" customWidth="1"/>
    <col min="7684" max="7684" width="14.28515625" style="12" customWidth="1"/>
    <col min="7685" max="7685" width="8.7109375" style="12" customWidth="1"/>
    <col min="7686" max="7686" width="9.140625" style="12" customWidth="1"/>
    <col min="7687" max="7687" width="8.7109375" style="12" customWidth="1"/>
    <col min="7688" max="7688" width="8.28515625" style="12" customWidth="1"/>
    <col min="7689" max="7689" width="8.7109375" style="12" customWidth="1"/>
    <col min="7690" max="7691" width="7.7109375" style="12" customWidth="1"/>
    <col min="7692" max="7692" width="8.140625" style="12" customWidth="1"/>
    <col min="7693" max="7695" width="7.7109375" style="12" customWidth="1"/>
    <col min="7696" max="7696" width="10.28515625" style="12" customWidth="1"/>
    <col min="7697" max="7697" width="12.42578125" style="12" bestFit="1" customWidth="1"/>
    <col min="7698" max="7698" width="12.42578125" style="12" customWidth="1"/>
    <col min="7699" max="7938" width="9.140625" style="12"/>
    <col min="7939" max="7939" width="17.140625" style="12" customWidth="1"/>
    <col min="7940" max="7940" width="14.28515625" style="12" customWidth="1"/>
    <col min="7941" max="7941" width="8.7109375" style="12" customWidth="1"/>
    <col min="7942" max="7942" width="9.140625" style="12" customWidth="1"/>
    <col min="7943" max="7943" width="8.7109375" style="12" customWidth="1"/>
    <col min="7944" max="7944" width="8.28515625" style="12" customWidth="1"/>
    <col min="7945" max="7945" width="8.7109375" style="12" customWidth="1"/>
    <col min="7946" max="7947" width="7.7109375" style="12" customWidth="1"/>
    <col min="7948" max="7948" width="8.140625" style="12" customWidth="1"/>
    <col min="7949" max="7951" width="7.7109375" style="12" customWidth="1"/>
    <col min="7952" max="7952" width="10.28515625" style="12" customWidth="1"/>
    <col min="7953" max="7953" width="12.42578125" style="12" bestFit="1" customWidth="1"/>
    <col min="7954" max="7954" width="12.42578125" style="12" customWidth="1"/>
    <col min="7955" max="8194" width="9.140625" style="12"/>
    <col min="8195" max="8195" width="17.140625" style="12" customWidth="1"/>
    <col min="8196" max="8196" width="14.28515625" style="12" customWidth="1"/>
    <col min="8197" max="8197" width="8.7109375" style="12" customWidth="1"/>
    <col min="8198" max="8198" width="9.140625" style="12" customWidth="1"/>
    <col min="8199" max="8199" width="8.7109375" style="12" customWidth="1"/>
    <col min="8200" max="8200" width="8.28515625" style="12" customWidth="1"/>
    <col min="8201" max="8201" width="8.7109375" style="12" customWidth="1"/>
    <col min="8202" max="8203" width="7.7109375" style="12" customWidth="1"/>
    <col min="8204" max="8204" width="8.140625" style="12" customWidth="1"/>
    <col min="8205" max="8207" width="7.7109375" style="12" customWidth="1"/>
    <col min="8208" max="8208" width="10.28515625" style="12" customWidth="1"/>
    <col min="8209" max="8209" width="12.42578125" style="12" bestFit="1" customWidth="1"/>
    <col min="8210" max="8210" width="12.42578125" style="12" customWidth="1"/>
    <col min="8211" max="8450" width="9.140625" style="12"/>
    <col min="8451" max="8451" width="17.140625" style="12" customWidth="1"/>
    <col min="8452" max="8452" width="14.28515625" style="12" customWidth="1"/>
    <col min="8453" max="8453" width="8.7109375" style="12" customWidth="1"/>
    <col min="8454" max="8454" width="9.140625" style="12" customWidth="1"/>
    <col min="8455" max="8455" width="8.7109375" style="12" customWidth="1"/>
    <col min="8456" max="8456" width="8.28515625" style="12" customWidth="1"/>
    <col min="8457" max="8457" width="8.7109375" style="12" customWidth="1"/>
    <col min="8458" max="8459" width="7.7109375" style="12" customWidth="1"/>
    <col min="8460" max="8460" width="8.140625" style="12" customWidth="1"/>
    <col min="8461" max="8463" width="7.7109375" style="12" customWidth="1"/>
    <col min="8464" max="8464" width="10.28515625" style="12" customWidth="1"/>
    <col min="8465" max="8465" width="12.42578125" style="12" bestFit="1" customWidth="1"/>
    <col min="8466" max="8466" width="12.42578125" style="12" customWidth="1"/>
    <col min="8467" max="8706" width="9.140625" style="12"/>
    <col min="8707" max="8707" width="17.140625" style="12" customWidth="1"/>
    <col min="8708" max="8708" width="14.28515625" style="12" customWidth="1"/>
    <col min="8709" max="8709" width="8.7109375" style="12" customWidth="1"/>
    <col min="8710" max="8710" width="9.140625" style="12" customWidth="1"/>
    <col min="8711" max="8711" width="8.7109375" style="12" customWidth="1"/>
    <col min="8712" max="8712" width="8.28515625" style="12" customWidth="1"/>
    <col min="8713" max="8713" width="8.7109375" style="12" customWidth="1"/>
    <col min="8714" max="8715" width="7.7109375" style="12" customWidth="1"/>
    <col min="8716" max="8716" width="8.140625" style="12" customWidth="1"/>
    <col min="8717" max="8719" width="7.7109375" style="12" customWidth="1"/>
    <col min="8720" max="8720" width="10.28515625" style="12" customWidth="1"/>
    <col min="8721" max="8721" width="12.42578125" style="12" bestFit="1" customWidth="1"/>
    <col min="8722" max="8722" width="12.42578125" style="12" customWidth="1"/>
    <col min="8723" max="8962" width="9.140625" style="12"/>
    <col min="8963" max="8963" width="17.140625" style="12" customWidth="1"/>
    <col min="8964" max="8964" width="14.28515625" style="12" customWidth="1"/>
    <col min="8965" max="8965" width="8.7109375" style="12" customWidth="1"/>
    <col min="8966" max="8966" width="9.140625" style="12" customWidth="1"/>
    <col min="8967" max="8967" width="8.7109375" style="12" customWidth="1"/>
    <col min="8968" max="8968" width="8.28515625" style="12" customWidth="1"/>
    <col min="8969" max="8969" width="8.7109375" style="12" customWidth="1"/>
    <col min="8970" max="8971" width="7.7109375" style="12" customWidth="1"/>
    <col min="8972" max="8972" width="8.140625" style="12" customWidth="1"/>
    <col min="8973" max="8975" width="7.7109375" style="12" customWidth="1"/>
    <col min="8976" max="8976" width="10.28515625" style="12" customWidth="1"/>
    <col min="8977" max="8977" width="12.42578125" style="12" bestFit="1" customWidth="1"/>
    <col min="8978" max="8978" width="12.42578125" style="12" customWidth="1"/>
    <col min="8979" max="9218" width="9.140625" style="12"/>
    <col min="9219" max="9219" width="17.140625" style="12" customWidth="1"/>
    <col min="9220" max="9220" width="14.28515625" style="12" customWidth="1"/>
    <col min="9221" max="9221" width="8.7109375" style="12" customWidth="1"/>
    <col min="9222" max="9222" width="9.140625" style="12" customWidth="1"/>
    <col min="9223" max="9223" width="8.7109375" style="12" customWidth="1"/>
    <col min="9224" max="9224" width="8.28515625" style="12" customWidth="1"/>
    <col min="9225" max="9225" width="8.7109375" style="12" customWidth="1"/>
    <col min="9226" max="9227" width="7.7109375" style="12" customWidth="1"/>
    <col min="9228" max="9228" width="8.140625" style="12" customWidth="1"/>
    <col min="9229" max="9231" width="7.7109375" style="12" customWidth="1"/>
    <col min="9232" max="9232" width="10.28515625" style="12" customWidth="1"/>
    <col min="9233" max="9233" width="12.42578125" style="12" bestFit="1" customWidth="1"/>
    <col min="9234" max="9234" width="12.42578125" style="12" customWidth="1"/>
    <col min="9235" max="9474" width="9.140625" style="12"/>
    <col min="9475" max="9475" width="17.140625" style="12" customWidth="1"/>
    <col min="9476" max="9476" width="14.28515625" style="12" customWidth="1"/>
    <col min="9477" max="9477" width="8.7109375" style="12" customWidth="1"/>
    <col min="9478" max="9478" width="9.140625" style="12" customWidth="1"/>
    <col min="9479" max="9479" width="8.7109375" style="12" customWidth="1"/>
    <col min="9480" max="9480" width="8.28515625" style="12" customWidth="1"/>
    <col min="9481" max="9481" width="8.7109375" style="12" customWidth="1"/>
    <col min="9482" max="9483" width="7.7109375" style="12" customWidth="1"/>
    <col min="9484" max="9484" width="8.140625" style="12" customWidth="1"/>
    <col min="9485" max="9487" width="7.7109375" style="12" customWidth="1"/>
    <col min="9488" max="9488" width="10.28515625" style="12" customWidth="1"/>
    <col min="9489" max="9489" width="12.42578125" style="12" bestFit="1" customWidth="1"/>
    <col min="9490" max="9490" width="12.42578125" style="12" customWidth="1"/>
    <col min="9491" max="9730" width="9.140625" style="12"/>
    <col min="9731" max="9731" width="17.140625" style="12" customWidth="1"/>
    <col min="9732" max="9732" width="14.28515625" style="12" customWidth="1"/>
    <col min="9733" max="9733" width="8.7109375" style="12" customWidth="1"/>
    <col min="9734" max="9734" width="9.140625" style="12" customWidth="1"/>
    <col min="9735" max="9735" width="8.7109375" style="12" customWidth="1"/>
    <col min="9736" max="9736" width="8.28515625" style="12" customWidth="1"/>
    <col min="9737" max="9737" width="8.7109375" style="12" customWidth="1"/>
    <col min="9738" max="9739" width="7.7109375" style="12" customWidth="1"/>
    <col min="9740" max="9740" width="8.140625" style="12" customWidth="1"/>
    <col min="9741" max="9743" width="7.7109375" style="12" customWidth="1"/>
    <col min="9744" max="9744" width="10.28515625" style="12" customWidth="1"/>
    <col min="9745" max="9745" width="12.42578125" style="12" bestFit="1" customWidth="1"/>
    <col min="9746" max="9746" width="12.42578125" style="12" customWidth="1"/>
    <col min="9747" max="9986" width="9.140625" style="12"/>
    <col min="9987" max="9987" width="17.140625" style="12" customWidth="1"/>
    <col min="9988" max="9988" width="14.28515625" style="12" customWidth="1"/>
    <col min="9989" max="9989" width="8.7109375" style="12" customWidth="1"/>
    <col min="9990" max="9990" width="9.140625" style="12" customWidth="1"/>
    <col min="9991" max="9991" width="8.7109375" style="12" customWidth="1"/>
    <col min="9992" max="9992" width="8.28515625" style="12" customWidth="1"/>
    <col min="9993" max="9993" width="8.7109375" style="12" customWidth="1"/>
    <col min="9994" max="9995" width="7.7109375" style="12" customWidth="1"/>
    <col min="9996" max="9996" width="8.140625" style="12" customWidth="1"/>
    <col min="9997" max="9999" width="7.7109375" style="12" customWidth="1"/>
    <col min="10000" max="10000" width="10.28515625" style="12" customWidth="1"/>
    <col min="10001" max="10001" width="12.42578125" style="12" bestFit="1" customWidth="1"/>
    <col min="10002" max="10002" width="12.42578125" style="12" customWidth="1"/>
    <col min="10003" max="10242" width="9.140625" style="12"/>
    <col min="10243" max="10243" width="17.140625" style="12" customWidth="1"/>
    <col min="10244" max="10244" width="14.28515625" style="12" customWidth="1"/>
    <col min="10245" max="10245" width="8.7109375" style="12" customWidth="1"/>
    <col min="10246" max="10246" width="9.140625" style="12" customWidth="1"/>
    <col min="10247" max="10247" width="8.7109375" style="12" customWidth="1"/>
    <col min="10248" max="10248" width="8.28515625" style="12" customWidth="1"/>
    <col min="10249" max="10249" width="8.7109375" style="12" customWidth="1"/>
    <col min="10250" max="10251" width="7.7109375" style="12" customWidth="1"/>
    <col min="10252" max="10252" width="8.140625" style="12" customWidth="1"/>
    <col min="10253" max="10255" width="7.7109375" style="12" customWidth="1"/>
    <col min="10256" max="10256" width="10.28515625" style="12" customWidth="1"/>
    <col min="10257" max="10257" width="12.42578125" style="12" bestFit="1" customWidth="1"/>
    <col min="10258" max="10258" width="12.42578125" style="12" customWidth="1"/>
    <col min="10259" max="10498" width="9.140625" style="12"/>
    <col min="10499" max="10499" width="17.140625" style="12" customWidth="1"/>
    <col min="10500" max="10500" width="14.28515625" style="12" customWidth="1"/>
    <col min="10501" max="10501" width="8.7109375" style="12" customWidth="1"/>
    <col min="10502" max="10502" width="9.140625" style="12" customWidth="1"/>
    <col min="10503" max="10503" width="8.7109375" style="12" customWidth="1"/>
    <col min="10504" max="10504" width="8.28515625" style="12" customWidth="1"/>
    <col min="10505" max="10505" width="8.7109375" style="12" customWidth="1"/>
    <col min="10506" max="10507" width="7.7109375" style="12" customWidth="1"/>
    <col min="10508" max="10508" width="8.140625" style="12" customWidth="1"/>
    <col min="10509" max="10511" width="7.7109375" style="12" customWidth="1"/>
    <col min="10512" max="10512" width="10.28515625" style="12" customWidth="1"/>
    <col min="10513" max="10513" width="12.42578125" style="12" bestFit="1" customWidth="1"/>
    <col min="10514" max="10514" width="12.42578125" style="12" customWidth="1"/>
    <col min="10515" max="10754" width="9.140625" style="12"/>
    <col min="10755" max="10755" width="17.140625" style="12" customWidth="1"/>
    <col min="10756" max="10756" width="14.28515625" style="12" customWidth="1"/>
    <col min="10757" max="10757" width="8.7109375" style="12" customWidth="1"/>
    <col min="10758" max="10758" width="9.140625" style="12" customWidth="1"/>
    <col min="10759" max="10759" width="8.7109375" style="12" customWidth="1"/>
    <col min="10760" max="10760" width="8.28515625" style="12" customWidth="1"/>
    <col min="10761" max="10761" width="8.7109375" style="12" customWidth="1"/>
    <col min="10762" max="10763" width="7.7109375" style="12" customWidth="1"/>
    <col min="10764" max="10764" width="8.140625" style="12" customWidth="1"/>
    <col min="10765" max="10767" width="7.7109375" style="12" customWidth="1"/>
    <col min="10768" max="10768" width="10.28515625" style="12" customWidth="1"/>
    <col min="10769" max="10769" width="12.42578125" style="12" bestFit="1" customWidth="1"/>
    <col min="10770" max="10770" width="12.42578125" style="12" customWidth="1"/>
    <col min="10771" max="11010" width="9.140625" style="12"/>
    <col min="11011" max="11011" width="17.140625" style="12" customWidth="1"/>
    <col min="11012" max="11012" width="14.28515625" style="12" customWidth="1"/>
    <col min="11013" max="11013" width="8.7109375" style="12" customWidth="1"/>
    <col min="11014" max="11014" width="9.140625" style="12" customWidth="1"/>
    <col min="11015" max="11015" width="8.7109375" style="12" customWidth="1"/>
    <col min="11016" max="11016" width="8.28515625" style="12" customWidth="1"/>
    <col min="11017" max="11017" width="8.7109375" style="12" customWidth="1"/>
    <col min="11018" max="11019" width="7.7109375" style="12" customWidth="1"/>
    <col min="11020" max="11020" width="8.140625" style="12" customWidth="1"/>
    <col min="11021" max="11023" width="7.7109375" style="12" customWidth="1"/>
    <col min="11024" max="11024" width="10.28515625" style="12" customWidth="1"/>
    <col min="11025" max="11025" width="12.42578125" style="12" bestFit="1" customWidth="1"/>
    <col min="11026" max="11026" width="12.42578125" style="12" customWidth="1"/>
    <col min="11027" max="11266" width="9.140625" style="12"/>
    <col min="11267" max="11267" width="17.140625" style="12" customWidth="1"/>
    <col min="11268" max="11268" width="14.28515625" style="12" customWidth="1"/>
    <col min="11269" max="11269" width="8.7109375" style="12" customWidth="1"/>
    <col min="11270" max="11270" width="9.140625" style="12" customWidth="1"/>
    <col min="11271" max="11271" width="8.7109375" style="12" customWidth="1"/>
    <col min="11272" max="11272" width="8.28515625" style="12" customWidth="1"/>
    <col min="11273" max="11273" width="8.7109375" style="12" customWidth="1"/>
    <col min="11274" max="11275" width="7.7109375" style="12" customWidth="1"/>
    <col min="11276" max="11276" width="8.140625" style="12" customWidth="1"/>
    <col min="11277" max="11279" width="7.7109375" style="12" customWidth="1"/>
    <col min="11280" max="11280" width="10.28515625" style="12" customWidth="1"/>
    <col min="11281" max="11281" width="12.42578125" style="12" bestFit="1" customWidth="1"/>
    <col min="11282" max="11282" width="12.42578125" style="12" customWidth="1"/>
    <col min="11283" max="11522" width="9.140625" style="12"/>
    <col min="11523" max="11523" width="17.140625" style="12" customWidth="1"/>
    <col min="11524" max="11524" width="14.28515625" style="12" customWidth="1"/>
    <col min="11525" max="11525" width="8.7109375" style="12" customWidth="1"/>
    <col min="11526" max="11526" width="9.140625" style="12" customWidth="1"/>
    <col min="11527" max="11527" width="8.7109375" style="12" customWidth="1"/>
    <col min="11528" max="11528" width="8.28515625" style="12" customWidth="1"/>
    <col min="11529" max="11529" width="8.7109375" style="12" customWidth="1"/>
    <col min="11530" max="11531" width="7.7109375" style="12" customWidth="1"/>
    <col min="11532" max="11532" width="8.140625" style="12" customWidth="1"/>
    <col min="11533" max="11535" width="7.7109375" style="12" customWidth="1"/>
    <col min="11536" max="11536" width="10.28515625" style="12" customWidth="1"/>
    <col min="11537" max="11537" width="12.42578125" style="12" bestFit="1" customWidth="1"/>
    <col min="11538" max="11538" width="12.42578125" style="12" customWidth="1"/>
    <col min="11539" max="11778" width="9.140625" style="12"/>
    <col min="11779" max="11779" width="17.140625" style="12" customWidth="1"/>
    <col min="11780" max="11780" width="14.28515625" style="12" customWidth="1"/>
    <col min="11781" max="11781" width="8.7109375" style="12" customWidth="1"/>
    <col min="11782" max="11782" width="9.140625" style="12" customWidth="1"/>
    <col min="11783" max="11783" width="8.7109375" style="12" customWidth="1"/>
    <col min="11784" max="11784" width="8.28515625" style="12" customWidth="1"/>
    <col min="11785" max="11785" width="8.7109375" style="12" customWidth="1"/>
    <col min="11786" max="11787" width="7.7109375" style="12" customWidth="1"/>
    <col min="11788" max="11788" width="8.140625" style="12" customWidth="1"/>
    <col min="11789" max="11791" width="7.7109375" style="12" customWidth="1"/>
    <col min="11792" max="11792" width="10.28515625" style="12" customWidth="1"/>
    <col min="11793" max="11793" width="12.42578125" style="12" bestFit="1" customWidth="1"/>
    <col min="11794" max="11794" width="12.42578125" style="12" customWidth="1"/>
    <col min="11795" max="12034" width="9.140625" style="12"/>
    <col min="12035" max="12035" width="17.140625" style="12" customWidth="1"/>
    <col min="12036" max="12036" width="14.28515625" style="12" customWidth="1"/>
    <col min="12037" max="12037" width="8.7109375" style="12" customWidth="1"/>
    <col min="12038" max="12038" width="9.140625" style="12" customWidth="1"/>
    <col min="12039" max="12039" width="8.7109375" style="12" customWidth="1"/>
    <col min="12040" max="12040" width="8.28515625" style="12" customWidth="1"/>
    <col min="12041" max="12041" width="8.7109375" style="12" customWidth="1"/>
    <col min="12042" max="12043" width="7.7109375" style="12" customWidth="1"/>
    <col min="12044" max="12044" width="8.140625" style="12" customWidth="1"/>
    <col min="12045" max="12047" width="7.7109375" style="12" customWidth="1"/>
    <col min="12048" max="12048" width="10.28515625" style="12" customWidth="1"/>
    <col min="12049" max="12049" width="12.42578125" style="12" bestFit="1" customWidth="1"/>
    <col min="12050" max="12050" width="12.42578125" style="12" customWidth="1"/>
    <col min="12051" max="12290" width="9.140625" style="12"/>
    <col min="12291" max="12291" width="17.140625" style="12" customWidth="1"/>
    <col min="12292" max="12292" width="14.28515625" style="12" customWidth="1"/>
    <col min="12293" max="12293" width="8.7109375" style="12" customWidth="1"/>
    <col min="12294" max="12294" width="9.140625" style="12" customWidth="1"/>
    <col min="12295" max="12295" width="8.7109375" style="12" customWidth="1"/>
    <col min="12296" max="12296" width="8.28515625" style="12" customWidth="1"/>
    <col min="12297" max="12297" width="8.7109375" style="12" customWidth="1"/>
    <col min="12298" max="12299" width="7.7109375" style="12" customWidth="1"/>
    <col min="12300" max="12300" width="8.140625" style="12" customWidth="1"/>
    <col min="12301" max="12303" width="7.7109375" style="12" customWidth="1"/>
    <col min="12304" max="12304" width="10.28515625" style="12" customWidth="1"/>
    <col min="12305" max="12305" width="12.42578125" style="12" bestFit="1" customWidth="1"/>
    <col min="12306" max="12306" width="12.42578125" style="12" customWidth="1"/>
    <col min="12307" max="12546" width="9.140625" style="12"/>
    <col min="12547" max="12547" width="17.140625" style="12" customWidth="1"/>
    <col min="12548" max="12548" width="14.28515625" style="12" customWidth="1"/>
    <col min="12549" max="12549" width="8.7109375" style="12" customWidth="1"/>
    <col min="12550" max="12550" width="9.140625" style="12" customWidth="1"/>
    <col min="12551" max="12551" width="8.7109375" style="12" customWidth="1"/>
    <col min="12552" max="12552" width="8.28515625" style="12" customWidth="1"/>
    <col min="12553" max="12553" width="8.7109375" style="12" customWidth="1"/>
    <col min="12554" max="12555" width="7.7109375" style="12" customWidth="1"/>
    <col min="12556" max="12556" width="8.140625" style="12" customWidth="1"/>
    <col min="12557" max="12559" width="7.7109375" style="12" customWidth="1"/>
    <col min="12560" max="12560" width="10.28515625" style="12" customWidth="1"/>
    <col min="12561" max="12561" width="12.42578125" style="12" bestFit="1" customWidth="1"/>
    <col min="12562" max="12562" width="12.42578125" style="12" customWidth="1"/>
    <col min="12563" max="12802" width="9.140625" style="12"/>
    <col min="12803" max="12803" width="17.140625" style="12" customWidth="1"/>
    <col min="12804" max="12804" width="14.28515625" style="12" customWidth="1"/>
    <col min="12805" max="12805" width="8.7109375" style="12" customWidth="1"/>
    <col min="12806" max="12806" width="9.140625" style="12" customWidth="1"/>
    <col min="12807" max="12807" width="8.7109375" style="12" customWidth="1"/>
    <col min="12808" max="12808" width="8.28515625" style="12" customWidth="1"/>
    <col min="12809" max="12809" width="8.7109375" style="12" customWidth="1"/>
    <col min="12810" max="12811" width="7.7109375" style="12" customWidth="1"/>
    <col min="12812" max="12812" width="8.140625" style="12" customWidth="1"/>
    <col min="12813" max="12815" width="7.7109375" style="12" customWidth="1"/>
    <col min="12816" max="12816" width="10.28515625" style="12" customWidth="1"/>
    <col min="12817" max="12817" width="12.42578125" style="12" bestFit="1" customWidth="1"/>
    <col min="12818" max="12818" width="12.42578125" style="12" customWidth="1"/>
    <col min="12819" max="13058" width="9.140625" style="12"/>
    <col min="13059" max="13059" width="17.140625" style="12" customWidth="1"/>
    <col min="13060" max="13060" width="14.28515625" style="12" customWidth="1"/>
    <col min="13061" max="13061" width="8.7109375" style="12" customWidth="1"/>
    <col min="13062" max="13062" width="9.140625" style="12" customWidth="1"/>
    <col min="13063" max="13063" width="8.7109375" style="12" customWidth="1"/>
    <col min="13064" max="13064" width="8.28515625" style="12" customWidth="1"/>
    <col min="13065" max="13065" width="8.7109375" style="12" customWidth="1"/>
    <col min="13066" max="13067" width="7.7109375" style="12" customWidth="1"/>
    <col min="13068" max="13068" width="8.140625" style="12" customWidth="1"/>
    <col min="13069" max="13071" width="7.7109375" style="12" customWidth="1"/>
    <col min="13072" max="13072" width="10.28515625" style="12" customWidth="1"/>
    <col min="13073" max="13073" width="12.42578125" style="12" bestFit="1" customWidth="1"/>
    <col min="13074" max="13074" width="12.42578125" style="12" customWidth="1"/>
    <col min="13075" max="13314" width="9.140625" style="12"/>
    <col min="13315" max="13315" width="17.140625" style="12" customWidth="1"/>
    <col min="13316" max="13316" width="14.28515625" style="12" customWidth="1"/>
    <col min="13317" max="13317" width="8.7109375" style="12" customWidth="1"/>
    <col min="13318" max="13318" width="9.140625" style="12" customWidth="1"/>
    <col min="13319" max="13319" width="8.7109375" style="12" customWidth="1"/>
    <col min="13320" max="13320" width="8.28515625" style="12" customWidth="1"/>
    <col min="13321" max="13321" width="8.7109375" style="12" customWidth="1"/>
    <col min="13322" max="13323" width="7.7109375" style="12" customWidth="1"/>
    <col min="13324" max="13324" width="8.140625" style="12" customWidth="1"/>
    <col min="13325" max="13327" width="7.7109375" style="12" customWidth="1"/>
    <col min="13328" max="13328" width="10.28515625" style="12" customWidth="1"/>
    <col min="13329" max="13329" width="12.42578125" style="12" bestFit="1" customWidth="1"/>
    <col min="13330" max="13330" width="12.42578125" style="12" customWidth="1"/>
    <col min="13331" max="13570" width="9.140625" style="12"/>
    <col min="13571" max="13571" width="17.140625" style="12" customWidth="1"/>
    <col min="13572" max="13572" width="14.28515625" style="12" customWidth="1"/>
    <col min="13573" max="13573" width="8.7109375" style="12" customWidth="1"/>
    <col min="13574" max="13574" width="9.140625" style="12" customWidth="1"/>
    <col min="13575" max="13575" width="8.7109375" style="12" customWidth="1"/>
    <col min="13576" max="13576" width="8.28515625" style="12" customWidth="1"/>
    <col min="13577" max="13577" width="8.7109375" style="12" customWidth="1"/>
    <col min="13578" max="13579" width="7.7109375" style="12" customWidth="1"/>
    <col min="13580" max="13580" width="8.140625" style="12" customWidth="1"/>
    <col min="13581" max="13583" width="7.7109375" style="12" customWidth="1"/>
    <col min="13584" max="13584" width="10.28515625" style="12" customWidth="1"/>
    <col min="13585" max="13585" width="12.42578125" style="12" bestFit="1" customWidth="1"/>
    <col min="13586" max="13586" width="12.42578125" style="12" customWidth="1"/>
    <col min="13587" max="13826" width="9.140625" style="12"/>
    <col min="13827" max="13827" width="17.140625" style="12" customWidth="1"/>
    <col min="13828" max="13828" width="14.28515625" style="12" customWidth="1"/>
    <col min="13829" max="13829" width="8.7109375" style="12" customWidth="1"/>
    <col min="13830" max="13830" width="9.140625" style="12" customWidth="1"/>
    <col min="13831" max="13831" width="8.7109375" style="12" customWidth="1"/>
    <col min="13832" max="13832" width="8.28515625" style="12" customWidth="1"/>
    <col min="13833" max="13833" width="8.7109375" style="12" customWidth="1"/>
    <col min="13834" max="13835" width="7.7109375" style="12" customWidth="1"/>
    <col min="13836" max="13836" width="8.140625" style="12" customWidth="1"/>
    <col min="13837" max="13839" width="7.7109375" style="12" customWidth="1"/>
    <col min="13840" max="13840" width="10.28515625" style="12" customWidth="1"/>
    <col min="13841" max="13841" width="12.42578125" style="12" bestFit="1" customWidth="1"/>
    <col min="13842" max="13842" width="12.42578125" style="12" customWidth="1"/>
    <col min="13843" max="14082" width="9.140625" style="12"/>
    <col min="14083" max="14083" width="17.140625" style="12" customWidth="1"/>
    <col min="14084" max="14084" width="14.28515625" style="12" customWidth="1"/>
    <col min="14085" max="14085" width="8.7109375" style="12" customWidth="1"/>
    <col min="14086" max="14086" width="9.140625" style="12" customWidth="1"/>
    <col min="14087" max="14087" width="8.7109375" style="12" customWidth="1"/>
    <col min="14088" max="14088" width="8.28515625" style="12" customWidth="1"/>
    <col min="14089" max="14089" width="8.7109375" style="12" customWidth="1"/>
    <col min="14090" max="14091" width="7.7109375" style="12" customWidth="1"/>
    <col min="14092" max="14092" width="8.140625" style="12" customWidth="1"/>
    <col min="14093" max="14095" width="7.7109375" style="12" customWidth="1"/>
    <col min="14096" max="14096" width="10.28515625" style="12" customWidth="1"/>
    <col min="14097" max="14097" width="12.42578125" style="12" bestFit="1" customWidth="1"/>
    <col min="14098" max="14098" width="12.42578125" style="12" customWidth="1"/>
    <col min="14099" max="14338" width="9.140625" style="12"/>
    <col min="14339" max="14339" width="17.140625" style="12" customWidth="1"/>
    <col min="14340" max="14340" width="14.28515625" style="12" customWidth="1"/>
    <col min="14341" max="14341" width="8.7109375" style="12" customWidth="1"/>
    <col min="14342" max="14342" width="9.140625" style="12" customWidth="1"/>
    <col min="14343" max="14343" width="8.7109375" style="12" customWidth="1"/>
    <col min="14344" max="14344" width="8.28515625" style="12" customWidth="1"/>
    <col min="14345" max="14345" width="8.7109375" style="12" customWidth="1"/>
    <col min="14346" max="14347" width="7.7109375" style="12" customWidth="1"/>
    <col min="14348" max="14348" width="8.140625" style="12" customWidth="1"/>
    <col min="14349" max="14351" width="7.7109375" style="12" customWidth="1"/>
    <col min="14352" max="14352" width="10.28515625" style="12" customWidth="1"/>
    <col min="14353" max="14353" width="12.42578125" style="12" bestFit="1" customWidth="1"/>
    <col min="14354" max="14354" width="12.42578125" style="12" customWidth="1"/>
    <col min="14355" max="14594" width="9.140625" style="12"/>
    <col min="14595" max="14595" width="17.140625" style="12" customWidth="1"/>
    <col min="14596" max="14596" width="14.28515625" style="12" customWidth="1"/>
    <col min="14597" max="14597" width="8.7109375" style="12" customWidth="1"/>
    <col min="14598" max="14598" width="9.140625" style="12" customWidth="1"/>
    <col min="14599" max="14599" width="8.7109375" style="12" customWidth="1"/>
    <col min="14600" max="14600" width="8.28515625" style="12" customWidth="1"/>
    <col min="14601" max="14601" width="8.7109375" style="12" customWidth="1"/>
    <col min="14602" max="14603" width="7.7109375" style="12" customWidth="1"/>
    <col min="14604" max="14604" width="8.140625" style="12" customWidth="1"/>
    <col min="14605" max="14607" width="7.7109375" style="12" customWidth="1"/>
    <col min="14608" max="14608" width="10.28515625" style="12" customWidth="1"/>
    <col min="14609" max="14609" width="12.42578125" style="12" bestFit="1" customWidth="1"/>
    <col min="14610" max="14610" width="12.42578125" style="12" customWidth="1"/>
    <col min="14611" max="14850" width="9.140625" style="12"/>
    <col min="14851" max="14851" width="17.140625" style="12" customWidth="1"/>
    <col min="14852" max="14852" width="14.28515625" style="12" customWidth="1"/>
    <col min="14853" max="14853" width="8.7109375" style="12" customWidth="1"/>
    <col min="14854" max="14854" width="9.140625" style="12" customWidth="1"/>
    <col min="14855" max="14855" width="8.7109375" style="12" customWidth="1"/>
    <col min="14856" max="14856" width="8.28515625" style="12" customWidth="1"/>
    <col min="14857" max="14857" width="8.7109375" style="12" customWidth="1"/>
    <col min="14858" max="14859" width="7.7109375" style="12" customWidth="1"/>
    <col min="14860" max="14860" width="8.140625" style="12" customWidth="1"/>
    <col min="14861" max="14863" width="7.7109375" style="12" customWidth="1"/>
    <col min="14864" max="14864" width="10.28515625" style="12" customWidth="1"/>
    <col min="14865" max="14865" width="12.42578125" style="12" bestFit="1" customWidth="1"/>
    <col min="14866" max="14866" width="12.42578125" style="12" customWidth="1"/>
    <col min="14867" max="15106" width="9.140625" style="12"/>
    <col min="15107" max="15107" width="17.140625" style="12" customWidth="1"/>
    <col min="15108" max="15108" width="14.28515625" style="12" customWidth="1"/>
    <col min="15109" max="15109" width="8.7109375" style="12" customWidth="1"/>
    <col min="15110" max="15110" width="9.140625" style="12" customWidth="1"/>
    <col min="15111" max="15111" width="8.7109375" style="12" customWidth="1"/>
    <col min="15112" max="15112" width="8.28515625" style="12" customWidth="1"/>
    <col min="15113" max="15113" width="8.7109375" style="12" customWidth="1"/>
    <col min="15114" max="15115" width="7.7109375" style="12" customWidth="1"/>
    <col min="15116" max="15116" width="8.140625" style="12" customWidth="1"/>
    <col min="15117" max="15119" width="7.7109375" style="12" customWidth="1"/>
    <col min="15120" max="15120" width="10.28515625" style="12" customWidth="1"/>
    <col min="15121" max="15121" width="12.42578125" style="12" bestFit="1" customWidth="1"/>
    <col min="15122" max="15122" width="12.42578125" style="12" customWidth="1"/>
    <col min="15123" max="15362" width="9.140625" style="12"/>
    <col min="15363" max="15363" width="17.140625" style="12" customWidth="1"/>
    <col min="15364" max="15364" width="14.28515625" style="12" customWidth="1"/>
    <col min="15365" max="15365" width="8.7109375" style="12" customWidth="1"/>
    <col min="15366" max="15366" width="9.140625" style="12" customWidth="1"/>
    <col min="15367" max="15367" width="8.7109375" style="12" customWidth="1"/>
    <col min="15368" max="15368" width="8.28515625" style="12" customWidth="1"/>
    <col min="15369" max="15369" width="8.7109375" style="12" customWidth="1"/>
    <col min="15370" max="15371" width="7.7109375" style="12" customWidth="1"/>
    <col min="15372" max="15372" width="8.140625" style="12" customWidth="1"/>
    <col min="15373" max="15375" width="7.7109375" style="12" customWidth="1"/>
    <col min="15376" max="15376" width="10.28515625" style="12" customWidth="1"/>
    <col min="15377" max="15377" width="12.42578125" style="12" bestFit="1" customWidth="1"/>
    <col min="15378" max="15378" width="12.42578125" style="12" customWidth="1"/>
    <col min="15379" max="15618" width="9.140625" style="12"/>
    <col min="15619" max="15619" width="17.140625" style="12" customWidth="1"/>
    <col min="15620" max="15620" width="14.28515625" style="12" customWidth="1"/>
    <col min="15621" max="15621" width="8.7109375" style="12" customWidth="1"/>
    <col min="15622" max="15622" width="9.140625" style="12" customWidth="1"/>
    <col min="15623" max="15623" width="8.7109375" style="12" customWidth="1"/>
    <col min="15624" max="15624" width="8.28515625" style="12" customWidth="1"/>
    <col min="15625" max="15625" width="8.7109375" style="12" customWidth="1"/>
    <col min="15626" max="15627" width="7.7109375" style="12" customWidth="1"/>
    <col min="15628" max="15628" width="8.140625" style="12" customWidth="1"/>
    <col min="15629" max="15631" width="7.7109375" style="12" customWidth="1"/>
    <col min="15632" max="15632" width="10.28515625" style="12" customWidth="1"/>
    <col min="15633" max="15633" width="12.42578125" style="12" bestFit="1" customWidth="1"/>
    <col min="15634" max="15634" width="12.42578125" style="12" customWidth="1"/>
    <col min="15635" max="15874" width="9.140625" style="12"/>
    <col min="15875" max="15875" width="17.140625" style="12" customWidth="1"/>
    <col min="15876" max="15876" width="14.28515625" style="12" customWidth="1"/>
    <col min="15877" max="15877" width="8.7109375" style="12" customWidth="1"/>
    <col min="15878" max="15878" width="9.140625" style="12" customWidth="1"/>
    <col min="15879" max="15879" width="8.7109375" style="12" customWidth="1"/>
    <col min="15880" max="15880" width="8.28515625" style="12" customWidth="1"/>
    <col min="15881" max="15881" width="8.7109375" style="12" customWidth="1"/>
    <col min="15882" max="15883" width="7.7109375" style="12" customWidth="1"/>
    <col min="15884" max="15884" width="8.140625" style="12" customWidth="1"/>
    <col min="15885" max="15887" width="7.7109375" style="12" customWidth="1"/>
    <col min="15888" max="15888" width="10.28515625" style="12" customWidth="1"/>
    <col min="15889" max="15889" width="12.42578125" style="12" bestFit="1" customWidth="1"/>
    <col min="15890" max="15890" width="12.42578125" style="12" customWidth="1"/>
    <col min="15891" max="16130" width="9.140625" style="12"/>
    <col min="16131" max="16131" width="17.140625" style="12" customWidth="1"/>
    <col min="16132" max="16132" width="14.28515625" style="12" customWidth="1"/>
    <col min="16133" max="16133" width="8.7109375" style="12" customWidth="1"/>
    <col min="16134" max="16134" width="9.140625" style="12" customWidth="1"/>
    <col min="16135" max="16135" width="8.7109375" style="12" customWidth="1"/>
    <col min="16136" max="16136" width="8.28515625" style="12" customWidth="1"/>
    <col min="16137" max="16137" width="8.7109375" style="12" customWidth="1"/>
    <col min="16138" max="16139" width="7.7109375" style="12" customWidth="1"/>
    <col min="16140" max="16140" width="8.140625" style="12" customWidth="1"/>
    <col min="16141" max="16143" width="7.7109375" style="12" customWidth="1"/>
    <col min="16144" max="16144" width="10.28515625" style="12" customWidth="1"/>
    <col min="16145" max="16145" width="12.42578125" style="12" bestFit="1" customWidth="1"/>
    <col min="16146" max="16146" width="12.42578125" style="12" customWidth="1"/>
    <col min="16147" max="16384" width="9.140625" style="12"/>
  </cols>
  <sheetData>
    <row r="1" spans="1:21" s="255" customFormat="1" ht="22.5" x14ac:dyDescent="0.2">
      <c r="A1" s="1471"/>
      <c r="B1" s="1471"/>
      <c r="C1" s="1471"/>
      <c r="D1" s="1471"/>
      <c r="E1" s="147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55" customFormat="1" ht="22.5" x14ac:dyDescent="0.2">
      <c r="A2" s="400"/>
      <c r="B2" s="400"/>
      <c r="C2" s="400"/>
      <c r="D2" s="400"/>
      <c r="E2" s="40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55" customFormat="1" ht="18.75" x14ac:dyDescent="0.2">
      <c r="A3" s="1408"/>
      <c r="B3" s="1700"/>
      <c r="C3" s="1701"/>
      <c r="D3" s="1701"/>
      <c r="E3" s="40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55" customFormat="1" ht="28.5" customHeight="1" x14ac:dyDescent="0.2">
      <c r="A4" s="1699"/>
      <c r="B4" s="1699"/>
      <c r="C4" s="399" t="s">
        <v>661</v>
      </c>
      <c r="D4" s="401"/>
      <c r="E4" s="39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255" customFormat="1" ht="23.25" customHeight="1" x14ac:dyDescent="0.3">
      <c r="A5" s="198"/>
      <c r="B5" s="9"/>
      <c r="C5" s="1"/>
      <c r="D5" s="1"/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55" customFormat="1" ht="21.75" customHeight="1" x14ac:dyDescent="0.25">
      <c r="A6" s="5"/>
      <c r="B6" s="9"/>
      <c r="C6" s="1"/>
      <c r="D6" s="1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255" customFormat="1" ht="21.75" customHeight="1" x14ac:dyDescent="0.25">
      <c r="A7" s="5"/>
      <c r="B7" s="9"/>
      <c r="C7" s="1"/>
      <c r="D7" s="1"/>
      <c r="E7" s="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255" customFormat="1" ht="21.75" customHeight="1" x14ac:dyDescent="0.25">
      <c r="A8" s="5"/>
      <c r="B8" s="9"/>
      <c r="C8" s="1"/>
      <c r="D8" s="1"/>
      <c r="E8" s="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55" customFormat="1" ht="21.75" customHeight="1" x14ac:dyDescent="0.25">
      <c r="A9" s="5"/>
      <c r="B9" s="9"/>
      <c r="C9" s="1"/>
      <c r="D9" s="1"/>
      <c r="E9" s="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55" customFormat="1" ht="21.75" customHeight="1" x14ac:dyDescent="0.25">
      <c r="A10" s="5"/>
      <c r="B10" s="9"/>
      <c r="C10" s="1"/>
      <c r="D10" s="1"/>
      <c r="E10" s="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55" customFormat="1" ht="21.75" customHeight="1" x14ac:dyDescent="0.25">
      <c r="A11" s="5"/>
      <c r="B11" s="9"/>
      <c r="C11" s="1"/>
      <c r="D11" s="1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255" customFormat="1" ht="21.75" customHeight="1" x14ac:dyDescent="0.25">
      <c r="A12" s="5"/>
      <c r="B12" s="9"/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255" customFormat="1" ht="21.75" customHeight="1" x14ac:dyDescent="0.25">
      <c r="A13" s="5"/>
      <c r="B13" s="9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255" customFormat="1" ht="21.75" customHeight="1" x14ac:dyDescent="0.25">
      <c r="A14" s="5"/>
      <c r="B14" s="9"/>
      <c r="C14" s="1"/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255" customFormat="1" ht="21.75" customHeight="1" x14ac:dyDescent="0.25">
      <c r="A15" s="5"/>
      <c r="B15" s="9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255" customFormat="1" ht="21.75" customHeight="1" x14ac:dyDescent="0.25">
      <c r="A16" s="5"/>
      <c r="B16" s="9"/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255" customFormat="1" ht="21.75" customHeight="1" x14ac:dyDescent="0.25">
      <c r="A17" s="5"/>
      <c r="B17" s="9"/>
      <c r="C17" s="1"/>
      <c r="D17" s="1"/>
      <c r="E17" s="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255" customFormat="1" ht="21.75" customHeight="1" x14ac:dyDescent="0.25">
      <c r="A18" s="5"/>
      <c r="B18" s="9"/>
      <c r="C18" s="1"/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255" customFormat="1" ht="21.75" customHeight="1" x14ac:dyDescent="0.25">
      <c r="A19" s="5"/>
      <c r="B19" s="9"/>
      <c r="C19" s="1"/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255" customFormat="1" ht="21.75" customHeight="1" x14ac:dyDescent="0.25">
      <c r="A20" s="5"/>
      <c r="B20" s="9"/>
      <c r="C20" s="1"/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255" customFormat="1" ht="21.75" customHeight="1" x14ac:dyDescent="0.25">
      <c r="A21" s="5"/>
      <c r="B21" s="9"/>
      <c r="C21" s="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255" customFormat="1" ht="21.75" customHeight="1" x14ac:dyDescent="0.25">
      <c r="A22" s="5"/>
      <c r="B22" s="9"/>
      <c r="C22" s="1"/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255" customFormat="1" ht="21.75" customHeight="1" x14ac:dyDescent="0.25">
      <c r="A23" s="5"/>
      <c r="B23" s="9"/>
      <c r="C23" s="1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255" customFormat="1" ht="21.75" customHeight="1" x14ac:dyDescent="0.25">
      <c r="A24" s="5"/>
      <c r="B24" s="9"/>
      <c r="C24" s="1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255" customFormat="1" ht="21.75" customHeight="1" x14ac:dyDescent="0.25">
      <c r="A25" s="5"/>
      <c r="B25" s="9"/>
      <c r="C25" s="1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255" customFormat="1" ht="21.75" customHeight="1" x14ac:dyDescent="0.25">
      <c r="A26" s="5"/>
      <c r="B26" s="9"/>
      <c r="C26" s="1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255" customFormat="1" ht="21.75" customHeight="1" x14ac:dyDescent="0.25">
      <c r="A27" s="5"/>
      <c r="B27" s="9"/>
      <c r="C27" s="1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255" customFormat="1" ht="21.75" customHeight="1" x14ac:dyDescent="0.25">
      <c r="A28" s="5"/>
      <c r="B28" s="9"/>
      <c r="C28" s="1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255" customFormat="1" ht="21.75" customHeight="1" x14ac:dyDescent="0.25">
      <c r="A29" s="5"/>
      <c r="B29" s="9"/>
      <c r="C29" s="1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255" customFormat="1" ht="21.75" customHeight="1" x14ac:dyDescent="0.25">
      <c r="A30" s="5"/>
      <c r="B30" s="9"/>
      <c r="C30" s="1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255" customFormat="1" ht="21.75" customHeight="1" x14ac:dyDescent="0.25">
      <c r="A31" s="5"/>
      <c r="B31" s="9"/>
      <c r="C31" s="1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255" customFormat="1" ht="21.75" customHeight="1" x14ac:dyDescent="0.25">
      <c r="A32" s="5"/>
      <c r="B32" s="9"/>
      <c r="C32" s="1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255" customFormat="1" ht="21.75" customHeight="1" x14ac:dyDescent="0.25">
      <c r="A33" s="5"/>
      <c r="B33" s="9"/>
      <c r="C33" s="1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255" customFormat="1" ht="21.75" customHeight="1" x14ac:dyDescent="0.25">
      <c r="A34" s="5"/>
      <c r="B34" s="9"/>
      <c r="C34" s="1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255" customFormat="1" ht="27" customHeight="1" x14ac:dyDescent="0.2">
      <c r="A35" s="399"/>
      <c r="B35" s="9"/>
      <c r="C35" s="1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7" customFormat="1" ht="21.75" customHeight="1" x14ac:dyDescent="0.25">
      <c r="A36" s="36"/>
      <c r="B36" s="235"/>
      <c r="C36" s="1"/>
      <c r="D36" s="1"/>
      <c r="E36" s="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s="17" customFormat="1" ht="21.75" customHeight="1" x14ac:dyDescent="0.25">
      <c r="A37" s="36"/>
      <c r="B37" s="235"/>
      <c r="C37" s="1"/>
      <c r="D37" s="1"/>
      <c r="E37" s="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s="17" customFormat="1" ht="21.75" customHeight="1" x14ac:dyDescent="0.25">
      <c r="A38" s="36"/>
      <c r="B38" s="235"/>
      <c r="C38" s="1"/>
      <c r="D38" s="1"/>
      <c r="E38" s="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17" customFormat="1" ht="16.5" x14ac:dyDescent="0.25">
      <c r="A39" s="36"/>
      <c r="B39" s="235"/>
      <c r="C39" s="1"/>
      <c r="D39" s="1"/>
      <c r="E39" s="1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17" customFormat="1" ht="16.5" x14ac:dyDescent="0.25">
      <c r="A40" s="36"/>
      <c r="B40" s="235"/>
      <c r="C40" s="1"/>
      <c r="D40" s="1"/>
      <c r="E40" s="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17" customFormat="1" ht="16.5" x14ac:dyDescent="0.25">
      <c r="A41" s="36"/>
      <c r="B41" s="235"/>
      <c r="C41" s="1"/>
      <c r="D41" s="1"/>
      <c r="E41" s="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17" customFormat="1" ht="16.5" x14ac:dyDescent="0.25">
      <c r="A42" s="36"/>
      <c r="B42" s="235"/>
      <c r="C42" s="1"/>
      <c r="D42" s="1"/>
      <c r="E42" s="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s="17" customFormat="1" ht="16.5" x14ac:dyDescent="0.25">
      <c r="A43" s="36"/>
      <c r="B43" s="235"/>
      <c r="C43" s="1"/>
      <c r="D43" s="1"/>
      <c r="E43" s="1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s="17" customFormat="1" ht="16.5" x14ac:dyDescent="0.25">
      <c r="A44" s="36"/>
      <c r="B44" s="235"/>
      <c r="C44" s="1"/>
      <c r="D44" s="1"/>
      <c r="E44" s="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s="17" customFormat="1" ht="33" customHeight="1" x14ac:dyDescent="0.25">
      <c r="A45" s="36"/>
      <c r="B45" s="235"/>
      <c r="C45" s="1"/>
      <c r="D45" s="1"/>
      <c r="E45" s="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s="17" customFormat="1" ht="18" customHeight="1" x14ac:dyDescent="0.25">
      <c r="A46" s="33"/>
      <c r="B46" s="235"/>
      <c r="C46" s="1"/>
      <c r="D46" s="1"/>
      <c r="E46" s="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s="17" customFormat="1" ht="16.5" x14ac:dyDescent="0.25">
      <c r="A47" s="33"/>
      <c r="B47" s="235"/>
      <c r="C47" s="1"/>
      <c r="D47" s="1"/>
      <c r="E47" s="1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s="255" customFormat="1" ht="27" customHeight="1" x14ac:dyDescent="0.2">
      <c r="A48" s="181"/>
      <c r="B48" s="9"/>
      <c r="C48" s="1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255" customFormat="1" ht="53.25" customHeight="1" x14ac:dyDescent="0.25">
      <c r="A49" s="35"/>
      <c r="B49" s="9"/>
      <c r="C49" s="1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255" customFormat="1" ht="56.25" customHeight="1" x14ac:dyDescent="0.2">
      <c r="A50" s="36"/>
      <c r="B50" s="9"/>
      <c r="C50" s="1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255" customFormat="1" ht="24.75" customHeight="1" x14ac:dyDescent="0.2">
      <c r="A51" s="36"/>
      <c r="B51" s="9"/>
      <c r="C51" s="1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255" customFormat="1" ht="36.75" customHeight="1" x14ac:dyDescent="0.25">
      <c r="A52" s="33"/>
      <c r="B52" s="9"/>
      <c r="C52" s="1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255" customFormat="1" ht="35.25" customHeight="1" x14ac:dyDescent="0.2">
      <c r="A53" s="36"/>
      <c r="B53" s="9"/>
      <c r="C53" s="1"/>
      <c r="D53" s="1"/>
      <c r="E53" s="2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255" customFormat="1" ht="50.25" customHeight="1" x14ac:dyDescent="0.2">
      <c r="A54" s="36"/>
      <c r="B54" s="9"/>
      <c r="C54" s="297"/>
      <c r="D54" s="1"/>
      <c r="E54" s="2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255" customFormat="1" ht="23.25" hidden="1" customHeight="1" x14ac:dyDescent="0.2">
      <c r="A55" s="1698"/>
      <c r="B55" s="298"/>
      <c r="C55" s="299"/>
      <c r="D55" s="300"/>
      <c r="E55" s="30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255" customFormat="1" ht="21.75" hidden="1" customHeight="1" x14ac:dyDescent="0.2">
      <c r="A56" s="1698"/>
      <c r="B56" s="298"/>
      <c r="C56" s="299"/>
      <c r="D56" s="300"/>
      <c r="E56" s="30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255" customFormat="1" ht="23.25" hidden="1" customHeight="1" x14ac:dyDescent="0.2">
      <c r="A57" s="1698"/>
      <c r="B57" s="298"/>
      <c r="C57" s="299"/>
      <c r="D57" s="300"/>
      <c r="E57" s="30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255" customFormat="1" ht="21.75" hidden="1" customHeight="1" x14ac:dyDescent="0.2">
      <c r="A58" s="1698"/>
      <c r="B58" s="298"/>
      <c r="C58" s="299"/>
      <c r="D58" s="300"/>
      <c r="E58" s="300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255" customFormat="1" ht="39.75" customHeight="1" x14ac:dyDescent="0.2">
      <c r="A59" s="38"/>
      <c r="B59" s="30"/>
      <c r="C59" s="1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255" customFormat="1" ht="16.5" x14ac:dyDescent="0.2">
      <c r="A60" s="49"/>
      <c r="B60" s="41"/>
      <c r="C60" s="155"/>
      <c r="D60" s="1"/>
      <c r="E60" s="15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255" customFormat="1" ht="16.5" x14ac:dyDescent="0.2">
      <c r="A61" s="39"/>
      <c r="B61" s="41"/>
      <c r="C61" s="236"/>
      <c r="D61" s="1"/>
      <c r="E61" s="15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255" customFormat="1" ht="16.5" x14ac:dyDescent="0.2">
      <c r="A62" s="39"/>
      <c r="B62" s="41"/>
      <c r="C62" s="155"/>
      <c r="D62" s="1"/>
      <c r="E62" s="15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255" customFormat="1" ht="16.5" x14ac:dyDescent="0.2">
      <c r="A63" s="39"/>
      <c r="B63" s="41"/>
      <c r="C63" s="155"/>
      <c r="D63" s="1"/>
      <c r="E63" s="15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255" customFormat="1" ht="16.5" x14ac:dyDescent="0.2">
      <c r="A64" s="39"/>
      <c r="B64" s="41"/>
      <c r="C64" s="155"/>
      <c r="D64" s="1"/>
      <c r="E64" s="15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255" customFormat="1" ht="18.75" x14ac:dyDescent="0.3">
      <c r="A65" s="45"/>
      <c r="B65" s="30"/>
      <c r="C65" s="1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255" customFormat="1" ht="18.75" x14ac:dyDescent="0.3">
      <c r="A66" s="42"/>
      <c r="B66" s="46"/>
      <c r="C66" s="47"/>
      <c r="D66" s="47"/>
      <c r="E66" s="4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255" customFormat="1" ht="16.5" x14ac:dyDescent="0.25">
      <c r="A67" s="48"/>
      <c r="B67" s="30"/>
      <c r="C67" s="1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255" customFormat="1" ht="16.5" x14ac:dyDescent="0.2">
      <c r="A68" s="49"/>
      <c r="B68" s="30"/>
      <c r="C68" s="1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255" customFormat="1" ht="16.5" x14ac:dyDescent="0.25">
      <c r="A69" s="33"/>
      <c r="B69" s="30"/>
      <c r="C69" s="1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255" customFormat="1" ht="16.5" x14ac:dyDescent="0.25">
      <c r="A70" s="33"/>
      <c r="B70" s="30"/>
      <c r="C70" s="398"/>
      <c r="D70" s="1"/>
      <c r="E70" s="2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255" customFormat="1" ht="16.5" x14ac:dyDescent="0.2">
      <c r="A71" s="1459"/>
      <c r="B71" s="1459"/>
      <c r="C71" s="1459"/>
      <c r="D71" s="1459"/>
      <c r="E71" s="145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255" customFormat="1" ht="15.75" x14ac:dyDescent="0.25">
      <c r="A72" s="4"/>
      <c r="B72" s="4"/>
      <c r="C72" s="14"/>
      <c r="D72" s="14"/>
      <c r="E72" s="1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255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255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255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255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255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255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255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255" customFormat="1" ht="15.75" customHeight="1" x14ac:dyDescent="0.2">
      <c r="A80" s="237"/>
      <c r="B80" s="127"/>
      <c r="C80" s="127"/>
      <c r="D80" s="127"/>
      <c r="E80" s="127"/>
      <c r="F80" s="4"/>
      <c r="G80" s="238"/>
      <c r="H80" s="238"/>
      <c r="I80" s="238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</row>
    <row r="81" spans="1:23" s="255" customFormat="1" ht="15.75" customHeight="1" x14ac:dyDescent="0.2">
      <c r="A81" s="237"/>
      <c r="B81" s="127"/>
      <c r="C81" s="127"/>
      <c r="D81" s="127"/>
      <c r="E81" s="127"/>
      <c r="F81" s="4"/>
      <c r="G81" s="238"/>
      <c r="H81" s="238"/>
      <c r="I81" s="238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</row>
    <row r="82" spans="1:23" s="255" customFormat="1" ht="15.75" customHeight="1" x14ac:dyDescent="0.2">
      <c r="A82" s="237"/>
      <c r="B82" s="127"/>
      <c r="C82" s="127"/>
      <c r="D82" s="127"/>
      <c r="E82" s="127"/>
      <c r="F82" s="4"/>
      <c r="G82" s="238"/>
      <c r="H82" s="238"/>
      <c r="I82" s="238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</row>
    <row r="83" spans="1:23" s="255" customFormat="1" ht="15.75" customHeight="1" x14ac:dyDescent="0.2">
      <c r="A83" s="237"/>
      <c r="B83" s="127"/>
      <c r="C83" s="127"/>
      <c r="D83" s="127"/>
      <c r="E83" s="127"/>
      <c r="F83" s="4"/>
      <c r="G83" s="238"/>
      <c r="H83" s="238"/>
      <c r="I83" s="238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</row>
    <row r="84" spans="1:23" s="255" customFormat="1" ht="15.75" customHeight="1" x14ac:dyDescent="0.2">
      <c r="A84" s="237"/>
      <c r="B84" s="127"/>
      <c r="C84" s="127"/>
      <c r="D84" s="127"/>
      <c r="E84" s="127"/>
      <c r="F84" s="4"/>
      <c r="G84" s="238"/>
      <c r="H84" s="238"/>
      <c r="I84" s="238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</row>
    <row r="85" spans="1:23" s="255" customFormat="1" ht="15.75" x14ac:dyDescent="0.25">
      <c r="A85" s="4"/>
      <c r="B85" s="4"/>
      <c r="C85" s="14"/>
      <c r="D85" s="14"/>
      <c r="E85" s="14"/>
      <c r="F85" s="4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1"/>
      <c r="T85" s="240"/>
      <c r="U85" s="241"/>
    </row>
    <row r="86" spans="1:23" s="255" customFormat="1" ht="33" customHeight="1" x14ac:dyDescent="0.25">
      <c r="A86" s="4"/>
      <c r="B86" s="4"/>
      <c r="C86" s="14"/>
      <c r="D86" s="14"/>
      <c r="E86" s="14"/>
      <c r="F86" s="4"/>
      <c r="G86" s="238"/>
      <c r="H86" s="238"/>
      <c r="I86" s="238"/>
      <c r="J86" s="242"/>
      <c r="K86" s="242"/>
      <c r="L86" s="242"/>
      <c r="M86" s="241"/>
      <c r="N86" s="241"/>
      <c r="O86" s="241"/>
      <c r="P86" s="240"/>
      <c r="Q86" s="240"/>
      <c r="R86" s="240"/>
      <c r="S86" s="241"/>
      <c r="T86" s="240"/>
      <c r="U86" s="241"/>
    </row>
    <row r="87" spans="1:23" s="255" customFormat="1" ht="81.75" customHeight="1" x14ac:dyDescent="0.25">
      <c r="A87" s="4"/>
      <c r="B87" s="4"/>
      <c r="C87" s="14"/>
      <c r="D87" s="14"/>
      <c r="E87" s="1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255" customFormat="1" ht="15.75" x14ac:dyDescent="0.25">
      <c r="A88" s="4"/>
      <c r="B88" s="4"/>
      <c r="C88" s="14"/>
      <c r="D88" s="14"/>
      <c r="E88" s="1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255" customFormat="1" ht="15.75" x14ac:dyDescent="0.25">
      <c r="A89" s="4"/>
      <c r="B89" s="4"/>
      <c r="C89" s="14"/>
      <c r="D89" s="14"/>
      <c r="E89" s="1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255" customFormat="1" ht="21" customHeight="1" x14ac:dyDescent="0.2">
      <c r="A90" s="1459"/>
      <c r="B90" s="1459"/>
      <c r="C90" s="1459"/>
      <c r="D90" s="1459"/>
      <c r="E90" s="1459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255" customFormat="1" ht="13.5" customHeight="1" x14ac:dyDescent="0.2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255" customFormat="1" ht="15.75" customHeight="1" x14ac:dyDescent="0.2">
      <c r="A92" s="153"/>
      <c r="B92" s="259"/>
      <c r="C92" s="259"/>
      <c r="D92" s="259"/>
      <c r="E92" s="259"/>
      <c r="G92" s="238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4"/>
    </row>
    <row r="93" spans="1:23" s="255" customFormat="1" ht="15.75" x14ac:dyDescent="0.25">
      <c r="C93" s="256"/>
      <c r="D93" s="256"/>
      <c r="E93" s="256"/>
      <c r="G93" s="238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4"/>
      <c r="V93" s="4"/>
      <c r="W93" s="4"/>
    </row>
    <row r="94" spans="1:23" s="255" customFormat="1" ht="15.75" x14ac:dyDescent="0.25">
      <c r="C94" s="256"/>
      <c r="D94" s="256"/>
      <c r="E94" s="256"/>
      <c r="G94" s="238"/>
      <c r="H94" s="242"/>
      <c r="I94" s="242"/>
      <c r="J94" s="242"/>
      <c r="K94" s="242"/>
      <c r="L94" s="241"/>
      <c r="M94" s="241"/>
      <c r="N94" s="241"/>
      <c r="O94" s="241"/>
      <c r="P94" s="241"/>
      <c r="Q94" s="241"/>
      <c r="R94" s="241"/>
      <c r="S94" s="241"/>
      <c r="T94" s="241"/>
      <c r="U94" s="4"/>
      <c r="V94" s="4"/>
      <c r="W94" s="4"/>
    </row>
    <row r="95" spans="1:23" s="255" customFormat="1" ht="15.75" x14ac:dyDescent="0.25">
      <c r="C95" s="256"/>
      <c r="D95" s="256"/>
      <c r="E95" s="256"/>
      <c r="G95" s="238"/>
      <c r="H95" s="242"/>
      <c r="I95" s="242"/>
      <c r="J95" s="242"/>
      <c r="K95" s="242"/>
      <c r="L95" s="241"/>
      <c r="M95" s="241"/>
      <c r="N95" s="241"/>
      <c r="O95" s="241"/>
      <c r="P95" s="241"/>
      <c r="Q95" s="241"/>
      <c r="R95" s="241"/>
      <c r="S95" s="241"/>
      <c r="T95" s="241"/>
      <c r="U95" s="4"/>
      <c r="V95" s="4"/>
      <c r="W95" s="4"/>
    </row>
    <row r="96" spans="1:23" s="255" customFormat="1" ht="15.75" x14ac:dyDescent="0.25">
      <c r="C96" s="256"/>
      <c r="D96" s="256"/>
      <c r="E96" s="25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255" customFormat="1" ht="15.75" x14ac:dyDescent="0.25">
      <c r="C97" s="256"/>
      <c r="D97" s="256"/>
      <c r="E97" s="25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255" customFormat="1" ht="15.75" x14ac:dyDescent="0.25">
      <c r="C98" s="256"/>
      <c r="D98" s="256"/>
      <c r="E98" s="256"/>
    </row>
    <row r="99" spans="1:23" s="255" customFormat="1" ht="15.75" x14ac:dyDescent="0.25">
      <c r="C99" s="256"/>
      <c r="D99" s="256"/>
      <c r="E99" s="256"/>
    </row>
    <row r="100" spans="1:23" s="255" customFormat="1" ht="15.75" x14ac:dyDescent="0.25">
      <c r="C100" s="256"/>
      <c r="D100" s="256"/>
      <c r="E100" s="256"/>
    </row>
    <row r="101" spans="1:23" s="255" customFormat="1" ht="15.75" x14ac:dyDescent="0.25">
      <c r="C101" s="256"/>
      <c r="D101" s="256"/>
      <c r="E101" s="256"/>
    </row>
    <row r="102" spans="1:23" s="255" customFormat="1" x14ac:dyDescent="0.2"/>
    <row r="103" spans="1:23" s="255" customFormat="1" x14ac:dyDescent="0.2"/>
    <row r="104" spans="1:23" s="255" customFormat="1" x14ac:dyDescent="0.2"/>
    <row r="105" spans="1:23" s="255" customFormat="1" x14ac:dyDescent="0.2"/>
    <row r="106" spans="1:23" s="255" customFormat="1" x14ac:dyDescent="0.2"/>
    <row r="107" spans="1:23" s="255" customFormat="1" x14ac:dyDescent="0.2"/>
    <row r="108" spans="1:23" s="255" customFormat="1" x14ac:dyDescent="0.2"/>
    <row r="109" spans="1:23" s="255" customFormat="1" x14ac:dyDescent="0.2"/>
    <row r="110" spans="1:23" s="255" customFormat="1" ht="15.75" x14ac:dyDescent="0.25">
      <c r="A110" s="4"/>
      <c r="B110" s="4"/>
      <c r="C110" s="14"/>
      <c r="D110" s="14"/>
      <c r="E110" s="1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255" customFormat="1" ht="15.75" x14ac:dyDescent="0.25">
      <c r="A111" s="4"/>
      <c r="B111" s="4"/>
      <c r="C111" s="14"/>
      <c r="D111" s="14"/>
      <c r="E111" s="1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255" customFormat="1" ht="15.75" x14ac:dyDescent="0.25">
      <c r="A112" s="4"/>
      <c r="B112" s="4"/>
      <c r="C112" s="14"/>
      <c r="D112" s="14"/>
      <c r="E112" s="1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255" customFormat="1" ht="17.25" thickBot="1" x14ac:dyDescent="0.25">
      <c r="A113" s="1697" t="s">
        <v>399</v>
      </c>
      <c r="B113" s="1697"/>
      <c r="C113" s="1697"/>
      <c r="D113" s="1697"/>
      <c r="E113" s="1697"/>
      <c r="F113" s="1697"/>
      <c r="G113" s="1697"/>
      <c r="H113" s="1697"/>
      <c r="I113" s="1697"/>
      <c r="J113" s="1697"/>
      <c r="K113" s="1697"/>
      <c r="L113" s="1697"/>
      <c r="M113" s="1697"/>
      <c r="N113" s="1697"/>
      <c r="O113" s="1697"/>
      <c r="P113" s="1697"/>
      <c r="Q113" s="4"/>
      <c r="R113" s="4"/>
      <c r="S113" s="4"/>
      <c r="T113" s="4"/>
      <c r="U113" s="4"/>
    </row>
    <row r="114" spans="1:21" s="255" customFormat="1" ht="6.75" customHeight="1" x14ac:dyDescent="0.2">
      <c r="A114" s="1341" t="s">
        <v>238</v>
      </c>
      <c r="B114" s="1343"/>
      <c r="C114" s="1640">
        <v>2010</v>
      </c>
      <c r="D114" s="1640">
        <v>2011</v>
      </c>
      <c r="E114" s="1640">
        <v>2012</v>
      </c>
      <c r="F114" s="1640">
        <v>2013</v>
      </c>
      <c r="G114" s="1640">
        <v>2014</v>
      </c>
      <c r="H114" s="1640">
        <v>2015</v>
      </c>
      <c r="I114" s="1640">
        <v>2016</v>
      </c>
      <c r="J114" s="1662">
        <v>2017</v>
      </c>
      <c r="K114" s="1663"/>
      <c r="L114" s="1663"/>
      <c r="M114" s="1663"/>
      <c r="N114" s="1663"/>
      <c r="O114" s="1664"/>
      <c r="P114" s="1668" t="s">
        <v>765</v>
      </c>
      <c r="Q114" s="4"/>
      <c r="R114" s="4"/>
      <c r="S114" s="4"/>
      <c r="T114" s="4"/>
      <c r="U114" s="4"/>
    </row>
    <row r="115" spans="1:21" ht="13.5" customHeight="1" x14ac:dyDescent="0.2">
      <c r="A115" s="1677"/>
      <c r="B115" s="1678"/>
      <c r="C115" s="1641"/>
      <c r="D115" s="1641"/>
      <c r="E115" s="1641"/>
      <c r="F115" s="1641"/>
      <c r="G115" s="1641"/>
      <c r="H115" s="1641"/>
      <c r="I115" s="1641"/>
      <c r="J115" s="1665"/>
      <c r="K115" s="1666"/>
      <c r="L115" s="1666"/>
      <c r="M115" s="1666"/>
      <c r="N115" s="1666"/>
      <c r="O115" s="1667"/>
      <c r="P115" s="1669"/>
    </row>
    <row r="116" spans="1:21" ht="12.75" customHeight="1" x14ac:dyDescent="0.2">
      <c r="A116" s="1677"/>
      <c r="B116" s="1678"/>
      <c r="C116" s="1641"/>
      <c r="D116" s="1641"/>
      <c r="E116" s="1641"/>
      <c r="F116" s="1641"/>
      <c r="G116" s="1641"/>
      <c r="H116" s="1641"/>
      <c r="I116" s="1641"/>
      <c r="J116" s="1671" t="s">
        <v>7</v>
      </c>
      <c r="K116" s="1673" t="s">
        <v>8</v>
      </c>
      <c r="L116" s="1673" t="s">
        <v>16</v>
      </c>
      <c r="M116" s="1673" t="s">
        <v>9</v>
      </c>
      <c r="N116" s="1673" t="s">
        <v>18</v>
      </c>
      <c r="O116" s="1675" t="s">
        <v>19</v>
      </c>
      <c r="P116" s="1669"/>
    </row>
    <row r="117" spans="1:21" ht="13.5" customHeight="1" thickBot="1" x14ac:dyDescent="0.25">
      <c r="A117" s="1679"/>
      <c r="B117" s="1680"/>
      <c r="C117" s="1642"/>
      <c r="D117" s="1642"/>
      <c r="E117" s="1642"/>
      <c r="F117" s="1642"/>
      <c r="G117" s="1642"/>
      <c r="H117" s="1642"/>
      <c r="I117" s="1642"/>
      <c r="J117" s="1672"/>
      <c r="K117" s="1674"/>
      <c r="L117" s="1674"/>
      <c r="M117" s="1674"/>
      <c r="N117" s="1674"/>
      <c r="O117" s="1676"/>
      <c r="P117" s="1670"/>
    </row>
    <row r="118" spans="1:21" ht="16.5" customHeight="1" x14ac:dyDescent="0.2">
      <c r="A118" s="1692" t="s">
        <v>531</v>
      </c>
      <c r="B118" s="1693"/>
      <c r="C118" s="1637">
        <v>107.9</v>
      </c>
      <c r="D118" s="1696">
        <v>106.12</v>
      </c>
      <c r="E118" s="1696">
        <v>106.82</v>
      </c>
      <c r="F118" s="1696">
        <v>104.8</v>
      </c>
      <c r="G118" s="1696">
        <v>109.46</v>
      </c>
      <c r="H118" s="1634">
        <v>110.56</v>
      </c>
      <c r="I118" s="1634">
        <v>104.7</v>
      </c>
      <c r="J118" s="794">
        <v>100.36</v>
      </c>
      <c r="K118" s="795">
        <v>100.08</v>
      </c>
      <c r="L118" s="795">
        <v>100.13</v>
      </c>
      <c r="M118" s="795"/>
      <c r="N118" s="795"/>
      <c r="O118" s="796"/>
      <c r="P118" s="1643">
        <v>100.57</v>
      </c>
    </row>
    <row r="119" spans="1:21" ht="17.25" customHeight="1" x14ac:dyDescent="0.25">
      <c r="A119" s="1648"/>
      <c r="B119" s="1694"/>
      <c r="C119" s="1638"/>
      <c r="D119" s="1657"/>
      <c r="E119" s="1657"/>
      <c r="F119" s="1657"/>
      <c r="G119" s="1657"/>
      <c r="H119" s="1635"/>
      <c r="I119" s="1635"/>
      <c r="J119" s="797" t="s">
        <v>218</v>
      </c>
      <c r="K119" s="798" t="s">
        <v>227</v>
      </c>
      <c r="L119" s="798" t="s">
        <v>228</v>
      </c>
      <c r="M119" s="798" t="s">
        <v>229</v>
      </c>
      <c r="N119" s="798" t="s">
        <v>230</v>
      </c>
      <c r="O119" s="799" t="s">
        <v>231</v>
      </c>
      <c r="P119" s="1644"/>
    </row>
    <row r="120" spans="1:21" ht="19.5" customHeight="1" thickBot="1" x14ac:dyDescent="0.3">
      <c r="A120" s="1650"/>
      <c r="B120" s="1695"/>
      <c r="C120" s="1639"/>
      <c r="D120" s="1658"/>
      <c r="E120" s="1658"/>
      <c r="F120" s="1658"/>
      <c r="G120" s="1658"/>
      <c r="H120" s="1636"/>
      <c r="I120" s="1636"/>
      <c r="J120" s="800"/>
      <c r="K120" s="801"/>
      <c r="L120" s="801"/>
      <c r="M120" s="801"/>
      <c r="N120" s="801"/>
      <c r="O120" s="802"/>
      <c r="P120" s="1645"/>
    </row>
    <row r="121" spans="1:21" ht="12.75" customHeight="1" x14ac:dyDescent="0.25">
      <c r="A121" s="1686" t="s">
        <v>239</v>
      </c>
      <c r="B121" s="1687"/>
      <c r="C121" s="1637">
        <v>107.5</v>
      </c>
      <c r="D121" s="1637">
        <v>105.93</v>
      </c>
      <c r="E121" s="1637">
        <v>106.85</v>
      </c>
      <c r="F121" s="1637">
        <v>104.67</v>
      </c>
      <c r="G121" s="1637">
        <v>109.88</v>
      </c>
      <c r="H121" s="1628">
        <v>112.05</v>
      </c>
      <c r="I121" s="1628">
        <v>105.3</v>
      </c>
      <c r="J121" s="797" t="s">
        <v>7</v>
      </c>
      <c r="K121" s="798" t="s">
        <v>8</v>
      </c>
      <c r="L121" s="798" t="s">
        <v>16</v>
      </c>
      <c r="M121" s="798" t="s">
        <v>9</v>
      </c>
      <c r="N121" s="798" t="s">
        <v>18</v>
      </c>
      <c r="O121" s="799" t="s">
        <v>19</v>
      </c>
      <c r="P121" s="1681">
        <v>100.64</v>
      </c>
    </row>
    <row r="122" spans="1:21" ht="12.75" customHeight="1" x14ac:dyDescent="0.2">
      <c r="A122" s="1688"/>
      <c r="B122" s="1689"/>
      <c r="C122" s="1638"/>
      <c r="D122" s="1638"/>
      <c r="E122" s="1638"/>
      <c r="F122" s="1638"/>
      <c r="G122" s="1638"/>
      <c r="H122" s="1629"/>
      <c r="I122" s="1629"/>
      <c r="J122" s="803">
        <v>100.41</v>
      </c>
      <c r="K122" s="804">
        <v>100.05</v>
      </c>
      <c r="L122" s="804">
        <v>100.18</v>
      </c>
      <c r="M122" s="804"/>
      <c r="N122" s="804"/>
      <c r="O122" s="805"/>
      <c r="P122" s="1682"/>
    </row>
    <row r="123" spans="1:21" ht="12.75" customHeight="1" x14ac:dyDescent="0.25">
      <c r="A123" s="1688"/>
      <c r="B123" s="1689"/>
      <c r="C123" s="1638"/>
      <c r="D123" s="1638"/>
      <c r="E123" s="1638"/>
      <c r="F123" s="1638"/>
      <c r="G123" s="1638"/>
      <c r="H123" s="1629"/>
      <c r="I123" s="1629"/>
      <c r="J123" s="797" t="s">
        <v>218</v>
      </c>
      <c r="K123" s="798" t="s">
        <v>227</v>
      </c>
      <c r="L123" s="798" t="s">
        <v>228</v>
      </c>
      <c r="M123" s="798" t="s">
        <v>229</v>
      </c>
      <c r="N123" s="798" t="s">
        <v>230</v>
      </c>
      <c r="O123" s="799" t="s">
        <v>231</v>
      </c>
      <c r="P123" s="1682"/>
    </row>
    <row r="124" spans="1:21" ht="15" customHeight="1" thickBot="1" x14ac:dyDescent="0.3">
      <c r="A124" s="1690"/>
      <c r="B124" s="1691"/>
      <c r="C124" s="1639"/>
      <c r="D124" s="1639"/>
      <c r="E124" s="1639"/>
      <c r="F124" s="1639"/>
      <c r="G124" s="1639"/>
      <c r="H124" s="1630"/>
      <c r="I124" s="1630"/>
      <c r="J124" s="806"/>
      <c r="K124" s="807"/>
      <c r="L124" s="807"/>
      <c r="M124" s="807"/>
      <c r="N124" s="807"/>
      <c r="O124" s="808"/>
      <c r="P124" s="1683"/>
    </row>
    <row r="125" spans="1:21" ht="12.75" customHeight="1" x14ac:dyDescent="0.25">
      <c r="A125" s="1686" t="s">
        <v>237</v>
      </c>
      <c r="B125" s="1687"/>
      <c r="C125" s="1637">
        <v>109.06</v>
      </c>
      <c r="D125" s="1637">
        <v>106.61</v>
      </c>
      <c r="E125" s="1637">
        <v>106.78</v>
      </c>
      <c r="F125" s="1637">
        <v>105.16</v>
      </c>
      <c r="G125" s="1637">
        <v>108.32</v>
      </c>
      <c r="H125" s="1628">
        <v>106.89</v>
      </c>
      <c r="I125" s="1628">
        <v>103.2</v>
      </c>
      <c r="J125" s="809" t="s">
        <v>7</v>
      </c>
      <c r="K125" s="810" t="s">
        <v>8</v>
      </c>
      <c r="L125" s="810" t="s">
        <v>16</v>
      </c>
      <c r="M125" s="810" t="s">
        <v>9</v>
      </c>
      <c r="N125" s="810" t="s">
        <v>18</v>
      </c>
      <c r="O125" s="811" t="s">
        <v>19</v>
      </c>
      <c r="P125" s="1681">
        <v>100.35</v>
      </c>
    </row>
    <row r="126" spans="1:21" ht="12.75" customHeight="1" x14ac:dyDescent="0.2">
      <c r="A126" s="1688"/>
      <c r="B126" s="1689"/>
      <c r="C126" s="1638"/>
      <c r="D126" s="1638"/>
      <c r="E126" s="1638"/>
      <c r="F126" s="1638"/>
      <c r="G126" s="1638"/>
      <c r="H126" s="1629"/>
      <c r="I126" s="1629"/>
      <c r="J126" s="803">
        <v>100.22</v>
      </c>
      <c r="K126" s="804">
        <v>100.14</v>
      </c>
      <c r="L126" s="804">
        <v>99.99</v>
      </c>
      <c r="M126" s="804"/>
      <c r="N126" s="804"/>
      <c r="O126" s="805"/>
      <c r="P126" s="1682"/>
    </row>
    <row r="127" spans="1:21" ht="12.75" customHeight="1" x14ac:dyDescent="0.25">
      <c r="A127" s="1688"/>
      <c r="B127" s="1689"/>
      <c r="C127" s="1638"/>
      <c r="D127" s="1638"/>
      <c r="E127" s="1638"/>
      <c r="F127" s="1638"/>
      <c r="G127" s="1638"/>
      <c r="H127" s="1629"/>
      <c r="I127" s="1629"/>
      <c r="J127" s="797" t="s">
        <v>218</v>
      </c>
      <c r="K127" s="798" t="s">
        <v>227</v>
      </c>
      <c r="L127" s="798" t="s">
        <v>228</v>
      </c>
      <c r="M127" s="798" t="s">
        <v>229</v>
      </c>
      <c r="N127" s="798" t="s">
        <v>230</v>
      </c>
      <c r="O127" s="799" t="s">
        <v>231</v>
      </c>
      <c r="P127" s="1682"/>
    </row>
    <row r="128" spans="1:21" ht="17.25" customHeight="1" thickBot="1" x14ac:dyDescent="0.3">
      <c r="A128" s="1690"/>
      <c r="B128" s="1691"/>
      <c r="C128" s="1639"/>
      <c r="D128" s="1639"/>
      <c r="E128" s="1639"/>
      <c r="F128" s="1639"/>
      <c r="G128" s="1639"/>
      <c r="H128" s="1630"/>
      <c r="I128" s="1630"/>
      <c r="J128" s="806"/>
      <c r="K128" s="807"/>
      <c r="L128" s="807"/>
      <c r="M128" s="807"/>
      <c r="N128" s="807"/>
      <c r="O128" s="812"/>
      <c r="P128" s="1683"/>
    </row>
    <row r="129" spans="1:30" ht="12.75" customHeight="1" x14ac:dyDescent="0.25">
      <c r="A129" s="789"/>
      <c r="B129" s="790"/>
      <c r="C129" s="791"/>
      <c r="D129" s="792"/>
      <c r="E129" s="792"/>
      <c r="F129" s="792"/>
      <c r="G129" s="792"/>
      <c r="H129" s="792"/>
      <c r="I129" s="792"/>
      <c r="J129" s="793"/>
      <c r="K129" s="793"/>
      <c r="L129" s="793"/>
      <c r="M129" s="793"/>
      <c r="N129" s="793"/>
      <c r="O129" s="792"/>
      <c r="P129" s="792"/>
    </row>
    <row r="130" spans="1:30" ht="17.25" thickBot="1" x14ac:dyDescent="0.3">
      <c r="A130" s="1684" t="s">
        <v>416</v>
      </c>
      <c r="B130" s="1684"/>
      <c r="C130" s="1684"/>
      <c r="D130" s="1684"/>
      <c r="E130" s="1684"/>
      <c r="F130" s="1684"/>
      <c r="G130" s="1684"/>
      <c r="H130" s="1685"/>
      <c r="I130" s="1685"/>
      <c r="J130" s="1685"/>
      <c r="K130" s="1685"/>
      <c r="L130" s="1685"/>
      <c r="M130" s="1685"/>
      <c r="N130" s="1685"/>
      <c r="O130" s="1685"/>
      <c r="P130" s="1685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</row>
    <row r="131" spans="1:30" ht="3" customHeight="1" x14ac:dyDescent="0.2">
      <c r="A131" s="1341" t="s">
        <v>238</v>
      </c>
      <c r="B131" s="1343"/>
      <c r="C131" s="1640">
        <v>2010</v>
      </c>
      <c r="D131" s="1640">
        <v>2011</v>
      </c>
      <c r="E131" s="1640">
        <v>2012</v>
      </c>
      <c r="F131" s="1640">
        <v>2013</v>
      </c>
      <c r="G131" s="1640">
        <v>2014</v>
      </c>
      <c r="H131" s="1640">
        <v>2015</v>
      </c>
      <c r="I131" s="1640">
        <v>2016</v>
      </c>
      <c r="J131" s="1662">
        <v>2017</v>
      </c>
      <c r="K131" s="1663"/>
      <c r="L131" s="1663"/>
      <c r="M131" s="1663"/>
      <c r="N131" s="1663"/>
      <c r="O131" s="1664"/>
      <c r="P131" s="1668" t="s">
        <v>765</v>
      </c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</row>
    <row r="132" spans="1:30" ht="12.75" customHeight="1" x14ac:dyDescent="0.2">
      <c r="A132" s="1677"/>
      <c r="B132" s="1678"/>
      <c r="C132" s="1641"/>
      <c r="D132" s="1641"/>
      <c r="E132" s="1641"/>
      <c r="F132" s="1641"/>
      <c r="G132" s="1641"/>
      <c r="H132" s="1641"/>
      <c r="I132" s="1641"/>
      <c r="J132" s="1665"/>
      <c r="K132" s="1666"/>
      <c r="L132" s="1666"/>
      <c r="M132" s="1666"/>
      <c r="N132" s="1666"/>
      <c r="O132" s="1667"/>
      <c r="P132" s="1669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</row>
    <row r="133" spans="1:30" ht="13.5" customHeight="1" x14ac:dyDescent="0.2">
      <c r="A133" s="1677"/>
      <c r="B133" s="1678"/>
      <c r="C133" s="1641"/>
      <c r="D133" s="1641"/>
      <c r="E133" s="1641"/>
      <c r="F133" s="1641"/>
      <c r="G133" s="1641"/>
      <c r="H133" s="1641"/>
      <c r="I133" s="1641"/>
      <c r="J133" s="1671" t="s">
        <v>7</v>
      </c>
      <c r="K133" s="1673" t="s">
        <v>8</v>
      </c>
      <c r="L133" s="1673" t="s">
        <v>16</v>
      </c>
      <c r="M133" s="1673" t="s">
        <v>9</v>
      </c>
      <c r="N133" s="1673" t="s">
        <v>18</v>
      </c>
      <c r="O133" s="1675" t="s">
        <v>19</v>
      </c>
      <c r="P133" s="1669"/>
      <c r="R133" s="192"/>
      <c r="S133" s="193"/>
      <c r="T133" s="193"/>
      <c r="U133" s="193"/>
      <c r="V133" s="193"/>
      <c r="W133" s="193"/>
      <c r="X133" s="193"/>
      <c r="Y133" s="194"/>
      <c r="Z133" s="194"/>
      <c r="AA133" s="194"/>
      <c r="AB133" s="194"/>
      <c r="AC133" s="191"/>
      <c r="AD133" s="191"/>
    </row>
    <row r="134" spans="1:30" ht="13.5" customHeight="1" thickBot="1" x14ac:dyDescent="0.25">
      <c r="A134" s="1679"/>
      <c r="B134" s="1680"/>
      <c r="C134" s="1642"/>
      <c r="D134" s="1642"/>
      <c r="E134" s="1642"/>
      <c r="F134" s="1642"/>
      <c r="G134" s="1642"/>
      <c r="H134" s="1642"/>
      <c r="I134" s="1642"/>
      <c r="J134" s="1672"/>
      <c r="K134" s="1674"/>
      <c r="L134" s="1674"/>
      <c r="M134" s="1674"/>
      <c r="N134" s="1674"/>
      <c r="O134" s="1676"/>
      <c r="P134" s="1670"/>
      <c r="R134" s="192"/>
      <c r="S134" s="193"/>
      <c r="T134" s="193"/>
      <c r="U134" s="193"/>
      <c r="V134" s="193"/>
      <c r="W134" s="193"/>
      <c r="X134" s="193"/>
      <c r="Y134" s="194"/>
      <c r="Z134" s="194"/>
      <c r="AA134" s="194"/>
      <c r="AB134" s="194"/>
      <c r="AC134" s="191"/>
      <c r="AD134" s="191"/>
    </row>
    <row r="135" spans="1:30" ht="12.75" customHeight="1" x14ac:dyDescent="0.2">
      <c r="A135" s="1646" t="s">
        <v>530</v>
      </c>
      <c r="B135" s="1647"/>
      <c r="C135" s="1652">
        <v>108.78</v>
      </c>
      <c r="D135" s="1653">
        <v>106.1</v>
      </c>
      <c r="E135" s="1653">
        <v>106.57</v>
      </c>
      <c r="F135" s="1656">
        <v>106.47</v>
      </c>
      <c r="G135" s="1631">
        <v>111.35</v>
      </c>
      <c r="H135" s="1634">
        <v>112.91</v>
      </c>
      <c r="I135" s="1659">
        <v>105.4</v>
      </c>
      <c r="J135" s="794">
        <v>100.62</v>
      </c>
      <c r="K135" s="795">
        <v>100.22</v>
      </c>
      <c r="L135" s="795">
        <v>100.13</v>
      </c>
      <c r="M135" s="795"/>
      <c r="N135" s="795"/>
      <c r="O135" s="796"/>
      <c r="P135" s="1643">
        <v>100.97</v>
      </c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</row>
    <row r="136" spans="1:30" ht="16.5" x14ac:dyDescent="0.25">
      <c r="A136" s="1648"/>
      <c r="B136" s="1649"/>
      <c r="C136" s="1638"/>
      <c r="D136" s="1654"/>
      <c r="E136" s="1654"/>
      <c r="F136" s="1657"/>
      <c r="G136" s="1632"/>
      <c r="H136" s="1635"/>
      <c r="I136" s="1660"/>
      <c r="J136" s="797" t="s">
        <v>218</v>
      </c>
      <c r="K136" s="798" t="s">
        <v>227</v>
      </c>
      <c r="L136" s="798" t="s">
        <v>228</v>
      </c>
      <c r="M136" s="798" t="s">
        <v>229</v>
      </c>
      <c r="N136" s="798" t="s">
        <v>230</v>
      </c>
      <c r="O136" s="799" t="s">
        <v>231</v>
      </c>
      <c r="P136" s="1644"/>
    </row>
    <row r="137" spans="1:30" ht="24.75" customHeight="1" thickBot="1" x14ac:dyDescent="0.25">
      <c r="A137" s="1650"/>
      <c r="B137" s="1651"/>
      <c r="C137" s="1639"/>
      <c r="D137" s="1655"/>
      <c r="E137" s="1655"/>
      <c r="F137" s="1658"/>
      <c r="G137" s="1633"/>
      <c r="H137" s="1636"/>
      <c r="I137" s="1661"/>
      <c r="J137" s="813"/>
      <c r="K137" s="814"/>
      <c r="L137" s="814"/>
      <c r="M137" s="814"/>
      <c r="N137" s="814"/>
      <c r="O137" s="815"/>
      <c r="P137" s="1645"/>
    </row>
    <row r="138" spans="1:30" ht="16.5" x14ac:dyDescent="0.25">
      <c r="A138" s="243"/>
      <c r="B138" s="243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</row>
  </sheetData>
  <mergeCells count="78">
    <mergeCell ref="J116:J117"/>
    <mergeCell ref="K116:K117"/>
    <mergeCell ref="L116:L117"/>
    <mergeCell ref="A57:A58"/>
    <mergeCell ref="A1:E1"/>
    <mergeCell ref="A3:A4"/>
    <mergeCell ref="B3:B4"/>
    <mergeCell ref="C3:D3"/>
    <mergeCell ref="A55:A56"/>
    <mergeCell ref="I114:I117"/>
    <mergeCell ref="M116:M117"/>
    <mergeCell ref="N116:N117"/>
    <mergeCell ref="O116:O117"/>
    <mergeCell ref="H118:H120"/>
    <mergeCell ref="A71:E71"/>
    <mergeCell ref="A90:E90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J114:O115"/>
    <mergeCell ref="P114:P117"/>
    <mergeCell ref="P118:P120"/>
    <mergeCell ref="A121:B124"/>
    <mergeCell ref="C121:C124"/>
    <mergeCell ref="D121:D124"/>
    <mergeCell ref="E121:E124"/>
    <mergeCell ref="F121:F124"/>
    <mergeCell ref="G121:G124"/>
    <mergeCell ref="A118:B120"/>
    <mergeCell ref="C118:C120"/>
    <mergeCell ref="D118:D120"/>
    <mergeCell ref="E118:E120"/>
    <mergeCell ref="F118:F120"/>
    <mergeCell ref="H121:H124"/>
    <mergeCell ref="P121:P124"/>
    <mergeCell ref="G118:G120"/>
    <mergeCell ref="I118:I120"/>
    <mergeCell ref="P125:P128"/>
    <mergeCell ref="A130:P130"/>
    <mergeCell ref="A125:B128"/>
    <mergeCell ref="C125:C128"/>
    <mergeCell ref="D125:D128"/>
    <mergeCell ref="E125:E128"/>
    <mergeCell ref="A131:B134"/>
    <mergeCell ref="C131:C134"/>
    <mergeCell ref="D131:D134"/>
    <mergeCell ref="E131:E134"/>
    <mergeCell ref="F125:F128"/>
    <mergeCell ref="F131:F134"/>
    <mergeCell ref="J131:O132"/>
    <mergeCell ref="P131:P134"/>
    <mergeCell ref="J133:J134"/>
    <mergeCell ref="K133:K134"/>
    <mergeCell ref="L133:L134"/>
    <mergeCell ref="M133:M134"/>
    <mergeCell ref="N133:N134"/>
    <mergeCell ref="O133:O134"/>
    <mergeCell ref="P135:P137"/>
    <mergeCell ref="A135:B137"/>
    <mergeCell ref="C135:C137"/>
    <mergeCell ref="D135:D137"/>
    <mergeCell ref="E135:E137"/>
    <mergeCell ref="F135:F137"/>
    <mergeCell ref="I135:I137"/>
    <mergeCell ref="I121:I124"/>
    <mergeCell ref="I125:I128"/>
    <mergeCell ref="G135:G137"/>
    <mergeCell ref="H135:H137"/>
    <mergeCell ref="G125:G128"/>
    <mergeCell ref="H125:H128"/>
    <mergeCell ref="G131:G134"/>
    <mergeCell ref="H131:H134"/>
    <mergeCell ref="I131:I134"/>
  </mergeCells>
  <printOptions horizontalCentered="1" vertic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1"/>
  <sheetViews>
    <sheetView tabSelected="1" view="pageBreakPreview" zoomScale="78" zoomScaleNormal="62" zoomScaleSheetLayoutView="78" workbookViewId="0">
      <selection activeCell="K14" sqref="K14"/>
    </sheetView>
  </sheetViews>
  <sheetFormatPr defaultRowHeight="12.75" x14ac:dyDescent="0.2"/>
  <cols>
    <col min="1" max="1" width="45" style="255" customWidth="1"/>
    <col min="2" max="2" width="7.7109375" style="255" bestFit="1" customWidth="1"/>
    <col min="3" max="3" width="17" style="25" customWidth="1"/>
    <col min="4" max="4" width="17.5703125" style="25" customWidth="1"/>
    <col min="5" max="5" width="15.28515625" style="25" customWidth="1"/>
    <col min="6" max="6" width="20" style="25" customWidth="1"/>
    <col min="7" max="7" width="14.85546875" style="25" customWidth="1"/>
    <col min="8" max="8" width="14.85546875" style="255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255" customFormat="1" ht="30.75" customHeight="1" x14ac:dyDescent="0.3">
      <c r="A1" s="1388" t="s">
        <v>248</v>
      </c>
      <c r="B1" s="1388"/>
      <c r="C1" s="1388"/>
      <c r="D1" s="1388"/>
      <c r="E1" s="1388"/>
      <c r="F1" s="1388"/>
      <c r="G1" s="1388"/>
      <c r="H1" s="1388"/>
      <c r="I1" s="157"/>
      <c r="J1" s="150"/>
    </row>
    <row r="2" spans="1:12" s="255" customFormat="1" ht="25.5" customHeight="1" thickBot="1" x14ac:dyDescent="0.35">
      <c r="A2" s="374"/>
      <c r="B2" s="374"/>
      <c r="C2" s="374"/>
      <c r="D2" s="374"/>
      <c r="E2" s="374"/>
      <c r="F2" s="374"/>
      <c r="G2" s="1389" t="s">
        <v>297</v>
      </c>
      <c r="H2" s="1389"/>
      <c r="I2" s="148"/>
      <c r="J2" s="213"/>
    </row>
    <row r="3" spans="1:12" s="255" customFormat="1" ht="51.75" customHeight="1" thickBot="1" x14ac:dyDescent="0.25">
      <c r="A3" s="1386" t="s">
        <v>101</v>
      </c>
      <c r="B3" s="1367" t="s">
        <v>459</v>
      </c>
      <c r="C3" s="1384" t="s">
        <v>354</v>
      </c>
      <c r="D3" s="1384"/>
      <c r="E3" s="1384"/>
      <c r="F3" s="1384"/>
      <c r="G3" s="1370" t="s">
        <v>467</v>
      </c>
      <c r="H3" s="1371"/>
      <c r="I3" s="4"/>
      <c r="J3" s="232"/>
    </row>
    <row r="4" spans="1:12" s="255" customFormat="1" ht="41.25" customHeight="1" thickBot="1" x14ac:dyDescent="0.25">
      <c r="A4" s="1387"/>
      <c r="B4" s="1368"/>
      <c r="C4" s="375" t="s">
        <v>757</v>
      </c>
      <c r="D4" s="375" t="s">
        <v>661</v>
      </c>
      <c r="E4" s="375" t="s">
        <v>782</v>
      </c>
      <c r="F4" s="783" t="s">
        <v>747</v>
      </c>
      <c r="G4" s="1372" t="s">
        <v>661</v>
      </c>
      <c r="H4" s="1373"/>
      <c r="I4" s="4"/>
      <c r="J4" s="233"/>
    </row>
    <row r="5" spans="1:12" s="255" customFormat="1" ht="20.25" thickBot="1" x14ac:dyDescent="0.25">
      <c r="A5" s="393" t="s">
        <v>403</v>
      </c>
      <c r="B5" s="1269" t="s">
        <v>32</v>
      </c>
      <c r="C5" s="1274" t="s">
        <v>870</v>
      </c>
      <c r="D5" s="1265" t="s">
        <v>873</v>
      </c>
      <c r="E5" s="1263" t="s">
        <v>871</v>
      </c>
      <c r="F5" s="1266">
        <f>179788-178633</f>
        <v>1155</v>
      </c>
      <c r="G5" s="1374">
        <v>32290</v>
      </c>
      <c r="H5" s="1375"/>
      <c r="I5" s="189"/>
      <c r="J5" s="1364"/>
      <c r="L5" s="68"/>
    </row>
    <row r="6" spans="1:12" ht="19.5" hidden="1" customHeight="1" x14ac:dyDescent="0.2">
      <c r="A6" s="694" t="s">
        <v>245</v>
      </c>
      <c r="B6" s="394" t="s">
        <v>32</v>
      </c>
      <c r="C6" s="615"/>
      <c r="D6" s="376"/>
      <c r="E6" s="615"/>
      <c r="F6" s="1113"/>
      <c r="G6" s="615"/>
      <c r="H6" s="616"/>
      <c r="I6" s="4"/>
      <c r="J6" s="1364"/>
    </row>
    <row r="7" spans="1:12" ht="17.25" hidden="1" customHeight="1" thickBot="1" x14ac:dyDescent="0.3">
      <c r="A7" s="586" t="s">
        <v>225</v>
      </c>
      <c r="B7" s="695" t="s">
        <v>32</v>
      </c>
      <c r="C7" s="1275"/>
      <c r="D7" s="376"/>
      <c r="E7" s="615"/>
      <c r="F7" s="1113"/>
      <c r="G7" s="615"/>
      <c r="H7" s="616"/>
      <c r="I7" s="4"/>
      <c r="J7" s="1364"/>
    </row>
    <row r="8" spans="1:12" ht="19.5" customHeight="1" x14ac:dyDescent="0.25">
      <c r="A8" s="383" t="s">
        <v>102</v>
      </c>
      <c r="B8" s="1269"/>
      <c r="C8" s="1276"/>
      <c r="D8" s="1265"/>
      <c r="E8" s="1263"/>
      <c r="F8" s="1266"/>
      <c r="G8" s="1378"/>
      <c r="H8" s="1379"/>
      <c r="I8" s="4"/>
      <c r="J8" s="151"/>
      <c r="K8" s="68"/>
    </row>
    <row r="9" spans="1:12" ht="20.25" customHeight="1" thickBot="1" x14ac:dyDescent="0.3">
      <c r="A9" s="384" t="s">
        <v>100</v>
      </c>
      <c r="B9" s="394" t="s">
        <v>32</v>
      </c>
      <c r="C9" s="376">
        <v>2842</v>
      </c>
      <c r="D9" s="376">
        <v>12469</v>
      </c>
      <c r="E9" s="1264">
        <v>3591</v>
      </c>
      <c r="F9" s="1268">
        <f>E9-C9</f>
        <v>749</v>
      </c>
      <c r="G9" s="1376">
        <v>1361</v>
      </c>
      <c r="H9" s="1377"/>
      <c r="I9" s="189"/>
      <c r="J9" s="151"/>
      <c r="K9" s="68"/>
    </row>
    <row r="10" spans="1:12" ht="18.75" customHeight="1" x14ac:dyDescent="0.25">
      <c r="A10" s="383" t="s">
        <v>103</v>
      </c>
      <c r="B10" s="1269"/>
      <c r="C10" s="215"/>
      <c r="D10" s="215"/>
      <c r="E10" s="1272"/>
      <c r="F10" s="1271"/>
      <c r="G10" s="1380"/>
      <c r="H10" s="1381"/>
      <c r="I10" s="4"/>
      <c r="J10" s="4"/>
    </row>
    <row r="11" spans="1:12" ht="20.25" customHeight="1" thickBot="1" x14ac:dyDescent="0.3">
      <c r="A11" s="395" t="s">
        <v>100</v>
      </c>
      <c r="B11" s="394" t="s">
        <v>32</v>
      </c>
      <c r="C11" s="376">
        <v>2684</v>
      </c>
      <c r="D11" s="376">
        <v>13405</v>
      </c>
      <c r="E11" s="1264">
        <v>2797</v>
      </c>
      <c r="F11" s="1268">
        <f>E11-C11</f>
        <v>113</v>
      </c>
      <c r="G11" s="1382">
        <v>2094</v>
      </c>
      <c r="H11" s="1377"/>
      <c r="I11" s="4"/>
      <c r="J11" s="151"/>
      <c r="K11" s="68"/>
    </row>
    <row r="12" spans="1:12" ht="18.75" customHeight="1" x14ac:dyDescent="0.25">
      <c r="A12" s="396" t="s">
        <v>90</v>
      </c>
      <c r="B12" s="1269"/>
      <c r="C12" s="215"/>
      <c r="D12" s="215"/>
      <c r="E12" s="1272"/>
      <c r="F12" s="1271"/>
      <c r="G12" s="1383"/>
      <c r="H12" s="1379"/>
      <c r="I12" s="189"/>
      <c r="J12" s="151"/>
      <c r="K12" s="68"/>
    </row>
    <row r="13" spans="1:12" ht="19.5" customHeight="1" thickBot="1" x14ac:dyDescent="0.3">
      <c r="A13" s="397" t="s">
        <v>100</v>
      </c>
      <c r="B13" s="1270" t="s">
        <v>32</v>
      </c>
      <c r="C13" s="1273">
        <f>C9-C11</f>
        <v>158</v>
      </c>
      <c r="D13" s="1267">
        <f>D9-D11</f>
        <v>-936</v>
      </c>
      <c r="E13" s="1264">
        <f>E9-E11</f>
        <v>794</v>
      </c>
      <c r="F13" s="1268">
        <f>E13-C13</f>
        <v>636</v>
      </c>
      <c r="G13" s="1356">
        <f>G9-G11</f>
        <v>-733</v>
      </c>
      <c r="H13" s="1357"/>
      <c r="I13" s="189"/>
      <c r="J13" s="195"/>
    </row>
    <row r="14" spans="1:12" s="255" customFormat="1" ht="29.25" customHeight="1" x14ac:dyDescent="0.2">
      <c r="A14" s="1369" t="s">
        <v>402</v>
      </c>
      <c r="B14" s="1369"/>
      <c r="C14" s="1369"/>
      <c r="D14" s="1369"/>
      <c r="E14" s="1369"/>
      <c r="F14" s="1369"/>
      <c r="G14" s="1369"/>
      <c r="H14" s="1369"/>
    </row>
    <row r="15" spans="1:12" s="255" customFormat="1" ht="33" customHeight="1" x14ac:dyDescent="0.2">
      <c r="A15" s="1385" t="s">
        <v>872</v>
      </c>
      <c r="B15" s="1385"/>
      <c r="C15" s="1385"/>
      <c r="D15" s="1385"/>
      <c r="E15" s="1385"/>
      <c r="F15" s="1385"/>
      <c r="G15" s="1385"/>
      <c r="H15" s="1385"/>
    </row>
    <row r="16" spans="1:12" s="255" customFormat="1" ht="15" customHeight="1" x14ac:dyDescent="0.2">
      <c r="A16" s="1385" t="s">
        <v>874</v>
      </c>
      <c r="B16" s="1385"/>
      <c r="C16" s="1385"/>
      <c r="D16" s="1385"/>
      <c r="E16" s="1385"/>
      <c r="F16" s="1385"/>
      <c r="G16" s="1385"/>
      <c r="H16" s="1385"/>
    </row>
    <row r="17" spans="1:10" s="255" customFormat="1" ht="18" customHeight="1" thickBot="1" x14ac:dyDescent="0.3">
      <c r="A17" s="390"/>
      <c r="B17" s="390"/>
      <c r="C17" s="377"/>
      <c r="D17" s="377"/>
      <c r="E17" s="377"/>
      <c r="F17" s="377"/>
      <c r="G17" s="377"/>
      <c r="H17" s="377"/>
    </row>
    <row r="18" spans="1:10" s="255" customFormat="1" ht="53.45" customHeight="1" thickBot="1" x14ac:dyDescent="0.25">
      <c r="A18" s="1365" t="s">
        <v>101</v>
      </c>
      <c r="B18" s="1367" t="s">
        <v>459</v>
      </c>
      <c r="C18" s="1384" t="s">
        <v>354</v>
      </c>
      <c r="D18" s="1384"/>
      <c r="E18" s="1384"/>
      <c r="F18" s="1384"/>
      <c r="G18" s="1358" t="s">
        <v>467</v>
      </c>
      <c r="H18" s="1359"/>
      <c r="J18" s="230"/>
    </row>
    <row r="19" spans="1:10" s="255" customFormat="1" ht="44.25" customHeight="1" thickBot="1" x14ac:dyDescent="0.25">
      <c r="A19" s="1366"/>
      <c r="B19" s="1368"/>
      <c r="C19" s="378" t="s">
        <v>876</v>
      </c>
      <c r="D19" s="378" t="s">
        <v>661</v>
      </c>
      <c r="E19" s="379" t="s">
        <v>877</v>
      </c>
      <c r="F19" s="765" t="s">
        <v>747</v>
      </c>
      <c r="G19" s="1360" t="s">
        <v>878</v>
      </c>
      <c r="H19" s="1361"/>
      <c r="J19" s="230"/>
    </row>
    <row r="20" spans="1:10" s="255" customFormat="1" ht="19.5" customHeight="1" thickBot="1" x14ac:dyDescent="0.3">
      <c r="A20" s="380" t="s">
        <v>36</v>
      </c>
      <c r="B20" s="507" t="s">
        <v>32</v>
      </c>
      <c r="C20" s="254">
        <v>655</v>
      </c>
      <c r="D20" s="254">
        <v>2537</v>
      </c>
      <c r="E20" s="767">
        <v>597</v>
      </c>
      <c r="F20" s="767">
        <f>E20-C20</f>
        <v>-58</v>
      </c>
      <c r="G20" s="1350">
        <v>92</v>
      </c>
      <c r="H20" s="1351"/>
      <c r="J20" s="231"/>
    </row>
    <row r="21" spans="1:10" s="255" customFormat="1" ht="20.25" customHeight="1" thickBot="1" x14ac:dyDescent="0.3">
      <c r="A21" s="381" t="s">
        <v>37</v>
      </c>
      <c r="B21" s="382" t="s">
        <v>32</v>
      </c>
      <c r="C21" s="254">
        <v>286</v>
      </c>
      <c r="D21" s="254">
        <v>1053</v>
      </c>
      <c r="E21" s="767">
        <v>257</v>
      </c>
      <c r="F21" s="767">
        <f>E21-C21</f>
        <v>-29</v>
      </c>
      <c r="G21" s="1350">
        <v>97</v>
      </c>
      <c r="H21" s="1351"/>
      <c r="J21" s="231"/>
    </row>
    <row r="22" spans="1:10" s="255" customFormat="1" ht="18.75" customHeight="1" x14ac:dyDescent="0.25">
      <c r="A22" s="383" t="s">
        <v>258</v>
      </c>
      <c r="B22" s="1362" t="s">
        <v>32</v>
      </c>
      <c r="C22" s="1352">
        <f>C20-C21</f>
        <v>369</v>
      </c>
      <c r="D22" s="1352">
        <f>D20-D21</f>
        <v>1484</v>
      </c>
      <c r="E22" s="1352">
        <f>E20-E21</f>
        <v>340</v>
      </c>
      <c r="F22" s="1352">
        <f>E22-C22</f>
        <v>-29</v>
      </c>
      <c r="G22" s="1354">
        <f>G20-G21</f>
        <v>-5</v>
      </c>
      <c r="H22" s="1355"/>
      <c r="J22" s="230"/>
    </row>
    <row r="23" spans="1:10" s="255" customFormat="1" ht="17.25" thickBot="1" x14ac:dyDescent="0.3">
      <c r="A23" s="384" t="s">
        <v>100</v>
      </c>
      <c r="B23" s="1363"/>
      <c r="C23" s="1353"/>
      <c r="D23" s="1353"/>
      <c r="E23" s="1353"/>
      <c r="F23" s="1353"/>
      <c r="G23" s="1356"/>
      <c r="H23" s="1357"/>
      <c r="J23" s="230"/>
    </row>
    <row r="24" spans="1:10" s="255" customFormat="1" ht="19.5" customHeight="1" thickBot="1" x14ac:dyDescent="0.3">
      <c r="A24" s="385" t="s">
        <v>478</v>
      </c>
      <c r="B24" s="507"/>
      <c r="C24" s="254">
        <v>427</v>
      </c>
      <c r="D24" s="254">
        <v>1774</v>
      </c>
      <c r="E24" s="767">
        <v>409</v>
      </c>
      <c r="F24" s="767">
        <f>E24-C24</f>
        <v>-18</v>
      </c>
      <c r="G24" s="1350">
        <v>40</v>
      </c>
      <c r="H24" s="1351"/>
      <c r="J24" s="230"/>
    </row>
    <row r="25" spans="1:10" s="255" customFormat="1" ht="20.25" customHeight="1" thickBot="1" x14ac:dyDescent="0.3">
      <c r="A25" s="386" t="s">
        <v>477</v>
      </c>
      <c r="B25" s="382"/>
      <c r="C25" s="254">
        <v>325</v>
      </c>
      <c r="D25" s="254">
        <v>1271</v>
      </c>
      <c r="E25" s="767">
        <v>304</v>
      </c>
      <c r="F25" s="767">
        <f>E25-C25</f>
        <v>-21</v>
      </c>
      <c r="G25" s="1350">
        <v>40</v>
      </c>
      <c r="H25" s="1351"/>
      <c r="J25" s="230"/>
    </row>
    <row r="26" spans="1:10" s="255" customFormat="1" ht="20.25" customHeight="1" x14ac:dyDescent="0.25">
      <c r="A26" s="387" t="s">
        <v>875</v>
      </c>
      <c r="B26" s="388"/>
      <c r="C26" s="766"/>
      <c r="D26" s="766"/>
      <c r="E26" s="766"/>
      <c r="F26" s="766"/>
      <c r="G26" s="151"/>
      <c r="H26" s="151"/>
      <c r="J26" s="230"/>
    </row>
    <row r="27" spans="1:10" s="255" customFormat="1" ht="16.5" x14ac:dyDescent="0.25">
      <c r="A27" s="389" t="s">
        <v>883</v>
      </c>
      <c r="B27" s="388"/>
      <c r="C27" s="631"/>
      <c r="D27" s="631"/>
      <c r="E27" s="631"/>
      <c r="F27" s="631"/>
      <c r="G27" s="631"/>
      <c r="H27" s="151"/>
    </row>
    <row r="28" spans="1:10" s="255" customFormat="1" ht="16.5" x14ac:dyDescent="0.25">
      <c r="A28" s="389"/>
      <c r="B28" s="388"/>
      <c r="C28" s="506"/>
      <c r="D28" s="506"/>
      <c r="E28" s="506"/>
      <c r="F28" s="506"/>
      <c r="G28" s="506"/>
      <c r="H28" s="151"/>
    </row>
    <row r="29" spans="1:10" s="255" customFormat="1" x14ac:dyDescent="0.2">
      <c r="C29" s="25"/>
      <c r="D29" s="25"/>
      <c r="E29" s="25"/>
      <c r="F29" s="25"/>
      <c r="G29" s="25"/>
    </row>
    <row r="30" spans="1:10" s="255" customFormat="1" x14ac:dyDescent="0.2">
      <c r="C30" s="25"/>
      <c r="D30" s="25"/>
      <c r="E30" s="25"/>
      <c r="F30" s="25"/>
      <c r="G30" s="25"/>
    </row>
    <row r="31" spans="1:10" s="255" customFormat="1" x14ac:dyDescent="0.2">
      <c r="C31" s="25"/>
      <c r="D31" s="25"/>
      <c r="E31" s="25"/>
      <c r="F31" s="25"/>
      <c r="G31" s="25"/>
    </row>
    <row r="32" spans="1:10" s="255" customFormat="1" x14ac:dyDescent="0.2">
      <c r="C32" s="25"/>
      <c r="D32" s="25"/>
      <c r="E32" s="25"/>
      <c r="F32" s="25"/>
      <c r="G32" s="25"/>
    </row>
    <row r="33" spans="3:7" s="255" customFormat="1" x14ac:dyDescent="0.2">
      <c r="C33" s="25"/>
      <c r="D33" s="25"/>
      <c r="E33" s="25"/>
      <c r="F33" s="25"/>
      <c r="G33" s="25"/>
    </row>
    <row r="34" spans="3:7" s="255" customFormat="1" x14ac:dyDescent="0.2">
      <c r="C34" s="25"/>
      <c r="D34" s="25"/>
      <c r="E34" s="25"/>
      <c r="F34" s="25"/>
      <c r="G34" s="25"/>
    </row>
    <row r="35" spans="3:7" s="255" customFormat="1" x14ac:dyDescent="0.2">
      <c r="C35" s="25"/>
      <c r="D35" s="25"/>
      <c r="E35" s="25"/>
      <c r="F35" s="25"/>
      <c r="G35" s="25"/>
    </row>
    <row r="36" spans="3:7" s="255" customFormat="1" x14ac:dyDescent="0.2">
      <c r="C36" s="25"/>
      <c r="D36" s="25"/>
      <c r="E36" s="25"/>
      <c r="F36" s="25"/>
      <c r="G36" s="25"/>
    </row>
    <row r="37" spans="3:7" s="255" customFormat="1" x14ac:dyDescent="0.2">
      <c r="C37" s="25"/>
      <c r="D37" s="25"/>
      <c r="E37" s="25"/>
      <c r="F37" s="25"/>
      <c r="G37" s="25"/>
    </row>
    <row r="38" spans="3:7" s="255" customFormat="1" ht="12" customHeight="1" x14ac:dyDescent="0.2">
      <c r="C38" s="25"/>
      <c r="D38" s="25"/>
      <c r="E38" s="25"/>
      <c r="F38" s="25"/>
      <c r="G38" s="25"/>
    </row>
    <row r="39" spans="3:7" s="255" customFormat="1" x14ac:dyDescent="0.2">
      <c r="C39" s="25"/>
      <c r="D39" s="25"/>
      <c r="E39" s="25"/>
      <c r="F39" s="25"/>
      <c r="G39" s="25"/>
    </row>
    <row r="40" spans="3:7" s="255" customFormat="1" x14ac:dyDescent="0.2">
      <c r="C40" s="25"/>
      <c r="D40" s="25"/>
      <c r="E40" s="25"/>
      <c r="F40" s="25"/>
      <c r="G40" s="25"/>
    </row>
    <row r="41" spans="3:7" s="255" customFormat="1" x14ac:dyDescent="0.2">
      <c r="C41" s="25"/>
      <c r="D41" s="25"/>
      <c r="E41" s="25"/>
      <c r="F41" s="25"/>
      <c r="G41" s="25"/>
    </row>
    <row r="42" spans="3:7" s="255" customFormat="1" x14ac:dyDescent="0.2">
      <c r="C42" s="25"/>
      <c r="D42" s="25"/>
      <c r="E42" s="25"/>
      <c r="F42" s="25"/>
      <c r="G42" s="25"/>
    </row>
    <row r="43" spans="3:7" s="255" customFormat="1" x14ac:dyDescent="0.2">
      <c r="C43" s="25"/>
      <c r="D43" s="25"/>
      <c r="E43" s="25"/>
      <c r="F43" s="25"/>
      <c r="G43" s="25"/>
    </row>
    <row r="44" spans="3:7" s="255" customFormat="1" x14ac:dyDescent="0.2">
      <c r="C44" s="25"/>
      <c r="D44" s="25"/>
      <c r="E44" s="25"/>
      <c r="F44" s="25"/>
      <c r="G44" s="25"/>
    </row>
    <row r="45" spans="3:7" s="255" customFormat="1" x14ac:dyDescent="0.2">
      <c r="C45" s="25"/>
      <c r="D45" s="25"/>
      <c r="E45" s="25"/>
      <c r="F45" s="25"/>
      <c r="G45" s="25"/>
    </row>
    <row r="46" spans="3:7" s="255" customFormat="1" x14ac:dyDescent="0.2">
      <c r="C46" s="25"/>
      <c r="D46" s="25"/>
      <c r="E46" s="25"/>
      <c r="F46" s="25"/>
      <c r="G46" s="25"/>
    </row>
    <row r="47" spans="3:7" s="255" customFormat="1" x14ac:dyDescent="0.2">
      <c r="C47" s="25"/>
      <c r="D47" s="25"/>
      <c r="E47" s="25"/>
      <c r="F47" s="25"/>
      <c r="G47" s="25"/>
    </row>
    <row r="48" spans="3:7" s="255" customFormat="1" x14ac:dyDescent="0.2">
      <c r="C48" s="25"/>
      <c r="D48" s="25"/>
      <c r="E48" s="25"/>
      <c r="F48" s="25"/>
      <c r="G48" s="25"/>
    </row>
    <row r="49" spans="3:7" s="255" customFormat="1" x14ac:dyDescent="0.2">
      <c r="C49" s="25"/>
      <c r="D49" s="25"/>
      <c r="E49" s="25"/>
      <c r="F49" s="25"/>
      <c r="G49" s="25"/>
    </row>
    <row r="50" spans="3:7" s="255" customFormat="1" x14ac:dyDescent="0.2">
      <c r="C50" s="25"/>
      <c r="D50" s="25"/>
      <c r="E50" s="25"/>
      <c r="F50" s="25"/>
      <c r="G50" s="25"/>
    </row>
    <row r="51" spans="3:7" s="255" customFormat="1" x14ac:dyDescent="0.2">
      <c r="C51" s="25"/>
      <c r="D51" s="25"/>
      <c r="E51" s="25"/>
      <c r="F51" s="25"/>
      <c r="G51" s="25"/>
    </row>
    <row r="52" spans="3:7" s="255" customFormat="1" x14ac:dyDescent="0.2">
      <c r="C52" s="25"/>
      <c r="D52" s="25"/>
      <c r="E52" s="25"/>
      <c r="F52" s="25"/>
      <c r="G52" s="25"/>
    </row>
    <row r="53" spans="3:7" s="255" customFormat="1" x14ac:dyDescent="0.2">
      <c r="C53" s="25"/>
      <c r="D53" s="25"/>
      <c r="E53" s="25"/>
      <c r="F53" s="25"/>
      <c r="G53" s="25"/>
    </row>
    <row r="54" spans="3:7" s="255" customFormat="1" x14ac:dyDescent="0.2">
      <c r="C54" s="25"/>
      <c r="D54" s="25"/>
      <c r="E54" s="25"/>
      <c r="F54" s="25"/>
      <c r="G54" s="25"/>
    </row>
    <row r="55" spans="3:7" s="255" customFormat="1" x14ac:dyDescent="0.2">
      <c r="C55" s="25"/>
      <c r="D55" s="25"/>
      <c r="E55" s="25"/>
      <c r="F55" s="25"/>
      <c r="G55" s="25"/>
    </row>
    <row r="56" spans="3:7" s="255" customFormat="1" x14ac:dyDescent="0.2">
      <c r="C56" s="25"/>
      <c r="D56" s="25"/>
      <c r="E56" s="25"/>
      <c r="F56" s="25"/>
      <c r="G56" s="25"/>
    </row>
    <row r="57" spans="3:7" s="255" customFormat="1" x14ac:dyDescent="0.2">
      <c r="C57" s="25"/>
      <c r="D57" s="25"/>
      <c r="E57" s="25"/>
      <c r="F57" s="25"/>
      <c r="G57" s="25"/>
    </row>
    <row r="58" spans="3:7" s="255" customFormat="1" x14ac:dyDescent="0.2">
      <c r="C58" s="25"/>
      <c r="D58" s="25"/>
      <c r="E58" s="25"/>
      <c r="F58" s="25"/>
      <c r="G58" s="25"/>
    </row>
    <row r="59" spans="3:7" s="255" customFormat="1" x14ac:dyDescent="0.2">
      <c r="C59" s="25"/>
      <c r="D59" s="25"/>
      <c r="E59" s="25"/>
      <c r="F59" s="25"/>
      <c r="G59" s="25"/>
    </row>
    <row r="60" spans="3:7" s="255" customFormat="1" x14ac:dyDescent="0.2">
      <c r="C60" s="25"/>
      <c r="D60" s="25"/>
      <c r="E60" s="25"/>
      <c r="F60" s="25"/>
      <c r="G60" s="25"/>
    </row>
    <row r="61" spans="3:7" s="255" customFormat="1" x14ac:dyDescent="0.2">
      <c r="C61" s="25"/>
      <c r="D61" s="25"/>
      <c r="E61" s="25"/>
      <c r="F61" s="25"/>
      <c r="G61" s="25"/>
    </row>
  </sheetData>
  <mergeCells count="33">
    <mergeCell ref="A15:H15"/>
    <mergeCell ref="A3:A4"/>
    <mergeCell ref="B3:B4"/>
    <mergeCell ref="A1:H1"/>
    <mergeCell ref="G2:H2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61" orientation="portrait" r:id="rId1"/>
  <headerFooter alignWithMargins="0">
    <oddFooter>&amp;C1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45"/>
  <sheetViews>
    <sheetView view="pageBreakPreview" zoomScale="60" zoomScaleNormal="90" workbookViewId="0">
      <selection activeCell="F12" sqref="F12"/>
    </sheetView>
  </sheetViews>
  <sheetFormatPr defaultRowHeight="12.75" x14ac:dyDescent="0.2"/>
  <cols>
    <col min="1" max="1" width="56.28515625" style="1142" customWidth="1"/>
    <col min="2" max="2" width="12.5703125" style="1142" customWidth="1"/>
    <col min="3" max="3" width="18.140625" style="1142" customWidth="1"/>
    <col min="4" max="4" width="17.85546875" style="1142" customWidth="1"/>
    <col min="5" max="5" width="18.7109375" style="1142" customWidth="1"/>
    <col min="6" max="6" width="0" style="1142" hidden="1" customWidth="1"/>
    <col min="7" max="7" width="9.42578125" style="1142" bestFit="1" customWidth="1"/>
    <col min="8" max="256" width="9.140625" style="1142"/>
    <col min="257" max="257" width="59.5703125" style="1142" customWidth="1"/>
    <col min="258" max="258" width="17.28515625" style="1142" customWidth="1"/>
    <col min="259" max="259" width="15.5703125" style="1142" customWidth="1"/>
    <col min="260" max="260" width="16.42578125" style="1142" customWidth="1"/>
    <col min="261" max="261" width="15" style="1142" customWidth="1"/>
    <col min="262" max="262" width="9.140625" style="1142"/>
    <col min="263" max="263" width="9.42578125" style="1142" bestFit="1" customWidth="1"/>
    <col min="264" max="512" width="9.140625" style="1142"/>
    <col min="513" max="513" width="59.5703125" style="1142" customWidth="1"/>
    <col min="514" max="514" width="17.28515625" style="1142" customWidth="1"/>
    <col min="515" max="515" width="15.5703125" style="1142" customWidth="1"/>
    <col min="516" max="516" width="16.42578125" style="1142" customWidth="1"/>
    <col min="517" max="517" width="15" style="1142" customWidth="1"/>
    <col min="518" max="518" width="9.140625" style="1142"/>
    <col min="519" max="519" width="9.42578125" style="1142" bestFit="1" customWidth="1"/>
    <col min="520" max="768" width="9.140625" style="1142"/>
    <col min="769" max="769" width="59.5703125" style="1142" customWidth="1"/>
    <col min="770" max="770" width="17.28515625" style="1142" customWidth="1"/>
    <col min="771" max="771" width="15.5703125" style="1142" customWidth="1"/>
    <col min="772" max="772" width="16.42578125" style="1142" customWidth="1"/>
    <col min="773" max="773" width="15" style="1142" customWidth="1"/>
    <col min="774" max="774" width="9.140625" style="1142"/>
    <col min="775" max="775" width="9.42578125" style="1142" bestFit="1" customWidth="1"/>
    <col min="776" max="1024" width="9.140625" style="1142"/>
    <col min="1025" max="1025" width="59.5703125" style="1142" customWidth="1"/>
    <col min="1026" max="1026" width="17.28515625" style="1142" customWidth="1"/>
    <col min="1027" max="1027" width="15.5703125" style="1142" customWidth="1"/>
    <col min="1028" max="1028" width="16.42578125" style="1142" customWidth="1"/>
    <col min="1029" max="1029" width="15" style="1142" customWidth="1"/>
    <col min="1030" max="1030" width="9.140625" style="1142"/>
    <col min="1031" max="1031" width="9.42578125" style="1142" bestFit="1" customWidth="1"/>
    <col min="1032" max="1280" width="9.140625" style="1142"/>
    <col min="1281" max="1281" width="59.5703125" style="1142" customWidth="1"/>
    <col min="1282" max="1282" width="17.28515625" style="1142" customWidth="1"/>
    <col min="1283" max="1283" width="15.5703125" style="1142" customWidth="1"/>
    <col min="1284" max="1284" width="16.42578125" style="1142" customWidth="1"/>
    <col min="1285" max="1285" width="15" style="1142" customWidth="1"/>
    <col min="1286" max="1286" width="9.140625" style="1142"/>
    <col min="1287" max="1287" width="9.42578125" style="1142" bestFit="1" customWidth="1"/>
    <col min="1288" max="1536" width="9.140625" style="1142"/>
    <col min="1537" max="1537" width="59.5703125" style="1142" customWidth="1"/>
    <col min="1538" max="1538" width="17.28515625" style="1142" customWidth="1"/>
    <col min="1539" max="1539" width="15.5703125" style="1142" customWidth="1"/>
    <col min="1540" max="1540" width="16.42578125" style="1142" customWidth="1"/>
    <col min="1541" max="1541" width="15" style="1142" customWidth="1"/>
    <col min="1542" max="1542" width="9.140625" style="1142"/>
    <col min="1543" max="1543" width="9.42578125" style="1142" bestFit="1" customWidth="1"/>
    <col min="1544" max="1792" width="9.140625" style="1142"/>
    <col min="1793" max="1793" width="59.5703125" style="1142" customWidth="1"/>
    <col min="1794" max="1794" width="17.28515625" style="1142" customWidth="1"/>
    <col min="1795" max="1795" width="15.5703125" style="1142" customWidth="1"/>
    <col min="1796" max="1796" width="16.42578125" style="1142" customWidth="1"/>
    <col min="1797" max="1797" width="15" style="1142" customWidth="1"/>
    <col min="1798" max="1798" width="9.140625" style="1142"/>
    <col min="1799" max="1799" width="9.42578125" style="1142" bestFit="1" customWidth="1"/>
    <col min="1800" max="2048" width="9.140625" style="1142"/>
    <col min="2049" max="2049" width="59.5703125" style="1142" customWidth="1"/>
    <col min="2050" max="2050" width="17.28515625" style="1142" customWidth="1"/>
    <col min="2051" max="2051" width="15.5703125" style="1142" customWidth="1"/>
    <col min="2052" max="2052" width="16.42578125" style="1142" customWidth="1"/>
    <col min="2053" max="2053" width="15" style="1142" customWidth="1"/>
    <col min="2054" max="2054" width="9.140625" style="1142"/>
    <col min="2055" max="2055" width="9.42578125" style="1142" bestFit="1" customWidth="1"/>
    <col min="2056" max="2304" width="9.140625" style="1142"/>
    <col min="2305" max="2305" width="59.5703125" style="1142" customWidth="1"/>
    <col min="2306" max="2306" width="17.28515625" style="1142" customWidth="1"/>
    <col min="2307" max="2307" width="15.5703125" style="1142" customWidth="1"/>
    <col min="2308" max="2308" width="16.42578125" style="1142" customWidth="1"/>
    <col min="2309" max="2309" width="15" style="1142" customWidth="1"/>
    <col min="2310" max="2310" width="9.140625" style="1142"/>
    <col min="2311" max="2311" width="9.42578125" style="1142" bestFit="1" customWidth="1"/>
    <col min="2312" max="2560" width="9.140625" style="1142"/>
    <col min="2561" max="2561" width="59.5703125" style="1142" customWidth="1"/>
    <col min="2562" max="2562" width="17.28515625" style="1142" customWidth="1"/>
    <col min="2563" max="2563" width="15.5703125" style="1142" customWidth="1"/>
    <col min="2564" max="2564" width="16.42578125" style="1142" customWidth="1"/>
    <col min="2565" max="2565" width="15" style="1142" customWidth="1"/>
    <col min="2566" max="2566" width="9.140625" style="1142"/>
    <col min="2567" max="2567" width="9.42578125" style="1142" bestFit="1" customWidth="1"/>
    <col min="2568" max="2816" width="9.140625" style="1142"/>
    <col min="2817" max="2817" width="59.5703125" style="1142" customWidth="1"/>
    <col min="2818" max="2818" width="17.28515625" style="1142" customWidth="1"/>
    <col min="2819" max="2819" width="15.5703125" style="1142" customWidth="1"/>
    <col min="2820" max="2820" width="16.42578125" style="1142" customWidth="1"/>
    <col min="2821" max="2821" width="15" style="1142" customWidth="1"/>
    <col min="2822" max="2822" width="9.140625" style="1142"/>
    <col min="2823" max="2823" width="9.42578125" style="1142" bestFit="1" customWidth="1"/>
    <col min="2824" max="3072" width="9.140625" style="1142"/>
    <col min="3073" max="3073" width="59.5703125" style="1142" customWidth="1"/>
    <col min="3074" max="3074" width="17.28515625" style="1142" customWidth="1"/>
    <col min="3075" max="3075" width="15.5703125" style="1142" customWidth="1"/>
    <col min="3076" max="3076" width="16.42578125" style="1142" customWidth="1"/>
    <col min="3077" max="3077" width="15" style="1142" customWidth="1"/>
    <col min="3078" max="3078" width="9.140625" style="1142"/>
    <col min="3079" max="3079" width="9.42578125" style="1142" bestFit="1" customWidth="1"/>
    <col min="3080" max="3328" width="9.140625" style="1142"/>
    <col min="3329" max="3329" width="59.5703125" style="1142" customWidth="1"/>
    <col min="3330" max="3330" width="17.28515625" style="1142" customWidth="1"/>
    <col min="3331" max="3331" width="15.5703125" style="1142" customWidth="1"/>
    <col min="3332" max="3332" width="16.42578125" style="1142" customWidth="1"/>
    <col min="3333" max="3333" width="15" style="1142" customWidth="1"/>
    <col min="3334" max="3334" width="9.140625" style="1142"/>
    <col min="3335" max="3335" width="9.42578125" style="1142" bestFit="1" customWidth="1"/>
    <col min="3336" max="3584" width="9.140625" style="1142"/>
    <col min="3585" max="3585" width="59.5703125" style="1142" customWidth="1"/>
    <col min="3586" max="3586" width="17.28515625" style="1142" customWidth="1"/>
    <col min="3587" max="3587" width="15.5703125" style="1142" customWidth="1"/>
    <col min="3588" max="3588" width="16.42578125" style="1142" customWidth="1"/>
    <col min="3589" max="3589" width="15" style="1142" customWidth="1"/>
    <col min="3590" max="3590" width="9.140625" style="1142"/>
    <col min="3591" max="3591" width="9.42578125" style="1142" bestFit="1" customWidth="1"/>
    <col min="3592" max="3840" width="9.140625" style="1142"/>
    <col min="3841" max="3841" width="59.5703125" style="1142" customWidth="1"/>
    <col min="3842" max="3842" width="17.28515625" style="1142" customWidth="1"/>
    <col min="3843" max="3843" width="15.5703125" style="1142" customWidth="1"/>
    <col min="3844" max="3844" width="16.42578125" style="1142" customWidth="1"/>
    <col min="3845" max="3845" width="15" style="1142" customWidth="1"/>
    <col min="3846" max="3846" width="9.140625" style="1142"/>
    <col min="3847" max="3847" width="9.42578125" style="1142" bestFit="1" customWidth="1"/>
    <col min="3848" max="4096" width="9.140625" style="1142"/>
    <col min="4097" max="4097" width="59.5703125" style="1142" customWidth="1"/>
    <col min="4098" max="4098" width="17.28515625" style="1142" customWidth="1"/>
    <col min="4099" max="4099" width="15.5703125" style="1142" customWidth="1"/>
    <col min="4100" max="4100" width="16.42578125" style="1142" customWidth="1"/>
    <col min="4101" max="4101" width="15" style="1142" customWidth="1"/>
    <col min="4102" max="4102" width="9.140625" style="1142"/>
    <col min="4103" max="4103" width="9.42578125" style="1142" bestFit="1" customWidth="1"/>
    <col min="4104" max="4352" width="9.140625" style="1142"/>
    <col min="4353" max="4353" width="59.5703125" style="1142" customWidth="1"/>
    <col min="4354" max="4354" width="17.28515625" style="1142" customWidth="1"/>
    <col min="4355" max="4355" width="15.5703125" style="1142" customWidth="1"/>
    <col min="4356" max="4356" width="16.42578125" style="1142" customWidth="1"/>
    <col min="4357" max="4357" width="15" style="1142" customWidth="1"/>
    <col min="4358" max="4358" width="9.140625" style="1142"/>
    <col min="4359" max="4359" width="9.42578125" style="1142" bestFit="1" customWidth="1"/>
    <col min="4360" max="4608" width="9.140625" style="1142"/>
    <col min="4609" max="4609" width="59.5703125" style="1142" customWidth="1"/>
    <col min="4610" max="4610" width="17.28515625" style="1142" customWidth="1"/>
    <col min="4611" max="4611" width="15.5703125" style="1142" customWidth="1"/>
    <col min="4612" max="4612" width="16.42578125" style="1142" customWidth="1"/>
    <col min="4613" max="4613" width="15" style="1142" customWidth="1"/>
    <col min="4614" max="4614" width="9.140625" style="1142"/>
    <col min="4615" max="4615" width="9.42578125" style="1142" bestFit="1" customWidth="1"/>
    <col min="4616" max="4864" width="9.140625" style="1142"/>
    <col min="4865" max="4865" width="59.5703125" style="1142" customWidth="1"/>
    <col min="4866" max="4866" width="17.28515625" style="1142" customWidth="1"/>
    <col min="4867" max="4867" width="15.5703125" style="1142" customWidth="1"/>
    <col min="4868" max="4868" width="16.42578125" style="1142" customWidth="1"/>
    <col min="4869" max="4869" width="15" style="1142" customWidth="1"/>
    <col min="4870" max="4870" width="9.140625" style="1142"/>
    <col min="4871" max="4871" width="9.42578125" style="1142" bestFit="1" customWidth="1"/>
    <col min="4872" max="5120" width="9.140625" style="1142"/>
    <col min="5121" max="5121" width="59.5703125" style="1142" customWidth="1"/>
    <col min="5122" max="5122" width="17.28515625" style="1142" customWidth="1"/>
    <col min="5123" max="5123" width="15.5703125" style="1142" customWidth="1"/>
    <col min="5124" max="5124" width="16.42578125" style="1142" customWidth="1"/>
    <col min="5125" max="5125" width="15" style="1142" customWidth="1"/>
    <col min="5126" max="5126" width="9.140625" style="1142"/>
    <col min="5127" max="5127" width="9.42578125" style="1142" bestFit="1" customWidth="1"/>
    <col min="5128" max="5376" width="9.140625" style="1142"/>
    <col min="5377" max="5377" width="59.5703125" style="1142" customWidth="1"/>
    <col min="5378" max="5378" width="17.28515625" style="1142" customWidth="1"/>
    <col min="5379" max="5379" width="15.5703125" style="1142" customWidth="1"/>
    <col min="5380" max="5380" width="16.42578125" style="1142" customWidth="1"/>
    <col min="5381" max="5381" width="15" style="1142" customWidth="1"/>
    <col min="5382" max="5382" width="9.140625" style="1142"/>
    <col min="5383" max="5383" width="9.42578125" style="1142" bestFit="1" customWidth="1"/>
    <col min="5384" max="5632" width="9.140625" style="1142"/>
    <col min="5633" max="5633" width="59.5703125" style="1142" customWidth="1"/>
    <col min="5634" max="5634" width="17.28515625" style="1142" customWidth="1"/>
    <col min="5635" max="5635" width="15.5703125" style="1142" customWidth="1"/>
    <col min="5636" max="5636" width="16.42578125" style="1142" customWidth="1"/>
    <col min="5637" max="5637" width="15" style="1142" customWidth="1"/>
    <col min="5638" max="5638" width="9.140625" style="1142"/>
    <col min="5639" max="5639" width="9.42578125" style="1142" bestFit="1" customWidth="1"/>
    <col min="5640" max="5888" width="9.140625" style="1142"/>
    <col min="5889" max="5889" width="59.5703125" style="1142" customWidth="1"/>
    <col min="5890" max="5890" width="17.28515625" style="1142" customWidth="1"/>
    <col min="5891" max="5891" width="15.5703125" style="1142" customWidth="1"/>
    <col min="5892" max="5892" width="16.42578125" style="1142" customWidth="1"/>
    <col min="5893" max="5893" width="15" style="1142" customWidth="1"/>
    <col min="5894" max="5894" width="9.140625" style="1142"/>
    <col min="5895" max="5895" width="9.42578125" style="1142" bestFit="1" customWidth="1"/>
    <col min="5896" max="6144" width="9.140625" style="1142"/>
    <col min="6145" max="6145" width="59.5703125" style="1142" customWidth="1"/>
    <col min="6146" max="6146" width="17.28515625" style="1142" customWidth="1"/>
    <col min="6147" max="6147" width="15.5703125" style="1142" customWidth="1"/>
    <col min="6148" max="6148" width="16.42578125" style="1142" customWidth="1"/>
    <col min="6149" max="6149" width="15" style="1142" customWidth="1"/>
    <col min="6150" max="6150" width="9.140625" style="1142"/>
    <col min="6151" max="6151" width="9.42578125" style="1142" bestFit="1" customWidth="1"/>
    <col min="6152" max="6400" width="9.140625" style="1142"/>
    <col min="6401" max="6401" width="59.5703125" style="1142" customWidth="1"/>
    <col min="6402" max="6402" width="17.28515625" style="1142" customWidth="1"/>
    <col min="6403" max="6403" width="15.5703125" style="1142" customWidth="1"/>
    <col min="6404" max="6404" width="16.42578125" style="1142" customWidth="1"/>
    <col min="6405" max="6405" width="15" style="1142" customWidth="1"/>
    <col min="6406" max="6406" width="9.140625" style="1142"/>
    <col min="6407" max="6407" width="9.42578125" style="1142" bestFit="1" customWidth="1"/>
    <col min="6408" max="6656" width="9.140625" style="1142"/>
    <col min="6657" max="6657" width="59.5703125" style="1142" customWidth="1"/>
    <col min="6658" max="6658" width="17.28515625" style="1142" customWidth="1"/>
    <col min="6659" max="6659" width="15.5703125" style="1142" customWidth="1"/>
    <col min="6660" max="6660" width="16.42578125" style="1142" customWidth="1"/>
    <col min="6661" max="6661" width="15" style="1142" customWidth="1"/>
    <col min="6662" max="6662" width="9.140625" style="1142"/>
    <col min="6663" max="6663" width="9.42578125" style="1142" bestFit="1" customWidth="1"/>
    <col min="6664" max="6912" width="9.140625" style="1142"/>
    <col min="6913" max="6913" width="59.5703125" style="1142" customWidth="1"/>
    <col min="6914" max="6914" width="17.28515625" style="1142" customWidth="1"/>
    <col min="6915" max="6915" width="15.5703125" style="1142" customWidth="1"/>
    <col min="6916" max="6916" width="16.42578125" style="1142" customWidth="1"/>
    <col min="6917" max="6917" width="15" style="1142" customWidth="1"/>
    <col min="6918" max="6918" width="9.140625" style="1142"/>
    <col min="6919" max="6919" width="9.42578125" style="1142" bestFit="1" customWidth="1"/>
    <col min="6920" max="7168" width="9.140625" style="1142"/>
    <col min="7169" max="7169" width="59.5703125" style="1142" customWidth="1"/>
    <col min="7170" max="7170" width="17.28515625" style="1142" customWidth="1"/>
    <col min="7171" max="7171" width="15.5703125" style="1142" customWidth="1"/>
    <col min="7172" max="7172" width="16.42578125" style="1142" customWidth="1"/>
    <col min="7173" max="7173" width="15" style="1142" customWidth="1"/>
    <col min="7174" max="7174" width="9.140625" style="1142"/>
    <col min="7175" max="7175" width="9.42578125" style="1142" bestFit="1" customWidth="1"/>
    <col min="7176" max="7424" width="9.140625" style="1142"/>
    <col min="7425" max="7425" width="59.5703125" style="1142" customWidth="1"/>
    <col min="7426" max="7426" width="17.28515625" style="1142" customWidth="1"/>
    <col min="7427" max="7427" width="15.5703125" style="1142" customWidth="1"/>
    <col min="7428" max="7428" width="16.42578125" style="1142" customWidth="1"/>
    <col min="7429" max="7429" width="15" style="1142" customWidth="1"/>
    <col min="7430" max="7430" width="9.140625" style="1142"/>
    <col min="7431" max="7431" width="9.42578125" style="1142" bestFit="1" customWidth="1"/>
    <col min="7432" max="7680" width="9.140625" style="1142"/>
    <col min="7681" max="7681" width="59.5703125" style="1142" customWidth="1"/>
    <col min="7682" max="7682" width="17.28515625" style="1142" customWidth="1"/>
    <col min="7683" max="7683" width="15.5703125" style="1142" customWidth="1"/>
    <col min="7684" max="7684" width="16.42578125" style="1142" customWidth="1"/>
    <col min="7685" max="7685" width="15" style="1142" customWidth="1"/>
    <col min="7686" max="7686" width="9.140625" style="1142"/>
    <col min="7687" max="7687" width="9.42578125" style="1142" bestFit="1" customWidth="1"/>
    <col min="7688" max="7936" width="9.140625" style="1142"/>
    <col min="7937" max="7937" width="59.5703125" style="1142" customWidth="1"/>
    <col min="7938" max="7938" width="17.28515625" style="1142" customWidth="1"/>
    <col min="7939" max="7939" width="15.5703125" style="1142" customWidth="1"/>
    <col min="7940" max="7940" width="16.42578125" style="1142" customWidth="1"/>
    <col min="7941" max="7941" width="15" style="1142" customWidth="1"/>
    <col min="7942" max="7942" width="9.140625" style="1142"/>
    <col min="7943" max="7943" width="9.42578125" style="1142" bestFit="1" customWidth="1"/>
    <col min="7944" max="8192" width="9.140625" style="1142"/>
    <col min="8193" max="8193" width="59.5703125" style="1142" customWidth="1"/>
    <col min="8194" max="8194" width="17.28515625" style="1142" customWidth="1"/>
    <col min="8195" max="8195" width="15.5703125" style="1142" customWidth="1"/>
    <col min="8196" max="8196" width="16.42578125" style="1142" customWidth="1"/>
    <col min="8197" max="8197" width="15" style="1142" customWidth="1"/>
    <col min="8198" max="8198" width="9.140625" style="1142"/>
    <col min="8199" max="8199" width="9.42578125" style="1142" bestFit="1" customWidth="1"/>
    <col min="8200" max="8448" width="9.140625" style="1142"/>
    <col min="8449" max="8449" width="59.5703125" style="1142" customWidth="1"/>
    <col min="8450" max="8450" width="17.28515625" style="1142" customWidth="1"/>
    <col min="8451" max="8451" width="15.5703125" style="1142" customWidth="1"/>
    <col min="8452" max="8452" width="16.42578125" style="1142" customWidth="1"/>
    <col min="8453" max="8453" width="15" style="1142" customWidth="1"/>
    <col min="8454" max="8454" width="9.140625" style="1142"/>
    <col min="8455" max="8455" width="9.42578125" style="1142" bestFit="1" customWidth="1"/>
    <col min="8456" max="8704" width="9.140625" style="1142"/>
    <col min="8705" max="8705" width="59.5703125" style="1142" customWidth="1"/>
    <col min="8706" max="8706" width="17.28515625" style="1142" customWidth="1"/>
    <col min="8707" max="8707" width="15.5703125" style="1142" customWidth="1"/>
    <col min="8708" max="8708" width="16.42578125" style="1142" customWidth="1"/>
    <col min="8709" max="8709" width="15" style="1142" customWidth="1"/>
    <col min="8710" max="8710" width="9.140625" style="1142"/>
    <col min="8711" max="8711" width="9.42578125" style="1142" bestFit="1" customWidth="1"/>
    <col min="8712" max="8960" width="9.140625" style="1142"/>
    <col min="8961" max="8961" width="59.5703125" style="1142" customWidth="1"/>
    <col min="8962" max="8962" width="17.28515625" style="1142" customWidth="1"/>
    <col min="8963" max="8963" width="15.5703125" style="1142" customWidth="1"/>
    <col min="8964" max="8964" width="16.42578125" style="1142" customWidth="1"/>
    <col min="8965" max="8965" width="15" style="1142" customWidth="1"/>
    <col min="8966" max="8966" width="9.140625" style="1142"/>
    <col min="8967" max="8967" width="9.42578125" style="1142" bestFit="1" customWidth="1"/>
    <col min="8968" max="9216" width="9.140625" style="1142"/>
    <col min="9217" max="9217" width="59.5703125" style="1142" customWidth="1"/>
    <col min="9218" max="9218" width="17.28515625" style="1142" customWidth="1"/>
    <col min="9219" max="9219" width="15.5703125" style="1142" customWidth="1"/>
    <col min="9220" max="9220" width="16.42578125" style="1142" customWidth="1"/>
    <col min="9221" max="9221" width="15" style="1142" customWidth="1"/>
    <col min="9222" max="9222" width="9.140625" style="1142"/>
    <col min="9223" max="9223" width="9.42578125" style="1142" bestFit="1" customWidth="1"/>
    <col min="9224" max="9472" width="9.140625" style="1142"/>
    <col min="9473" max="9473" width="59.5703125" style="1142" customWidth="1"/>
    <col min="9474" max="9474" width="17.28515625" style="1142" customWidth="1"/>
    <col min="9475" max="9475" width="15.5703125" style="1142" customWidth="1"/>
    <col min="9476" max="9476" width="16.42578125" style="1142" customWidth="1"/>
    <col min="9477" max="9477" width="15" style="1142" customWidth="1"/>
    <col min="9478" max="9478" width="9.140625" style="1142"/>
    <col min="9479" max="9479" width="9.42578125" style="1142" bestFit="1" customWidth="1"/>
    <col min="9480" max="9728" width="9.140625" style="1142"/>
    <col min="9729" max="9729" width="59.5703125" style="1142" customWidth="1"/>
    <col min="9730" max="9730" width="17.28515625" style="1142" customWidth="1"/>
    <col min="9731" max="9731" width="15.5703125" style="1142" customWidth="1"/>
    <col min="9732" max="9732" width="16.42578125" style="1142" customWidth="1"/>
    <col min="9733" max="9733" width="15" style="1142" customWidth="1"/>
    <col min="9734" max="9734" width="9.140625" style="1142"/>
    <col min="9735" max="9735" width="9.42578125" style="1142" bestFit="1" customWidth="1"/>
    <col min="9736" max="9984" width="9.140625" style="1142"/>
    <col min="9985" max="9985" width="59.5703125" style="1142" customWidth="1"/>
    <col min="9986" max="9986" width="17.28515625" style="1142" customWidth="1"/>
    <col min="9987" max="9987" width="15.5703125" style="1142" customWidth="1"/>
    <col min="9988" max="9988" width="16.42578125" style="1142" customWidth="1"/>
    <col min="9989" max="9989" width="15" style="1142" customWidth="1"/>
    <col min="9990" max="9990" width="9.140625" style="1142"/>
    <col min="9991" max="9991" width="9.42578125" style="1142" bestFit="1" customWidth="1"/>
    <col min="9992" max="10240" width="9.140625" style="1142"/>
    <col min="10241" max="10241" width="59.5703125" style="1142" customWidth="1"/>
    <col min="10242" max="10242" width="17.28515625" style="1142" customWidth="1"/>
    <col min="10243" max="10243" width="15.5703125" style="1142" customWidth="1"/>
    <col min="10244" max="10244" width="16.42578125" style="1142" customWidth="1"/>
    <col min="10245" max="10245" width="15" style="1142" customWidth="1"/>
    <col min="10246" max="10246" width="9.140625" style="1142"/>
    <col min="10247" max="10247" width="9.42578125" style="1142" bestFit="1" customWidth="1"/>
    <col min="10248" max="10496" width="9.140625" style="1142"/>
    <col min="10497" max="10497" width="59.5703125" style="1142" customWidth="1"/>
    <col min="10498" max="10498" width="17.28515625" style="1142" customWidth="1"/>
    <col min="10499" max="10499" width="15.5703125" style="1142" customWidth="1"/>
    <col min="10500" max="10500" width="16.42578125" style="1142" customWidth="1"/>
    <col min="10501" max="10501" width="15" style="1142" customWidth="1"/>
    <col min="10502" max="10502" width="9.140625" style="1142"/>
    <col min="10503" max="10503" width="9.42578125" style="1142" bestFit="1" customWidth="1"/>
    <col min="10504" max="10752" width="9.140625" style="1142"/>
    <col min="10753" max="10753" width="59.5703125" style="1142" customWidth="1"/>
    <col min="10754" max="10754" width="17.28515625" style="1142" customWidth="1"/>
    <col min="10755" max="10755" width="15.5703125" style="1142" customWidth="1"/>
    <col min="10756" max="10756" width="16.42578125" style="1142" customWidth="1"/>
    <col min="10757" max="10757" width="15" style="1142" customWidth="1"/>
    <col min="10758" max="10758" width="9.140625" style="1142"/>
    <col min="10759" max="10759" width="9.42578125" style="1142" bestFit="1" customWidth="1"/>
    <col min="10760" max="11008" width="9.140625" style="1142"/>
    <col min="11009" max="11009" width="59.5703125" style="1142" customWidth="1"/>
    <col min="11010" max="11010" width="17.28515625" style="1142" customWidth="1"/>
    <col min="11011" max="11011" width="15.5703125" style="1142" customWidth="1"/>
    <col min="11012" max="11012" width="16.42578125" style="1142" customWidth="1"/>
    <col min="11013" max="11013" width="15" style="1142" customWidth="1"/>
    <col min="11014" max="11014" width="9.140625" style="1142"/>
    <col min="11015" max="11015" width="9.42578125" style="1142" bestFit="1" customWidth="1"/>
    <col min="11016" max="11264" width="9.140625" style="1142"/>
    <col min="11265" max="11265" width="59.5703125" style="1142" customWidth="1"/>
    <col min="11266" max="11266" width="17.28515625" style="1142" customWidth="1"/>
    <col min="11267" max="11267" width="15.5703125" style="1142" customWidth="1"/>
    <col min="11268" max="11268" width="16.42578125" style="1142" customWidth="1"/>
    <col min="11269" max="11269" width="15" style="1142" customWidth="1"/>
    <col min="11270" max="11270" width="9.140625" style="1142"/>
    <col min="11271" max="11271" width="9.42578125" style="1142" bestFit="1" customWidth="1"/>
    <col min="11272" max="11520" width="9.140625" style="1142"/>
    <col min="11521" max="11521" width="59.5703125" style="1142" customWidth="1"/>
    <col min="11522" max="11522" width="17.28515625" style="1142" customWidth="1"/>
    <col min="11523" max="11523" width="15.5703125" style="1142" customWidth="1"/>
    <col min="11524" max="11524" width="16.42578125" style="1142" customWidth="1"/>
    <col min="11525" max="11525" width="15" style="1142" customWidth="1"/>
    <col min="11526" max="11526" width="9.140625" style="1142"/>
    <col min="11527" max="11527" width="9.42578125" style="1142" bestFit="1" customWidth="1"/>
    <col min="11528" max="11776" width="9.140625" style="1142"/>
    <col min="11777" max="11777" width="59.5703125" style="1142" customWidth="1"/>
    <col min="11778" max="11778" width="17.28515625" style="1142" customWidth="1"/>
    <col min="11779" max="11779" width="15.5703125" style="1142" customWidth="1"/>
    <col min="11780" max="11780" width="16.42578125" style="1142" customWidth="1"/>
    <col min="11781" max="11781" width="15" style="1142" customWidth="1"/>
    <col min="11782" max="11782" width="9.140625" style="1142"/>
    <col min="11783" max="11783" width="9.42578125" style="1142" bestFit="1" customWidth="1"/>
    <col min="11784" max="12032" width="9.140625" style="1142"/>
    <col min="12033" max="12033" width="59.5703125" style="1142" customWidth="1"/>
    <col min="12034" max="12034" width="17.28515625" style="1142" customWidth="1"/>
    <col min="12035" max="12035" width="15.5703125" style="1142" customWidth="1"/>
    <col min="12036" max="12036" width="16.42578125" style="1142" customWidth="1"/>
    <col min="12037" max="12037" width="15" style="1142" customWidth="1"/>
    <col min="12038" max="12038" width="9.140625" style="1142"/>
    <col min="12039" max="12039" width="9.42578125" style="1142" bestFit="1" customWidth="1"/>
    <col min="12040" max="12288" width="9.140625" style="1142"/>
    <col min="12289" max="12289" width="59.5703125" style="1142" customWidth="1"/>
    <col min="12290" max="12290" width="17.28515625" style="1142" customWidth="1"/>
    <col min="12291" max="12291" width="15.5703125" style="1142" customWidth="1"/>
    <col min="12292" max="12292" width="16.42578125" style="1142" customWidth="1"/>
    <col min="12293" max="12293" width="15" style="1142" customWidth="1"/>
    <col min="12294" max="12294" width="9.140625" style="1142"/>
    <col min="12295" max="12295" width="9.42578125" style="1142" bestFit="1" customWidth="1"/>
    <col min="12296" max="12544" width="9.140625" style="1142"/>
    <col min="12545" max="12545" width="59.5703125" style="1142" customWidth="1"/>
    <col min="12546" max="12546" width="17.28515625" style="1142" customWidth="1"/>
    <col min="12547" max="12547" width="15.5703125" style="1142" customWidth="1"/>
    <col min="12548" max="12548" width="16.42578125" style="1142" customWidth="1"/>
    <col min="12549" max="12549" width="15" style="1142" customWidth="1"/>
    <col min="12550" max="12550" width="9.140625" style="1142"/>
    <col min="12551" max="12551" width="9.42578125" style="1142" bestFit="1" customWidth="1"/>
    <col min="12552" max="12800" width="9.140625" style="1142"/>
    <col min="12801" max="12801" width="59.5703125" style="1142" customWidth="1"/>
    <col min="12802" max="12802" width="17.28515625" style="1142" customWidth="1"/>
    <col min="12803" max="12803" width="15.5703125" style="1142" customWidth="1"/>
    <col min="12804" max="12804" width="16.42578125" style="1142" customWidth="1"/>
    <col min="12805" max="12805" width="15" style="1142" customWidth="1"/>
    <col min="12806" max="12806" width="9.140625" style="1142"/>
    <col min="12807" max="12807" width="9.42578125" style="1142" bestFit="1" customWidth="1"/>
    <col min="12808" max="13056" width="9.140625" style="1142"/>
    <col min="13057" max="13057" width="59.5703125" style="1142" customWidth="1"/>
    <col min="13058" max="13058" width="17.28515625" style="1142" customWidth="1"/>
    <col min="13059" max="13059" width="15.5703125" style="1142" customWidth="1"/>
    <col min="13060" max="13060" width="16.42578125" style="1142" customWidth="1"/>
    <col min="13061" max="13061" width="15" style="1142" customWidth="1"/>
    <col min="13062" max="13062" width="9.140625" style="1142"/>
    <col min="13063" max="13063" width="9.42578125" style="1142" bestFit="1" customWidth="1"/>
    <col min="13064" max="13312" width="9.140625" style="1142"/>
    <col min="13313" max="13313" width="59.5703125" style="1142" customWidth="1"/>
    <col min="13314" max="13314" width="17.28515625" style="1142" customWidth="1"/>
    <col min="13315" max="13315" width="15.5703125" style="1142" customWidth="1"/>
    <col min="13316" max="13316" width="16.42578125" style="1142" customWidth="1"/>
    <col min="13317" max="13317" width="15" style="1142" customWidth="1"/>
    <col min="13318" max="13318" width="9.140625" style="1142"/>
    <col min="13319" max="13319" width="9.42578125" style="1142" bestFit="1" customWidth="1"/>
    <col min="13320" max="13568" width="9.140625" style="1142"/>
    <col min="13569" max="13569" width="59.5703125" style="1142" customWidth="1"/>
    <col min="13570" max="13570" width="17.28515625" style="1142" customWidth="1"/>
    <col min="13571" max="13571" width="15.5703125" style="1142" customWidth="1"/>
    <col min="13572" max="13572" width="16.42578125" style="1142" customWidth="1"/>
    <col min="13573" max="13573" width="15" style="1142" customWidth="1"/>
    <col min="13574" max="13574" width="9.140625" style="1142"/>
    <col min="13575" max="13575" width="9.42578125" style="1142" bestFit="1" customWidth="1"/>
    <col min="13576" max="13824" width="9.140625" style="1142"/>
    <col min="13825" max="13825" width="59.5703125" style="1142" customWidth="1"/>
    <col min="13826" max="13826" width="17.28515625" style="1142" customWidth="1"/>
    <col min="13827" max="13827" width="15.5703125" style="1142" customWidth="1"/>
    <col min="13828" max="13828" width="16.42578125" style="1142" customWidth="1"/>
    <col min="13829" max="13829" width="15" style="1142" customWidth="1"/>
    <col min="13830" max="13830" width="9.140625" style="1142"/>
    <col min="13831" max="13831" width="9.42578125" style="1142" bestFit="1" customWidth="1"/>
    <col min="13832" max="14080" width="9.140625" style="1142"/>
    <col min="14081" max="14081" width="59.5703125" style="1142" customWidth="1"/>
    <col min="14082" max="14082" width="17.28515625" style="1142" customWidth="1"/>
    <col min="14083" max="14083" width="15.5703125" style="1142" customWidth="1"/>
    <col min="14084" max="14084" width="16.42578125" style="1142" customWidth="1"/>
    <col min="14085" max="14085" width="15" style="1142" customWidth="1"/>
    <col min="14086" max="14086" width="9.140625" style="1142"/>
    <col min="14087" max="14087" width="9.42578125" style="1142" bestFit="1" customWidth="1"/>
    <col min="14088" max="14336" width="9.140625" style="1142"/>
    <col min="14337" max="14337" width="59.5703125" style="1142" customWidth="1"/>
    <col min="14338" max="14338" width="17.28515625" style="1142" customWidth="1"/>
    <col min="14339" max="14339" width="15.5703125" style="1142" customWidth="1"/>
    <col min="14340" max="14340" width="16.42578125" style="1142" customWidth="1"/>
    <col min="14341" max="14341" width="15" style="1142" customWidth="1"/>
    <col min="14342" max="14342" width="9.140625" style="1142"/>
    <col min="14343" max="14343" width="9.42578125" style="1142" bestFit="1" customWidth="1"/>
    <col min="14344" max="14592" width="9.140625" style="1142"/>
    <col min="14593" max="14593" width="59.5703125" style="1142" customWidth="1"/>
    <col min="14594" max="14594" width="17.28515625" style="1142" customWidth="1"/>
    <col min="14595" max="14595" width="15.5703125" style="1142" customWidth="1"/>
    <col min="14596" max="14596" width="16.42578125" style="1142" customWidth="1"/>
    <col min="14597" max="14597" width="15" style="1142" customWidth="1"/>
    <col min="14598" max="14598" width="9.140625" style="1142"/>
    <col min="14599" max="14599" width="9.42578125" style="1142" bestFit="1" customWidth="1"/>
    <col min="14600" max="14848" width="9.140625" style="1142"/>
    <col min="14849" max="14849" width="59.5703125" style="1142" customWidth="1"/>
    <col min="14850" max="14850" width="17.28515625" style="1142" customWidth="1"/>
    <col min="14851" max="14851" width="15.5703125" style="1142" customWidth="1"/>
    <col min="14852" max="14852" width="16.42578125" style="1142" customWidth="1"/>
    <col min="14853" max="14853" width="15" style="1142" customWidth="1"/>
    <col min="14854" max="14854" width="9.140625" style="1142"/>
    <col min="14855" max="14855" width="9.42578125" style="1142" bestFit="1" customWidth="1"/>
    <col min="14856" max="15104" width="9.140625" style="1142"/>
    <col min="15105" max="15105" width="59.5703125" style="1142" customWidth="1"/>
    <col min="15106" max="15106" width="17.28515625" style="1142" customWidth="1"/>
    <col min="15107" max="15107" width="15.5703125" style="1142" customWidth="1"/>
    <col min="15108" max="15108" width="16.42578125" style="1142" customWidth="1"/>
    <col min="15109" max="15109" width="15" style="1142" customWidth="1"/>
    <col min="15110" max="15110" width="9.140625" style="1142"/>
    <col min="15111" max="15111" width="9.42578125" style="1142" bestFit="1" customWidth="1"/>
    <col min="15112" max="15360" width="9.140625" style="1142"/>
    <col min="15361" max="15361" width="59.5703125" style="1142" customWidth="1"/>
    <col min="15362" max="15362" width="17.28515625" style="1142" customWidth="1"/>
    <col min="15363" max="15363" width="15.5703125" style="1142" customWidth="1"/>
    <col min="15364" max="15364" width="16.42578125" style="1142" customWidth="1"/>
    <col min="15365" max="15365" width="15" style="1142" customWidth="1"/>
    <col min="15366" max="15366" width="9.140625" style="1142"/>
    <col min="15367" max="15367" width="9.42578125" style="1142" bestFit="1" customWidth="1"/>
    <col min="15368" max="15616" width="9.140625" style="1142"/>
    <col min="15617" max="15617" width="59.5703125" style="1142" customWidth="1"/>
    <col min="15618" max="15618" width="17.28515625" style="1142" customWidth="1"/>
    <col min="15619" max="15619" width="15.5703125" style="1142" customWidth="1"/>
    <col min="15620" max="15620" width="16.42578125" style="1142" customWidth="1"/>
    <col min="15621" max="15621" width="15" style="1142" customWidth="1"/>
    <col min="15622" max="15622" width="9.140625" style="1142"/>
    <col min="15623" max="15623" width="9.42578125" style="1142" bestFit="1" customWidth="1"/>
    <col min="15624" max="15872" width="9.140625" style="1142"/>
    <col min="15873" max="15873" width="59.5703125" style="1142" customWidth="1"/>
    <col min="15874" max="15874" width="17.28515625" style="1142" customWidth="1"/>
    <col min="15875" max="15875" width="15.5703125" style="1142" customWidth="1"/>
    <col min="15876" max="15876" width="16.42578125" style="1142" customWidth="1"/>
    <col min="15877" max="15877" width="15" style="1142" customWidth="1"/>
    <col min="15878" max="15878" width="9.140625" style="1142"/>
    <col min="15879" max="15879" width="9.42578125" style="1142" bestFit="1" customWidth="1"/>
    <col min="15880" max="16128" width="9.140625" style="1142"/>
    <col min="16129" max="16129" width="59.5703125" style="1142" customWidth="1"/>
    <col min="16130" max="16130" width="17.28515625" style="1142" customWidth="1"/>
    <col min="16131" max="16131" width="15.5703125" style="1142" customWidth="1"/>
    <col min="16132" max="16132" width="16.42578125" style="1142" customWidth="1"/>
    <col min="16133" max="16133" width="15" style="1142" customWidth="1"/>
    <col min="16134" max="16134" width="9.140625" style="1142"/>
    <col min="16135" max="16135" width="9.42578125" style="1142" bestFit="1" customWidth="1"/>
    <col min="16136" max="16384" width="9.140625" style="1142"/>
  </cols>
  <sheetData>
    <row r="1" spans="1:5" ht="18.75" x14ac:dyDescent="0.2">
      <c r="A1" s="1702" t="s">
        <v>814</v>
      </c>
      <c r="B1" s="1702"/>
      <c r="C1" s="1702"/>
      <c r="D1" s="1702"/>
      <c r="E1" s="1702"/>
    </row>
    <row r="2" spans="1:5" x14ac:dyDescent="0.2">
      <c r="D2" s="1143"/>
    </row>
    <row r="3" spans="1:5" ht="42.75" customHeight="1" x14ac:dyDescent="0.2">
      <c r="A3" s="1144" t="s">
        <v>101</v>
      </c>
      <c r="B3" s="1144" t="s">
        <v>170</v>
      </c>
      <c r="C3" s="1144" t="s">
        <v>879</v>
      </c>
      <c r="D3" s="1144" t="s">
        <v>880</v>
      </c>
    </row>
    <row r="4" spans="1:5" ht="33" x14ac:dyDescent="0.25">
      <c r="A4" s="1145" t="s">
        <v>815</v>
      </c>
      <c r="B4" s="1146" t="s">
        <v>816</v>
      </c>
      <c r="C4" s="1147">
        <f>C5+C6+C7</f>
        <v>4642.2640000000001</v>
      </c>
      <c r="D4" s="1147">
        <f>D5+D7</f>
        <v>4624.1580000000004</v>
      </c>
    </row>
    <row r="5" spans="1:5" ht="16.5" x14ac:dyDescent="0.25">
      <c r="A5" s="1145" t="s">
        <v>817</v>
      </c>
      <c r="B5" s="1146" t="s">
        <v>818</v>
      </c>
      <c r="C5" s="1147">
        <f>4218.487</f>
        <v>4218.4870000000001</v>
      </c>
      <c r="D5" s="1147">
        <v>4335.97</v>
      </c>
    </row>
    <row r="6" spans="1:5" ht="16.5" x14ac:dyDescent="0.25">
      <c r="A6" s="1145" t="s">
        <v>819</v>
      </c>
      <c r="B6" s="1146" t="s">
        <v>818</v>
      </c>
      <c r="C6" s="1148">
        <v>119.1</v>
      </c>
      <c r="D6" s="1148"/>
    </row>
    <row r="7" spans="1:5" ht="16.5" x14ac:dyDescent="0.25">
      <c r="A7" s="1145" t="s">
        <v>850</v>
      </c>
      <c r="B7" s="1146" t="s">
        <v>818</v>
      </c>
      <c r="C7" s="1148">
        <v>304.67700000000002</v>
      </c>
      <c r="D7" s="1148">
        <v>288.18799999999999</v>
      </c>
    </row>
    <row r="8" spans="1:5" ht="16.5" x14ac:dyDescent="0.25">
      <c r="A8" s="1145" t="s">
        <v>820</v>
      </c>
      <c r="B8" s="1146" t="s">
        <v>33</v>
      </c>
      <c r="C8" s="1149">
        <v>28.9</v>
      </c>
      <c r="D8" s="1149">
        <v>39</v>
      </c>
    </row>
    <row r="10" spans="1:5" ht="18.75" x14ac:dyDescent="0.2">
      <c r="A10" s="1702" t="s">
        <v>821</v>
      </c>
      <c r="B10" s="1702"/>
      <c r="C10" s="1702"/>
      <c r="D10" s="1702"/>
      <c r="E10" s="1702"/>
    </row>
    <row r="11" spans="1:5" x14ac:dyDescent="0.2">
      <c r="D11" s="1143"/>
    </row>
    <row r="12" spans="1:5" ht="52.5" customHeight="1" x14ac:dyDescent="0.2">
      <c r="A12" s="1212" t="s">
        <v>101</v>
      </c>
      <c r="B12" s="1212" t="s">
        <v>170</v>
      </c>
      <c r="C12" s="1212" t="s">
        <v>881</v>
      </c>
      <c r="D12" s="1190" t="s">
        <v>882</v>
      </c>
      <c r="E12" s="1213" t="s">
        <v>822</v>
      </c>
    </row>
    <row r="13" spans="1:5" ht="15.75" x14ac:dyDescent="0.25">
      <c r="A13" s="1214" t="s">
        <v>823</v>
      </c>
      <c r="B13" s="1215"/>
      <c r="C13" s="1216"/>
      <c r="D13" s="1191"/>
      <c r="E13" s="1216"/>
    </row>
    <row r="14" spans="1:5" ht="32.25" customHeight="1" x14ac:dyDescent="0.2">
      <c r="A14" s="1217" t="s">
        <v>824</v>
      </c>
      <c r="B14" s="1218" t="s">
        <v>825</v>
      </c>
      <c r="C14" s="1150">
        <v>55.47</v>
      </c>
      <c r="D14" s="1150">
        <v>60.14</v>
      </c>
      <c r="E14" s="1219">
        <f>D14/C14*100</f>
        <v>108.41896520641789</v>
      </c>
    </row>
    <row r="15" spans="1:5" ht="33" customHeight="1" x14ac:dyDescent="0.2">
      <c r="A15" s="1217" t="s">
        <v>826</v>
      </c>
      <c r="B15" s="1218" t="s">
        <v>825</v>
      </c>
      <c r="C15" s="1150">
        <v>45.02</v>
      </c>
      <c r="D15" s="1150">
        <v>48.801000000000002</v>
      </c>
      <c r="E15" s="1219">
        <f>D15/C15*100</f>
        <v>108.39848956019547</v>
      </c>
    </row>
    <row r="16" spans="1:5" ht="32.25" customHeight="1" x14ac:dyDescent="0.2">
      <c r="A16" s="1217" t="s">
        <v>851</v>
      </c>
      <c r="B16" s="1218" t="s">
        <v>825</v>
      </c>
      <c r="C16" s="1150">
        <v>75.819999999999993</v>
      </c>
      <c r="D16" s="1150">
        <v>82.22</v>
      </c>
      <c r="E16" s="1219">
        <f>D16/C16*100</f>
        <v>108.44104457926669</v>
      </c>
    </row>
    <row r="17" spans="1:12" ht="30.75" customHeight="1" x14ac:dyDescent="0.2">
      <c r="A17" s="1217" t="s">
        <v>827</v>
      </c>
      <c r="B17" s="1218" t="s">
        <v>825</v>
      </c>
      <c r="C17" s="1150">
        <v>80.67</v>
      </c>
      <c r="D17" s="1150">
        <v>0</v>
      </c>
      <c r="E17" s="1219">
        <f>D17/C17*100</f>
        <v>0</v>
      </c>
    </row>
    <row r="18" spans="1:12" ht="32.25" customHeight="1" x14ac:dyDescent="0.2">
      <c r="A18" s="1217" t="s">
        <v>852</v>
      </c>
      <c r="B18" s="1218" t="s">
        <v>825</v>
      </c>
      <c r="C18" s="1150">
        <v>117.22</v>
      </c>
      <c r="D18" s="1150">
        <v>117.22</v>
      </c>
      <c r="E18" s="1220">
        <f>D18/C18*100</f>
        <v>100</v>
      </c>
    </row>
    <row r="19" spans="1:12" ht="15" x14ac:dyDescent="0.25">
      <c r="E19" s="1221"/>
    </row>
    <row r="20" spans="1:12" ht="30.75" customHeight="1" x14ac:dyDescent="0.2">
      <c r="A20" s="1703" t="s">
        <v>853</v>
      </c>
      <c r="B20" s="1703"/>
      <c r="C20" s="1703"/>
      <c r="D20" s="1703"/>
      <c r="E20" s="1703"/>
    </row>
    <row r="21" spans="1:12" ht="30.75" customHeight="1" x14ac:dyDescent="0.2">
      <c r="A21" s="1704" t="s">
        <v>101</v>
      </c>
      <c r="B21" s="1704" t="s">
        <v>170</v>
      </c>
      <c r="C21" s="1704" t="s">
        <v>886</v>
      </c>
      <c r="D21" s="1705" t="s">
        <v>887</v>
      </c>
      <c r="E21" s="1704" t="s">
        <v>888</v>
      </c>
    </row>
    <row r="22" spans="1:12" ht="20.25" customHeight="1" x14ac:dyDescent="0.2">
      <c r="A22" s="1704"/>
      <c r="B22" s="1704"/>
      <c r="C22" s="1705"/>
      <c r="D22" s="1706"/>
      <c r="E22" s="1705"/>
    </row>
    <row r="23" spans="1:12" s="1155" customFormat="1" ht="18" customHeight="1" x14ac:dyDescent="0.25">
      <c r="A23" s="1151" t="s">
        <v>828</v>
      </c>
      <c r="B23" s="1152" t="s">
        <v>829</v>
      </c>
      <c r="C23" s="1222">
        <f>C24+C25+C26+C27+C28</f>
        <v>1944333</v>
      </c>
      <c r="D23" s="1222">
        <f>D24+D25+D26+D27+D28</f>
        <v>1803454.88</v>
      </c>
      <c r="E23" s="1222">
        <f t="shared" ref="E23" si="0">E24+E25+E26+E27+E28</f>
        <v>1509217.5449099999</v>
      </c>
      <c r="F23" s="1154" t="s">
        <v>854</v>
      </c>
    </row>
    <row r="24" spans="1:12" ht="16.5" customHeight="1" x14ac:dyDescent="0.25">
      <c r="A24" s="1156" t="s">
        <v>830</v>
      </c>
      <c r="B24" s="1157" t="s">
        <v>829</v>
      </c>
      <c r="C24" s="1223">
        <v>604730</v>
      </c>
      <c r="D24" s="1223">
        <f>[3]Расшифровка!$F$58-D26</f>
        <v>717919.63000000012</v>
      </c>
      <c r="E24" s="1223">
        <f>[3]Расшифровка!$G$58-E26</f>
        <v>640330.72</v>
      </c>
    </row>
    <row r="25" spans="1:12" ht="15.75" x14ac:dyDescent="0.25">
      <c r="A25" s="1156" t="s">
        <v>831</v>
      </c>
      <c r="B25" s="1157" t="s">
        <v>829</v>
      </c>
      <c r="C25" s="1223">
        <v>29256</v>
      </c>
      <c r="D25" s="1223"/>
      <c r="E25" s="1223"/>
    </row>
    <row r="26" spans="1:12" ht="15.75" x14ac:dyDescent="0.25">
      <c r="A26" s="1156" t="s">
        <v>832</v>
      </c>
      <c r="B26" s="1157" t="s">
        <v>829</v>
      </c>
      <c r="C26" s="1223">
        <v>33614</v>
      </c>
      <c r="D26" s="1223">
        <f>[3]Расшифровка!$F$51</f>
        <v>75491.08</v>
      </c>
      <c r="E26" s="1223">
        <f>[3]Расшифровка!$G$51</f>
        <v>77855.710000000006</v>
      </c>
    </row>
    <row r="27" spans="1:12" ht="15.75" x14ac:dyDescent="0.25">
      <c r="A27" s="1156" t="s">
        <v>833</v>
      </c>
      <c r="B27" s="1157" t="s">
        <v>829</v>
      </c>
      <c r="C27" s="1223">
        <v>1100946</v>
      </c>
      <c r="D27" s="1223">
        <f>'[4]1 квартал'!$F$85</f>
        <v>790103.94</v>
      </c>
      <c r="E27" s="1223">
        <f>'[4]1 квартал'!$F$85</f>
        <v>790103.94</v>
      </c>
    </row>
    <row r="28" spans="1:12" s="1155" customFormat="1" ht="18.75" customHeight="1" x14ac:dyDescent="0.25">
      <c r="A28" s="1151" t="s">
        <v>834</v>
      </c>
      <c r="B28" s="1152" t="s">
        <v>829</v>
      </c>
      <c r="C28" s="1222">
        <v>175787</v>
      </c>
      <c r="D28" s="1222">
        <f>'[4]1 квартал'!$E$94</f>
        <v>219940.23</v>
      </c>
      <c r="E28" s="1222">
        <f>'[4]1 квартал'!$F$94</f>
        <v>927.17490999999995</v>
      </c>
    </row>
    <row r="29" spans="1:12" s="1155" customFormat="1" ht="18" customHeight="1" x14ac:dyDescent="0.25">
      <c r="A29" s="1151" t="s">
        <v>835</v>
      </c>
      <c r="B29" s="1152" t="s">
        <v>33</v>
      </c>
      <c r="C29" s="1153">
        <v>88.3</v>
      </c>
      <c r="D29" s="1153"/>
      <c r="E29" s="1153">
        <v>100.5</v>
      </c>
    </row>
    <row r="30" spans="1:12" s="1155" customFormat="1" ht="15.75" x14ac:dyDescent="0.25">
      <c r="A30" s="1151" t="s">
        <v>836</v>
      </c>
      <c r="B30" s="1152" t="s">
        <v>829</v>
      </c>
      <c r="C30" s="1224">
        <f>C31+C32+C33+C34</f>
        <v>1567509</v>
      </c>
      <c r="D30" s="1224">
        <f>D31+D32+D33+D34</f>
        <v>1588103.1900999998</v>
      </c>
      <c r="E30" s="1224">
        <f>E31+E32+E33+E34</f>
        <v>1588103.1900999998</v>
      </c>
    </row>
    <row r="31" spans="1:12" ht="15.75" x14ac:dyDescent="0.25">
      <c r="A31" s="1156" t="s">
        <v>830</v>
      </c>
      <c r="B31" s="1157" t="s">
        <v>829</v>
      </c>
      <c r="C31" s="1223">
        <v>671892</v>
      </c>
      <c r="D31" s="1223">
        <f>'[4]1 квартал'!$F$89</f>
        <v>774215.14860999992</v>
      </c>
      <c r="E31" s="1223">
        <f>'[4]1 квартал'!$F$89</f>
        <v>774215.14860999992</v>
      </c>
      <c r="L31" s="1155"/>
    </row>
    <row r="32" spans="1:12" ht="15.75" x14ac:dyDescent="0.25">
      <c r="A32" s="1156" t="s">
        <v>831</v>
      </c>
      <c r="B32" s="1157" t="s">
        <v>829</v>
      </c>
      <c r="C32" s="1223">
        <v>29046</v>
      </c>
      <c r="D32" s="1223">
        <f>'[4]1 квартал'!$F$90</f>
        <v>0</v>
      </c>
      <c r="E32" s="1223">
        <f>'[4]1 квартал'!$F$90</f>
        <v>0</v>
      </c>
    </row>
    <row r="33" spans="1:7" ht="15.75" x14ac:dyDescent="0.25">
      <c r="A33" s="1156" t="s">
        <v>832</v>
      </c>
      <c r="B33" s="1157" t="s">
        <v>829</v>
      </c>
      <c r="C33" s="1223">
        <v>30119</v>
      </c>
      <c r="D33" s="1223">
        <f>'[4]1 квартал'!$F$91</f>
        <v>30084.396129999997</v>
      </c>
      <c r="E33" s="1223">
        <f>'[4]1 квартал'!$F$91</f>
        <v>30084.396129999997</v>
      </c>
    </row>
    <row r="34" spans="1:7" ht="15.75" x14ac:dyDescent="0.25">
      <c r="A34" s="1156" t="s">
        <v>833</v>
      </c>
      <c r="B34" s="1157" t="s">
        <v>829</v>
      </c>
      <c r="C34" s="1223">
        <v>836452</v>
      </c>
      <c r="D34" s="1223">
        <f>'[4]1 квартал'!$F$92</f>
        <v>783803.64535999973</v>
      </c>
      <c r="E34" s="1223">
        <f>'[4]1 квартал'!$F$92</f>
        <v>783803.64535999973</v>
      </c>
    </row>
    <row r="35" spans="1:7" s="1155" customFormat="1" ht="18" customHeight="1" x14ac:dyDescent="0.25">
      <c r="A35" s="1225" t="s">
        <v>837</v>
      </c>
      <c r="B35" s="1152" t="s">
        <v>829</v>
      </c>
      <c r="C35" s="1222">
        <f>C38</f>
        <v>175787</v>
      </c>
      <c r="D35" s="1222">
        <f>D36+D37+D38</f>
        <v>224099.63</v>
      </c>
      <c r="E35" s="1222">
        <f>E36+E37+E38</f>
        <v>927.17490999999995</v>
      </c>
    </row>
    <row r="36" spans="1:7" s="1155" customFormat="1" ht="18" customHeight="1" x14ac:dyDescent="0.25">
      <c r="A36" s="1156" t="s">
        <v>830</v>
      </c>
      <c r="B36" s="1152"/>
      <c r="C36" s="1222"/>
      <c r="D36" s="1223">
        <v>2448.6</v>
      </c>
      <c r="E36" s="1223">
        <v>0</v>
      </c>
    </row>
    <row r="37" spans="1:7" s="1155" customFormat="1" ht="18" customHeight="1" x14ac:dyDescent="0.25">
      <c r="A37" s="1156" t="s">
        <v>833</v>
      </c>
      <c r="B37" s="1152"/>
      <c r="C37" s="1222"/>
      <c r="D37" s="1223">
        <f>400+1310.8</f>
        <v>1710.8</v>
      </c>
      <c r="E37" s="1223">
        <v>0</v>
      </c>
    </row>
    <row r="38" spans="1:7" ht="15.75" x14ac:dyDescent="0.25">
      <c r="A38" s="1158" t="s">
        <v>838</v>
      </c>
      <c r="B38" s="1157" t="s">
        <v>829</v>
      </c>
      <c r="C38" s="1223">
        <v>175787</v>
      </c>
      <c r="D38" s="1223">
        <f>D28</f>
        <v>219940.23</v>
      </c>
      <c r="E38" s="1223">
        <f>E28</f>
        <v>927.17490999999995</v>
      </c>
    </row>
    <row r="39" spans="1:7" ht="18" customHeight="1" x14ac:dyDescent="0.25">
      <c r="A39" s="1151" t="s">
        <v>839</v>
      </c>
      <c r="B39" s="1157" t="s">
        <v>829</v>
      </c>
      <c r="C39" s="1222">
        <f>C30+C35</f>
        <v>1743296</v>
      </c>
      <c r="D39" s="1222">
        <f t="shared" ref="D39" si="1">D30+D35</f>
        <v>1812202.8200999997</v>
      </c>
      <c r="E39" s="1222">
        <f>E30+E35</f>
        <v>1589030.3650099998</v>
      </c>
      <c r="G39" s="1159"/>
    </row>
    <row r="40" spans="1:7" ht="31.5" x14ac:dyDescent="0.25">
      <c r="A40" s="1151" t="s">
        <v>840</v>
      </c>
      <c r="B40" s="1152" t="s">
        <v>829</v>
      </c>
      <c r="C40" s="1222">
        <f>C39-C23</f>
        <v>-201037</v>
      </c>
      <c r="D40" s="1222">
        <f t="shared" ref="D40" si="2">D39-D23</f>
        <v>8747.9400999997742</v>
      </c>
      <c r="E40" s="1222">
        <f>E39-E23</f>
        <v>79812.820099999895</v>
      </c>
    </row>
    <row r="42" spans="1:7" x14ac:dyDescent="0.2">
      <c r="C42" s="1159"/>
    </row>
    <row r="43" spans="1:7" x14ac:dyDescent="0.2">
      <c r="C43" s="1159"/>
    </row>
    <row r="44" spans="1:7" x14ac:dyDescent="0.2">
      <c r="C44" s="1159"/>
    </row>
    <row r="45" spans="1:7" x14ac:dyDescent="0.2">
      <c r="D45" s="1159"/>
    </row>
  </sheetData>
  <mergeCells count="8">
    <mergeCell ref="A1:E1"/>
    <mergeCell ref="A10:E10"/>
    <mergeCell ref="A20:E20"/>
    <mergeCell ref="A21:A22"/>
    <mergeCell ref="B21:B22"/>
    <mergeCell ref="C21:C22"/>
    <mergeCell ref="D21:D22"/>
    <mergeCell ref="E21:E22"/>
  </mergeCells>
  <pageMargins left="0.6692913385826772" right="0.15748031496062992" top="0.47244094488188981" bottom="0.55118110236220474" header="0.35433070866141736" footer="0.27559055118110237"/>
  <pageSetup paperSize="9" scale="75" orientation="portrait" r:id="rId1"/>
  <headerFooter alignWithMargins="0">
    <oddFooter xml:space="preserve">&amp;C20
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78"/>
  <sheetViews>
    <sheetView view="pageBreakPreview" topLeftCell="A19" zoomScale="80" zoomScaleNormal="77" zoomScaleSheetLayoutView="80" workbookViewId="0">
      <selection activeCell="I43" sqref="I43"/>
    </sheetView>
  </sheetViews>
  <sheetFormatPr defaultColWidth="4.5703125" defaultRowHeight="15.75" x14ac:dyDescent="0.25"/>
  <cols>
    <col min="1" max="1" width="3.7109375" style="257" customWidth="1"/>
    <col min="2" max="2" width="3.85546875" style="18" customWidth="1"/>
    <col min="3" max="3" width="10.85546875" style="18" customWidth="1"/>
    <col min="4" max="4" width="4.28515625" style="18" customWidth="1"/>
    <col min="5" max="6" width="4.7109375" style="257" customWidth="1"/>
    <col min="7" max="7" width="7.5703125" style="257" customWidth="1"/>
    <col min="8" max="8" width="4.7109375" style="257" customWidth="1"/>
    <col min="9" max="9" width="4.85546875" style="257" customWidth="1"/>
    <col min="10" max="10" width="12.140625" style="257" customWidth="1"/>
    <col min="11" max="11" width="4.28515625" style="257" customWidth="1"/>
    <col min="12" max="12" width="5.42578125" style="257" customWidth="1"/>
    <col min="13" max="13" width="12.42578125" style="257" customWidth="1"/>
    <col min="14" max="14" width="5.28515625" style="257" customWidth="1"/>
    <col min="15" max="15" width="6" style="257" customWidth="1"/>
    <col min="16" max="16" width="11.140625" style="257" customWidth="1"/>
    <col min="17" max="17" width="5.140625" style="257" customWidth="1"/>
    <col min="18" max="18" width="4.42578125" style="257" customWidth="1"/>
    <col min="19" max="19" width="12.5703125" style="257" customWidth="1"/>
    <col min="20" max="20" width="5" style="257" customWidth="1"/>
    <col min="21" max="21" width="3.5703125" style="257" customWidth="1"/>
    <col min="22" max="228" width="4.28515625" style="257" customWidth="1"/>
    <col min="229" max="16384" width="4.5703125" style="257"/>
  </cols>
  <sheetData>
    <row r="1" spans="1:47" ht="19.5" customHeight="1" x14ac:dyDescent="0.2">
      <c r="A1" s="1791" t="s">
        <v>766</v>
      </c>
      <c r="B1" s="1791"/>
      <c r="C1" s="1791"/>
      <c r="D1" s="1791"/>
      <c r="E1" s="1791"/>
      <c r="F1" s="1791"/>
      <c r="G1" s="1791"/>
      <c r="H1" s="1791"/>
      <c r="I1" s="1791"/>
      <c r="J1" s="1791"/>
      <c r="K1" s="1791"/>
      <c r="L1" s="1791"/>
      <c r="M1" s="1791"/>
      <c r="N1" s="1791"/>
      <c r="O1" s="1791"/>
      <c r="P1" s="1791"/>
      <c r="Q1" s="1791"/>
      <c r="R1" s="1791"/>
      <c r="S1" s="1791"/>
      <c r="T1" s="1791"/>
      <c r="U1" s="1791"/>
    </row>
    <row r="2" spans="1:47" ht="13.5" customHeight="1" thickBot="1" x14ac:dyDescent="0.25">
      <c r="A2" s="346"/>
      <c r="B2" s="346"/>
      <c r="C2" s="346"/>
      <c r="D2" s="346"/>
      <c r="E2" s="346"/>
      <c r="S2" s="347" t="s">
        <v>224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7" ht="22.5" customHeight="1" thickBot="1" x14ac:dyDescent="0.25">
      <c r="A3" s="1728" t="s">
        <v>20</v>
      </c>
      <c r="B3" s="1729"/>
      <c r="C3" s="1729"/>
      <c r="D3" s="1729"/>
      <c r="E3" s="1792"/>
      <c r="F3" s="1793" t="s">
        <v>170</v>
      </c>
      <c r="G3" s="1794"/>
      <c r="H3" s="1793" t="s">
        <v>59</v>
      </c>
      <c r="I3" s="1812"/>
      <c r="J3" s="1812"/>
      <c r="K3" s="1817" t="s">
        <v>626</v>
      </c>
      <c r="L3" s="1818"/>
      <c r="M3" s="1819"/>
      <c r="N3" s="1803" t="s">
        <v>21</v>
      </c>
      <c r="O3" s="1813"/>
      <c r="P3" s="1804"/>
      <c r="Q3" s="1798" t="s">
        <v>71</v>
      </c>
      <c r="R3" s="1805"/>
      <c r="S3" s="1799"/>
    </row>
    <row r="4" spans="1:47" ht="31.5" customHeight="1" thickBot="1" x14ac:dyDescent="0.25">
      <c r="A4" s="1800" t="s">
        <v>221</v>
      </c>
      <c r="B4" s="1801"/>
      <c r="C4" s="1801"/>
      <c r="D4" s="1801"/>
      <c r="E4" s="1802"/>
      <c r="F4" s="1803" t="s">
        <v>22</v>
      </c>
      <c r="G4" s="1804"/>
      <c r="H4" s="1806" t="s">
        <v>622</v>
      </c>
      <c r="I4" s="1807"/>
      <c r="J4" s="1807"/>
      <c r="K4" s="1814">
        <v>22</v>
      </c>
      <c r="L4" s="1815"/>
      <c r="M4" s="1816"/>
      <c r="N4" s="1814">
        <v>22</v>
      </c>
      <c r="O4" s="1815"/>
      <c r="P4" s="1816"/>
      <c r="Q4" s="1806">
        <v>21.33</v>
      </c>
      <c r="R4" s="1807"/>
      <c r="S4" s="1808"/>
    </row>
    <row r="5" spans="1:47" ht="30.75" customHeight="1" thickBot="1" x14ac:dyDescent="0.25">
      <c r="A5" s="1795" t="s">
        <v>23</v>
      </c>
      <c r="B5" s="1796"/>
      <c r="C5" s="1796"/>
      <c r="D5" s="1796"/>
      <c r="E5" s="1797"/>
      <c r="F5" s="1798" t="s">
        <v>256</v>
      </c>
      <c r="G5" s="1799"/>
      <c r="H5" s="1809">
        <v>70.97</v>
      </c>
      <c r="I5" s="1810"/>
      <c r="J5" s="1810"/>
      <c r="K5" s="1820">
        <v>80.47</v>
      </c>
      <c r="L5" s="1821"/>
      <c r="M5" s="1822"/>
      <c r="N5" s="1809">
        <v>29.87</v>
      </c>
      <c r="O5" s="1810"/>
      <c r="P5" s="1811"/>
      <c r="Q5" s="1809">
        <v>45.01</v>
      </c>
      <c r="R5" s="1810"/>
      <c r="S5" s="1811"/>
    </row>
    <row r="6" spans="1:47" ht="18" customHeight="1" thickBot="1" x14ac:dyDescent="0.25">
      <c r="A6" s="1841" t="s">
        <v>24</v>
      </c>
      <c r="B6" s="1842"/>
      <c r="C6" s="1842"/>
      <c r="D6" s="1842"/>
      <c r="E6" s="1843"/>
      <c r="F6" s="1844" t="s">
        <v>255</v>
      </c>
      <c r="G6" s="1845"/>
      <c r="H6" s="1832">
        <v>1141.3699999999999</v>
      </c>
      <c r="I6" s="1833"/>
      <c r="J6" s="1833"/>
      <c r="K6" s="1832">
        <v>1326.43</v>
      </c>
      <c r="L6" s="1833"/>
      <c r="M6" s="1834"/>
      <c r="N6" s="1832">
        <v>1587.79</v>
      </c>
      <c r="O6" s="1833"/>
      <c r="P6" s="1834"/>
      <c r="Q6" s="1832">
        <v>1499.55</v>
      </c>
      <c r="R6" s="1833"/>
      <c r="S6" s="1834"/>
    </row>
    <row r="7" spans="1:47" ht="19.5" customHeight="1" thickBot="1" x14ac:dyDescent="0.25">
      <c r="A7" s="1728" t="s">
        <v>25</v>
      </c>
      <c r="B7" s="1729"/>
      <c r="C7" s="1729"/>
      <c r="D7" s="1729"/>
      <c r="E7" s="1792"/>
      <c r="F7" s="1798" t="s">
        <v>256</v>
      </c>
      <c r="G7" s="1799"/>
      <c r="H7" s="1809">
        <v>77.81</v>
      </c>
      <c r="I7" s="1810"/>
      <c r="J7" s="1810"/>
      <c r="K7" s="1838">
        <v>147.22</v>
      </c>
      <c r="L7" s="1839"/>
      <c r="M7" s="1840"/>
      <c r="N7" s="1838">
        <v>106.65</v>
      </c>
      <c r="O7" s="1839"/>
      <c r="P7" s="1840"/>
      <c r="Q7" s="1809">
        <v>104.52</v>
      </c>
      <c r="R7" s="1810"/>
      <c r="S7" s="1811"/>
    </row>
    <row r="8" spans="1:47" ht="33" customHeight="1" thickBot="1" x14ac:dyDescent="0.25">
      <c r="A8" s="1728" t="s">
        <v>220</v>
      </c>
      <c r="B8" s="1729"/>
      <c r="C8" s="1729"/>
      <c r="D8" s="1729"/>
      <c r="E8" s="1792"/>
      <c r="F8" s="1798" t="s">
        <v>476</v>
      </c>
      <c r="G8" s="1799"/>
      <c r="H8" s="1835">
        <v>158</v>
      </c>
      <c r="I8" s="1836"/>
      <c r="J8" s="1836"/>
      <c r="K8" s="1835">
        <v>158</v>
      </c>
      <c r="L8" s="1836"/>
      <c r="M8" s="1836"/>
      <c r="N8" s="1835">
        <v>158</v>
      </c>
      <c r="O8" s="1836"/>
      <c r="P8" s="1836"/>
      <c r="Q8" s="1835">
        <v>158</v>
      </c>
      <c r="R8" s="1836"/>
      <c r="S8" s="1837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</row>
    <row r="9" spans="1:47" ht="15" customHeight="1" x14ac:dyDescent="0.2">
      <c r="A9" s="1760" t="s">
        <v>475</v>
      </c>
      <c r="B9" s="1760"/>
      <c r="C9" s="1760"/>
      <c r="D9" s="1760"/>
      <c r="E9" s="1760"/>
      <c r="F9" s="1760"/>
      <c r="G9" s="1760"/>
      <c r="H9" s="1760"/>
      <c r="I9" s="1760"/>
      <c r="J9" s="1760"/>
      <c r="K9" s="1760"/>
      <c r="L9" s="1760"/>
      <c r="M9" s="1760"/>
      <c r="N9" s="1760"/>
      <c r="O9" s="1760"/>
      <c r="P9" s="1760"/>
      <c r="Q9" s="1760"/>
      <c r="R9" s="1760"/>
      <c r="S9" s="1760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</row>
    <row r="10" spans="1:47" ht="18" customHeight="1" x14ac:dyDescent="0.2">
      <c r="A10" s="1760" t="s">
        <v>422</v>
      </c>
      <c r="B10" s="1760"/>
      <c r="C10" s="1760"/>
      <c r="D10" s="1760"/>
      <c r="E10" s="1760"/>
      <c r="F10" s="1760"/>
      <c r="G10" s="1760"/>
      <c r="H10" s="1760"/>
      <c r="I10" s="1760"/>
      <c r="J10" s="1760"/>
      <c r="K10" s="1760"/>
      <c r="L10" s="1760"/>
      <c r="M10" s="1760"/>
      <c r="N10" s="1760"/>
      <c r="O10" s="1760"/>
      <c r="P10" s="1760"/>
      <c r="Q10" s="1760"/>
      <c r="R10" s="1760"/>
      <c r="S10" s="1760"/>
    </row>
    <row r="11" spans="1:47" ht="15.75" customHeight="1" x14ac:dyDescent="0.2">
      <c r="A11" s="1760" t="s">
        <v>890</v>
      </c>
      <c r="B11" s="1760"/>
      <c r="C11" s="1760"/>
      <c r="D11" s="1760"/>
      <c r="E11" s="1760"/>
      <c r="F11" s="1760"/>
      <c r="G11" s="1760"/>
      <c r="H11" s="1760"/>
      <c r="I11" s="1760"/>
      <c r="J11" s="1760"/>
      <c r="K11" s="1760"/>
      <c r="L11" s="1760"/>
      <c r="M11" s="1760"/>
      <c r="N11" s="1760"/>
      <c r="O11" s="1760"/>
      <c r="P11" s="1760"/>
      <c r="Q11" s="1760"/>
      <c r="R11" s="1760"/>
      <c r="S11" s="1760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</row>
    <row r="12" spans="1:47" ht="15.75" customHeight="1" x14ac:dyDescent="0.2">
      <c r="A12" s="633"/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</row>
    <row r="13" spans="1:47" ht="19.5" customHeight="1" thickBot="1" x14ac:dyDescent="0.25">
      <c r="A13" s="1823" t="s">
        <v>489</v>
      </c>
      <c r="B13" s="1823"/>
      <c r="C13" s="1823"/>
      <c r="D13" s="1823"/>
      <c r="E13" s="1823"/>
      <c r="F13" s="1823"/>
      <c r="G13" s="1823"/>
      <c r="H13" s="1823"/>
      <c r="I13" s="1823"/>
      <c r="J13" s="1823"/>
      <c r="K13" s="1823"/>
      <c r="L13" s="1823"/>
      <c r="M13" s="1823"/>
      <c r="N13" s="1823"/>
      <c r="O13" s="1823"/>
      <c r="P13" s="1823"/>
      <c r="Q13" s="1823"/>
      <c r="R13" s="1823"/>
      <c r="S13" s="1823"/>
    </row>
    <row r="14" spans="1:47" ht="15" customHeight="1" thickBot="1" x14ac:dyDescent="0.25">
      <c r="A14" s="1788"/>
      <c r="B14" s="1789"/>
      <c r="C14" s="1790"/>
      <c r="D14" s="1824" t="s">
        <v>767</v>
      </c>
      <c r="E14" s="1825"/>
      <c r="F14" s="1825"/>
      <c r="G14" s="1826"/>
      <c r="H14" s="1827" t="s">
        <v>768</v>
      </c>
      <c r="I14" s="1828"/>
      <c r="J14" s="1828"/>
      <c r="K14" s="1829"/>
      <c r="L14" s="1830" t="s">
        <v>769</v>
      </c>
      <c r="M14" s="1825"/>
      <c r="N14" s="1825"/>
      <c r="O14" s="1831"/>
      <c r="P14" s="1830" t="s">
        <v>770</v>
      </c>
      <c r="Q14" s="1825"/>
      <c r="R14" s="1825"/>
      <c r="S14" s="1831"/>
    </row>
    <row r="15" spans="1:47" ht="15" customHeight="1" x14ac:dyDescent="0.25">
      <c r="A15" s="1782" t="s">
        <v>27</v>
      </c>
      <c r="B15" s="1783"/>
      <c r="C15" s="1784"/>
      <c r="D15" s="1785">
        <v>32</v>
      </c>
      <c r="E15" s="1786"/>
      <c r="F15" s="1786"/>
      <c r="G15" s="1787"/>
      <c r="H15" s="1754" t="s">
        <v>771</v>
      </c>
      <c r="I15" s="1755"/>
      <c r="J15" s="1755"/>
      <c r="K15" s="1756"/>
      <c r="L15" s="1754" t="s">
        <v>608</v>
      </c>
      <c r="M15" s="1755"/>
      <c r="N15" s="1755"/>
      <c r="O15" s="1756"/>
      <c r="P15" s="1757">
        <v>43</v>
      </c>
      <c r="Q15" s="1758"/>
      <c r="R15" s="1758"/>
      <c r="S15" s="1759"/>
    </row>
    <row r="16" spans="1:47" ht="15" customHeight="1" x14ac:dyDescent="0.25">
      <c r="A16" s="1767" t="s">
        <v>222</v>
      </c>
      <c r="B16" s="1768"/>
      <c r="C16" s="1769"/>
      <c r="D16" s="1761">
        <v>38</v>
      </c>
      <c r="E16" s="1762"/>
      <c r="F16" s="1762"/>
      <c r="G16" s="1763"/>
      <c r="H16" s="1764" t="s">
        <v>772</v>
      </c>
      <c r="I16" s="1765"/>
      <c r="J16" s="1765"/>
      <c r="K16" s="1766"/>
      <c r="L16" s="1764" t="s">
        <v>657</v>
      </c>
      <c r="M16" s="1765"/>
      <c r="N16" s="1765"/>
      <c r="O16" s="1766"/>
      <c r="P16" s="1764" t="s">
        <v>679</v>
      </c>
      <c r="Q16" s="1765"/>
      <c r="R16" s="1765"/>
      <c r="S16" s="1766"/>
      <c r="V16" s="257" t="s">
        <v>269</v>
      </c>
    </row>
    <row r="17" spans="1:34" ht="15" customHeight="1" x14ac:dyDescent="0.25">
      <c r="A17" s="1767" t="s">
        <v>223</v>
      </c>
      <c r="B17" s="1768"/>
      <c r="C17" s="1769"/>
      <c r="D17" s="1761">
        <v>42</v>
      </c>
      <c r="E17" s="1762"/>
      <c r="F17" s="1762"/>
      <c r="G17" s="1763"/>
      <c r="H17" s="1764" t="s">
        <v>773</v>
      </c>
      <c r="I17" s="1765"/>
      <c r="J17" s="1765"/>
      <c r="K17" s="1766"/>
      <c r="L17" s="1764" t="s">
        <v>658</v>
      </c>
      <c r="M17" s="1765"/>
      <c r="N17" s="1765"/>
      <c r="O17" s="1766"/>
      <c r="P17" s="1764" t="s">
        <v>680</v>
      </c>
      <c r="Q17" s="1765"/>
      <c r="R17" s="1765"/>
      <c r="S17" s="1766"/>
      <c r="V17" s="257" t="s">
        <v>269</v>
      </c>
    </row>
    <row r="18" spans="1:34" ht="15" customHeight="1" thickBot="1" x14ac:dyDescent="0.3">
      <c r="A18" s="1770" t="s">
        <v>28</v>
      </c>
      <c r="B18" s="1771"/>
      <c r="C18" s="1772"/>
      <c r="D18" s="1773">
        <v>41</v>
      </c>
      <c r="E18" s="1774"/>
      <c r="F18" s="1774"/>
      <c r="G18" s="1775"/>
      <c r="H18" s="1776">
        <v>46</v>
      </c>
      <c r="I18" s="1777"/>
      <c r="J18" s="1777"/>
      <c r="K18" s="1778"/>
      <c r="L18" s="1776" t="s">
        <v>659</v>
      </c>
      <c r="M18" s="1777"/>
      <c r="N18" s="1777"/>
      <c r="O18" s="1778"/>
      <c r="P18" s="1779" t="s">
        <v>681</v>
      </c>
      <c r="Q18" s="1780"/>
      <c r="R18" s="1780"/>
      <c r="S18" s="1781"/>
    </row>
    <row r="19" spans="1:34" ht="15" customHeight="1" thickBot="1" x14ac:dyDescent="0.3">
      <c r="A19" s="634"/>
      <c r="B19" s="634"/>
      <c r="C19" s="634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</row>
    <row r="20" spans="1:34" ht="20.25" customHeight="1" thickBot="1" x14ac:dyDescent="0.3">
      <c r="A20" s="1707" t="s">
        <v>452</v>
      </c>
      <c r="B20" s="1708"/>
      <c r="C20" s="1708"/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9"/>
    </row>
    <row r="21" spans="1:34" ht="20.25" customHeight="1" x14ac:dyDescent="0.2">
      <c r="A21" s="1710" t="s">
        <v>219</v>
      </c>
      <c r="B21" s="1711"/>
      <c r="C21" s="1712"/>
      <c r="D21" s="1710" t="s">
        <v>623</v>
      </c>
      <c r="E21" s="1711"/>
      <c r="F21" s="1711"/>
      <c r="G21" s="1716"/>
      <c r="H21" s="1718" t="s">
        <v>624</v>
      </c>
      <c r="I21" s="1719"/>
      <c r="J21" s="1719"/>
      <c r="K21" s="1719"/>
      <c r="L21" s="1719"/>
      <c r="M21" s="1719"/>
      <c r="N21" s="1719"/>
      <c r="O21" s="1719"/>
      <c r="P21" s="1719"/>
      <c r="Q21" s="1719"/>
      <c r="R21" s="1719"/>
      <c r="S21" s="1720"/>
    </row>
    <row r="22" spans="1:34" ht="44.25" customHeight="1" thickBot="1" x14ac:dyDescent="0.25">
      <c r="A22" s="1713"/>
      <c r="B22" s="1714"/>
      <c r="C22" s="1715"/>
      <c r="D22" s="1713"/>
      <c r="E22" s="1714"/>
      <c r="F22" s="1714"/>
      <c r="G22" s="1717"/>
      <c r="H22" s="1736" t="s">
        <v>453</v>
      </c>
      <c r="I22" s="1737"/>
      <c r="J22" s="1737"/>
      <c r="K22" s="1737"/>
      <c r="L22" s="1714" t="s">
        <v>454</v>
      </c>
      <c r="M22" s="1714"/>
      <c r="N22" s="1714"/>
      <c r="O22" s="1714"/>
      <c r="P22" s="1721" t="s">
        <v>603</v>
      </c>
      <c r="Q22" s="1721"/>
      <c r="R22" s="1721"/>
      <c r="S22" s="1722"/>
    </row>
    <row r="23" spans="1:34" ht="17.25" customHeight="1" thickBot="1" x14ac:dyDescent="0.25">
      <c r="A23" s="1723" t="s">
        <v>666</v>
      </c>
      <c r="B23" s="1724"/>
      <c r="C23" s="1725"/>
      <c r="D23" s="1726">
        <v>62.2</v>
      </c>
      <c r="E23" s="1727"/>
      <c r="F23" s="1727"/>
      <c r="G23" s="1727"/>
      <c r="H23" s="1728" t="s">
        <v>685</v>
      </c>
      <c r="I23" s="1729"/>
      <c r="J23" s="1729"/>
      <c r="K23" s="1729"/>
      <c r="L23" s="1730" t="s">
        <v>688</v>
      </c>
      <c r="M23" s="1731"/>
      <c r="N23" s="1731"/>
      <c r="O23" s="1732"/>
      <c r="P23" s="1733" t="s">
        <v>689</v>
      </c>
      <c r="Q23" s="1733"/>
      <c r="R23" s="1733"/>
      <c r="S23" s="1734"/>
    </row>
    <row r="24" spans="1:34" ht="30" customHeight="1" thickBot="1" x14ac:dyDescent="0.3">
      <c r="A24" s="1740" t="s">
        <v>682</v>
      </c>
      <c r="B24" s="1741"/>
      <c r="C24" s="1742"/>
      <c r="D24" s="1726">
        <v>67.069999999999993</v>
      </c>
      <c r="E24" s="1727"/>
      <c r="F24" s="1727"/>
      <c r="G24" s="1753"/>
      <c r="H24" s="1743"/>
      <c r="I24" s="1744"/>
      <c r="J24" s="1744"/>
      <c r="K24" s="1744"/>
      <c r="L24" s="1744"/>
      <c r="M24" s="1744"/>
      <c r="N24" s="1744"/>
      <c r="O24" s="1744"/>
      <c r="P24" s="1744"/>
      <c r="Q24" s="1744"/>
      <c r="R24" s="1744"/>
      <c r="S24" s="1745"/>
    </row>
    <row r="25" spans="1:34" ht="18" customHeight="1" thickBot="1" x14ac:dyDescent="0.25">
      <c r="A25" s="1723" t="s">
        <v>14</v>
      </c>
      <c r="B25" s="1724"/>
      <c r="C25" s="1725"/>
      <c r="D25" s="1726">
        <v>59.7</v>
      </c>
      <c r="E25" s="1727"/>
      <c r="F25" s="1727"/>
      <c r="G25" s="1727"/>
      <c r="H25" s="1728" t="s">
        <v>683</v>
      </c>
      <c r="I25" s="1729"/>
      <c r="J25" s="1729"/>
      <c r="K25" s="1729"/>
      <c r="L25" s="1730" t="s">
        <v>707</v>
      </c>
      <c r="M25" s="1731"/>
      <c r="N25" s="1731"/>
      <c r="O25" s="1732"/>
      <c r="P25" s="1733" t="s">
        <v>691</v>
      </c>
      <c r="Q25" s="1733"/>
      <c r="R25" s="1733"/>
      <c r="S25" s="1734"/>
    </row>
    <row r="26" spans="1:34" ht="18" customHeight="1" thickBot="1" x14ac:dyDescent="0.25">
      <c r="A26" s="1723" t="s">
        <v>15</v>
      </c>
      <c r="B26" s="1724"/>
      <c r="C26" s="1725"/>
      <c r="D26" s="1726">
        <v>58.4</v>
      </c>
      <c r="E26" s="1727"/>
      <c r="F26" s="1727"/>
      <c r="G26" s="1727"/>
      <c r="H26" s="1728" t="s">
        <v>736</v>
      </c>
      <c r="I26" s="1729"/>
      <c r="J26" s="1729"/>
      <c r="K26" s="1729"/>
      <c r="L26" s="1730" t="s">
        <v>738</v>
      </c>
      <c r="M26" s="1731"/>
      <c r="N26" s="1731"/>
      <c r="O26" s="1732"/>
      <c r="P26" s="1733" t="s">
        <v>740</v>
      </c>
      <c r="Q26" s="1733"/>
      <c r="R26" s="1733"/>
      <c r="S26" s="1734"/>
    </row>
    <row r="27" spans="1:34" ht="18" customHeight="1" thickBot="1" x14ac:dyDescent="0.25">
      <c r="A27" s="1723" t="s">
        <v>16</v>
      </c>
      <c r="B27" s="1724"/>
      <c r="C27" s="1725"/>
      <c r="D27" s="1726">
        <v>58.11</v>
      </c>
      <c r="E27" s="1727"/>
      <c r="F27" s="1727"/>
      <c r="G27" s="1727"/>
      <c r="H27" s="1728" t="s">
        <v>774</v>
      </c>
      <c r="I27" s="1729"/>
      <c r="J27" s="1729"/>
      <c r="K27" s="1729"/>
      <c r="L27" s="1730" t="s">
        <v>841</v>
      </c>
      <c r="M27" s="1731"/>
      <c r="N27" s="1731"/>
      <c r="O27" s="1732"/>
      <c r="P27" s="1733" t="s">
        <v>784</v>
      </c>
      <c r="Q27" s="1733"/>
      <c r="R27" s="1733"/>
      <c r="S27" s="1734"/>
    </row>
    <row r="28" spans="1:34" ht="19.5" customHeight="1" thickBot="1" x14ac:dyDescent="0.3">
      <c r="A28" s="1707" t="s">
        <v>508</v>
      </c>
      <c r="B28" s="1708"/>
      <c r="C28" s="1708"/>
      <c r="D28" s="1708"/>
      <c r="E28" s="1708"/>
      <c r="F28" s="1708"/>
      <c r="G28" s="1708"/>
      <c r="H28" s="1751"/>
      <c r="I28" s="1751"/>
      <c r="J28" s="1751"/>
      <c r="K28" s="1751"/>
      <c r="L28" s="1751"/>
      <c r="M28" s="1751"/>
      <c r="N28" s="1751"/>
      <c r="O28" s="1751"/>
      <c r="P28" s="1751"/>
      <c r="Q28" s="1751"/>
      <c r="R28" s="1751"/>
      <c r="S28" s="1752"/>
    </row>
    <row r="29" spans="1:34" ht="15.75" customHeight="1" x14ac:dyDescent="0.2">
      <c r="A29" s="1710" t="s">
        <v>219</v>
      </c>
      <c r="B29" s="1711"/>
      <c r="C29" s="1716"/>
      <c r="D29" s="1710" t="s">
        <v>623</v>
      </c>
      <c r="E29" s="1711"/>
      <c r="F29" s="1711"/>
      <c r="G29" s="1716"/>
      <c r="H29" s="1718" t="s">
        <v>624</v>
      </c>
      <c r="I29" s="1719"/>
      <c r="J29" s="1719"/>
      <c r="K29" s="1719"/>
      <c r="L29" s="1719"/>
      <c r="M29" s="1719"/>
      <c r="N29" s="1719"/>
      <c r="O29" s="1719"/>
      <c r="P29" s="1719"/>
      <c r="Q29" s="1719"/>
      <c r="R29" s="1719"/>
      <c r="S29" s="1720"/>
    </row>
    <row r="30" spans="1:34" ht="36.75" customHeight="1" thickBot="1" x14ac:dyDescent="0.25">
      <c r="A30" s="1713"/>
      <c r="B30" s="1714"/>
      <c r="C30" s="1717"/>
      <c r="D30" s="1713"/>
      <c r="E30" s="1714"/>
      <c r="F30" s="1714"/>
      <c r="G30" s="1717"/>
      <c r="H30" s="1736" t="s">
        <v>453</v>
      </c>
      <c r="I30" s="1737"/>
      <c r="J30" s="1737"/>
      <c r="K30" s="1737"/>
      <c r="L30" s="1714" t="s">
        <v>454</v>
      </c>
      <c r="M30" s="1714"/>
      <c r="N30" s="1714"/>
      <c r="O30" s="1714"/>
      <c r="P30" s="1721" t="s">
        <v>603</v>
      </c>
      <c r="Q30" s="1721"/>
      <c r="R30" s="1721"/>
      <c r="S30" s="1722"/>
    </row>
    <row r="31" spans="1:34" ht="20.25" customHeight="1" thickBot="1" x14ac:dyDescent="0.25">
      <c r="A31" s="1723" t="s">
        <v>666</v>
      </c>
      <c r="B31" s="1724"/>
      <c r="C31" s="1747"/>
      <c r="D31" s="1748">
        <v>65.62</v>
      </c>
      <c r="E31" s="1749"/>
      <c r="F31" s="1749"/>
      <c r="G31" s="1750"/>
      <c r="H31" s="1738" t="s">
        <v>686</v>
      </c>
      <c r="I31" s="1739"/>
      <c r="J31" s="1739"/>
      <c r="K31" s="1739"/>
      <c r="L31" s="1733" t="s">
        <v>660</v>
      </c>
      <c r="M31" s="1733"/>
      <c r="N31" s="1733"/>
      <c r="O31" s="1733"/>
      <c r="P31" s="1733" t="s">
        <v>687</v>
      </c>
      <c r="Q31" s="1733"/>
      <c r="R31" s="1733"/>
      <c r="S31" s="1734"/>
      <c r="Y31" s="258"/>
      <c r="Z31" s="258"/>
      <c r="AA31" s="258"/>
      <c r="AB31" s="258"/>
      <c r="AC31" s="258"/>
      <c r="AD31" s="258"/>
      <c r="AE31" s="258"/>
      <c r="AF31" s="258"/>
      <c r="AG31" s="260"/>
      <c r="AH31" s="258"/>
    </row>
    <row r="32" spans="1:34" ht="33" customHeight="1" thickBot="1" x14ac:dyDescent="0.3">
      <c r="A32" s="1740" t="s">
        <v>682</v>
      </c>
      <c r="B32" s="1741"/>
      <c r="C32" s="1742"/>
      <c r="D32" s="1726">
        <v>74.28</v>
      </c>
      <c r="E32" s="1727"/>
      <c r="F32" s="1727"/>
      <c r="G32" s="1753"/>
      <c r="H32" s="1743"/>
      <c r="I32" s="1744"/>
      <c r="J32" s="1744"/>
      <c r="K32" s="1744"/>
      <c r="L32" s="1744"/>
      <c r="M32" s="1744"/>
      <c r="N32" s="1744"/>
      <c r="O32" s="1744"/>
      <c r="P32" s="1744"/>
      <c r="Q32" s="1744"/>
      <c r="R32" s="1744"/>
      <c r="S32" s="1745"/>
      <c r="Y32" s="258"/>
      <c r="Z32" s="258"/>
      <c r="AA32" s="258"/>
      <c r="AB32" s="258"/>
      <c r="AC32" s="258"/>
      <c r="AD32" s="258"/>
      <c r="AE32" s="258"/>
      <c r="AF32" s="258"/>
      <c r="AG32" s="260"/>
      <c r="AH32" s="258"/>
    </row>
    <row r="33" spans="1:34" ht="18" customHeight="1" thickBot="1" x14ac:dyDescent="0.25">
      <c r="A33" s="1723" t="s">
        <v>14</v>
      </c>
      <c r="B33" s="1724"/>
      <c r="C33" s="1725"/>
      <c r="D33" s="1726">
        <v>63.58</v>
      </c>
      <c r="E33" s="1727"/>
      <c r="F33" s="1727"/>
      <c r="G33" s="1727"/>
      <c r="H33" s="1728" t="s">
        <v>684</v>
      </c>
      <c r="I33" s="1729"/>
      <c r="J33" s="1729"/>
      <c r="K33" s="1729"/>
      <c r="L33" s="1730" t="s">
        <v>708</v>
      </c>
      <c r="M33" s="1731"/>
      <c r="N33" s="1731"/>
      <c r="O33" s="1732"/>
      <c r="P33" s="1733" t="s">
        <v>692</v>
      </c>
      <c r="Q33" s="1733"/>
      <c r="R33" s="1733"/>
      <c r="S33" s="1734"/>
    </row>
    <row r="34" spans="1:34" ht="18" customHeight="1" thickBot="1" x14ac:dyDescent="0.25">
      <c r="A34" s="1723" t="s">
        <v>15</v>
      </c>
      <c r="B34" s="1724"/>
      <c r="C34" s="1725"/>
      <c r="D34" s="1726">
        <v>62.18</v>
      </c>
      <c r="E34" s="1727"/>
      <c r="F34" s="1727"/>
      <c r="G34" s="1727"/>
      <c r="H34" s="1728" t="s">
        <v>737</v>
      </c>
      <c r="I34" s="1729"/>
      <c r="J34" s="1729"/>
      <c r="K34" s="1729"/>
      <c r="L34" s="1733" t="s">
        <v>739</v>
      </c>
      <c r="M34" s="1733"/>
      <c r="N34" s="1733"/>
      <c r="O34" s="1734"/>
      <c r="P34" s="1733" t="s">
        <v>741</v>
      </c>
      <c r="Q34" s="1733"/>
      <c r="R34" s="1733"/>
      <c r="S34" s="1734"/>
    </row>
    <row r="35" spans="1:34" ht="18" customHeight="1" thickBot="1" x14ac:dyDescent="0.25">
      <c r="A35" s="1723" t="s">
        <v>16</v>
      </c>
      <c r="B35" s="1724"/>
      <c r="C35" s="1725"/>
      <c r="D35" s="1726">
        <v>62.05</v>
      </c>
      <c r="E35" s="1727"/>
      <c r="F35" s="1727"/>
      <c r="G35" s="1727"/>
      <c r="H35" s="1728" t="s">
        <v>775</v>
      </c>
      <c r="I35" s="1729"/>
      <c r="J35" s="1729"/>
      <c r="K35" s="1729"/>
      <c r="L35" s="1733" t="s">
        <v>842</v>
      </c>
      <c r="M35" s="1733"/>
      <c r="N35" s="1733"/>
      <c r="O35" s="1734"/>
      <c r="P35" s="1733" t="s">
        <v>785</v>
      </c>
      <c r="Q35" s="1733"/>
      <c r="R35" s="1733"/>
      <c r="S35" s="1734"/>
    </row>
    <row r="36" spans="1:34" ht="15.75" customHeight="1" x14ac:dyDescent="0.2">
      <c r="A36" s="1735" t="s">
        <v>625</v>
      </c>
      <c r="B36" s="1735"/>
      <c r="C36" s="1735"/>
      <c r="D36" s="1735"/>
      <c r="E36" s="1735"/>
      <c r="F36" s="1735"/>
      <c r="G36" s="1735"/>
      <c r="H36" s="1735"/>
      <c r="I36" s="1735"/>
      <c r="J36" s="1735"/>
      <c r="K36" s="1735"/>
      <c r="L36" s="1735"/>
      <c r="M36" s="1735"/>
      <c r="N36" s="1735"/>
      <c r="O36" s="1735"/>
      <c r="P36" s="1735"/>
      <c r="Q36" s="1735"/>
      <c r="R36" s="1735"/>
      <c r="S36" s="1735"/>
      <c r="Y36" s="258"/>
      <c r="Z36" s="258"/>
      <c r="AA36" s="258"/>
      <c r="AB36" s="258"/>
      <c r="AC36" s="258"/>
      <c r="AD36" s="258"/>
      <c r="AE36" s="258"/>
      <c r="AF36" s="258"/>
      <c r="AG36" s="260"/>
      <c r="AH36" s="258"/>
    </row>
    <row r="37" spans="1:34" ht="18" customHeight="1" x14ac:dyDescent="0.2">
      <c r="A37" s="1735" t="s">
        <v>627</v>
      </c>
      <c r="B37" s="1735"/>
      <c r="C37" s="1735"/>
      <c r="D37" s="1735"/>
      <c r="E37" s="1735"/>
      <c r="F37" s="1735"/>
      <c r="G37" s="1735"/>
      <c r="H37" s="1735"/>
      <c r="I37" s="1735"/>
      <c r="J37" s="1735"/>
      <c r="K37" s="1735"/>
      <c r="L37" s="1735"/>
      <c r="M37" s="1735"/>
      <c r="N37" s="1735"/>
      <c r="O37" s="1735"/>
      <c r="P37" s="1735"/>
      <c r="Q37" s="1735"/>
      <c r="R37" s="1735"/>
      <c r="S37" s="1735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</row>
    <row r="38" spans="1:34" ht="18" customHeight="1" x14ac:dyDescent="0.2">
      <c r="A38" s="632"/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</row>
    <row r="39" spans="1:34" ht="18" customHeight="1" x14ac:dyDescent="0.2">
      <c r="A39" s="632"/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</row>
    <row r="40" spans="1:34" ht="18" customHeight="1" x14ac:dyDescent="0.2">
      <c r="A40" s="632"/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</row>
    <row r="41" spans="1:34" ht="18" customHeight="1" x14ac:dyDescent="0.2">
      <c r="A41" s="632"/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</row>
    <row r="42" spans="1:34" ht="18" customHeight="1" x14ac:dyDescent="0.2">
      <c r="A42" s="632"/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</row>
    <row r="43" spans="1:34" ht="18" customHeight="1" x14ac:dyDescent="0.2">
      <c r="A43" s="632"/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</row>
    <row r="44" spans="1:34" ht="18" customHeight="1" x14ac:dyDescent="0.3">
      <c r="A44" s="613"/>
      <c r="B44" s="71"/>
      <c r="C44" s="72"/>
      <c r="D44" s="72"/>
      <c r="E44" s="72"/>
      <c r="F44" s="348"/>
      <c r="G44" s="349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Y44" s="258"/>
      <c r="Z44" s="258"/>
      <c r="AA44" s="258"/>
      <c r="AB44" s="258"/>
      <c r="AC44" s="258"/>
      <c r="AD44" s="258"/>
      <c r="AE44" s="258"/>
      <c r="AF44" s="258"/>
      <c r="AG44" s="260"/>
      <c r="AH44" s="258"/>
    </row>
    <row r="45" spans="1:34" ht="16.5" customHeight="1" x14ac:dyDescent="0.3">
      <c r="A45" s="613"/>
      <c r="B45" s="71"/>
      <c r="C45" s="72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1746"/>
      <c r="P45" s="1746"/>
      <c r="Q45" s="1746"/>
      <c r="R45" s="1746"/>
      <c r="S45" s="1746"/>
      <c r="Y45" s="258"/>
      <c r="Z45" s="258"/>
      <c r="AA45" s="258"/>
      <c r="AB45" s="258"/>
      <c r="AC45" s="258"/>
      <c r="AD45" s="258"/>
      <c r="AE45" s="258"/>
      <c r="AF45" s="258"/>
      <c r="AG45" s="260"/>
      <c r="AH45" s="258"/>
    </row>
    <row r="46" spans="1:34" ht="15" customHeight="1" x14ac:dyDescent="0.3">
      <c r="A46" s="613"/>
      <c r="B46" s="71"/>
      <c r="C46" s="72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614"/>
      <c r="P46" s="614"/>
      <c r="Q46" s="614"/>
      <c r="R46" s="614"/>
      <c r="S46" s="614"/>
      <c r="Y46" s="258"/>
      <c r="Z46" s="258"/>
      <c r="AA46" s="258"/>
      <c r="AB46" s="258"/>
      <c r="AC46" s="258"/>
      <c r="AD46" s="258"/>
      <c r="AE46" s="258"/>
      <c r="AF46" s="258"/>
      <c r="AG46" s="260"/>
      <c r="AH46" s="258"/>
    </row>
    <row r="47" spans="1:34" ht="34.5" customHeight="1" x14ac:dyDescent="0.3">
      <c r="A47" s="71"/>
      <c r="B47" s="351"/>
      <c r="C47" s="351"/>
      <c r="D47" s="72"/>
      <c r="E47" s="72"/>
      <c r="F47" s="348"/>
      <c r="G47" s="349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Y47" s="258"/>
      <c r="Z47" s="258"/>
      <c r="AA47" s="258"/>
      <c r="AB47" s="258"/>
      <c r="AC47" s="258"/>
      <c r="AD47" s="258"/>
      <c r="AE47" s="258"/>
      <c r="AF47" s="258"/>
      <c r="AG47" s="260"/>
      <c r="AH47" s="258"/>
    </row>
    <row r="48" spans="1:34" ht="16.5" customHeight="1" x14ac:dyDescent="0.3">
      <c r="D48" s="72"/>
      <c r="E48" s="72"/>
      <c r="F48" s="348"/>
      <c r="G48" s="349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Y48" s="258"/>
      <c r="Z48" s="258"/>
      <c r="AA48" s="258"/>
      <c r="AB48" s="258"/>
      <c r="AC48" s="258"/>
      <c r="AD48" s="258"/>
      <c r="AE48" s="258"/>
      <c r="AF48" s="258"/>
      <c r="AG48" s="260"/>
      <c r="AH48" s="258"/>
    </row>
    <row r="49" spans="1:34" ht="16.5" customHeight="1" x14ac:dyDescent="0.3">
      <c r="D49" s="351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Q49" s="350"/>
      <c r="R49" s="350"/>
      <c r="S49" s="350"/>
      <c r="Y49" s="258"/>
      <c r="Z49" s="258"/>
      <c r="AA49" s="258"/>
      <c r="AB49" s="258"/>
      <c r="AC49" s="258"/>
      <c r="AD49" s="258"/>
      <c r="AE49" s="258"/>
      <c r="AF49" s="258"/>
      <c r="AG49" s="260"/>
      <c r="AH49" s="258"/>
    </row>
    <row r="50" spans="1:34" ht="16.5" customHeight="1" x14ac:dyDescent="0.3">
      <c r="A50" s="71"/>
      <c r="Y50" s="258"/>
      <c r="Z50" s="258"/>
      <c r="AA50" s="258"/>
      <c r="AB50" s="258"/>
      <c r="AC50" s="258"/>
      <c r="AD50" s="258"/>
      <c r="AE50" s="258"/>
      <c r="AF50" s="258"/>
      <c r="AG50" s="260"/>
      <c r="AH50" s="258"/>
    </row>
    <row r="51" spans="1:34" ht="16.5" customHeight="1" x14ac:dyDescent="0.25">
      <c r="AB51" s="258"/>
      <c r="AC51" s="258"/>
      <c r="AD51" s="258"/>
      <c r="AE51" s="258"/>
      <c r="AF51" s="258"/>
      <c r="AG51" s="260"/>
      <c r="AH51" s="258"/>
    </row>
    <row r="52" spans="1:34" ht="16.5" customHeight="1" x14ac:dyDescent="0.25">
      <c r="Y52" s="258"/>
      <c r="Z52" s="258"/>
      <c r="AA52" s="258"/>
      <c r="AB52" s="258"/>
      <c r="AC52" s="258"/>
      <c r="AD52" s="258"/>
      <c r="AE52" s="258"/>
      <c r="AF52" s="258"/>
      <c r="AG52" s="260"/>
      <c r="AH52" s="258"/>
    </row>
    <row r="53" spans="1:34" ht="16.5" customHeight="1" x14ac:dyDescent="0.3">
      <c r="A53" s="71"/>
      <c r="B53" s="71"/>
      <c r="C53" s="72"/>
      <c r="Y53" s="258"/>
      <c r="Z53" s="258"/>
      <c r="AA53" s="258"/>
      <c r="AB53" s="258"/>
      <c r="AC53" s="258"/>
      <c r="AD53" s="258"/>
      <c r="AE53" s="258"/>
      <c r="AF53" s="258"/>
      <c r="AG53" s="260"/>
      <c r="AH53" s="258"/>
    </row>
    <row r="54" spans="1:34" ht="27" customHeight="1" x14ac:dyDescent="0.25"/>
    <row r="55" spans="1:34" ht="3" customHeight="1" x14ac:dyDescent="0.3">
      <c r="B55" s="71"/>
      <c r="C55" s="72"/>
      <c r="Y55" s="258"/>
      <c r="Z55" s="258"/>
      <c r="AA55" s="258"/>
      <c r="AB55" s="258"/>
      <c r="AC55" s="258"/>
      <c r="AD55" s="258"/>
      <c r="AE55" s="258"/>
      <c r="AF55" s="258"/>
      <c r="AG55" s="260"/>
      <c r="AH55" s="258"/>
    </row>
    <row r="56" spans="1:34" ht="45.75" customHeight="1" x14ac:dyDescent="0.3">
      <c r="A56" s="71"/>
      <c r="B56" s="71"/>
      <c r="C56" s="72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</row>
    <row r="57" spans="1:34" ht="6.75" customHeight="1" x14ac:dyDescent="0.25"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</row>
    <row r="58" spans="1:34" ht="22.5" customHeight="1" x14ac:dyDescent="0.25"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</row>
    <row r="59" spans="1:34" ht="15" customHeight="1" x14ac:dyDescent="0.25"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</row>
    <row r="60" spans="1:34" ht="22.5" customHeight="1" x14ac:dyDescent="0.3">
      <c r="A60" s="71"/>
      <c r="B60" s="71"/>
      <c r="C60" s="72"/>
    </row>
    <row r="61" spans="1:34" ht="15.75" customHeight="1" x14ac:dyDescent="0.25"/>
    <row r="63" spans="1:34" ht="18.75" x14ac:dyDescent="0.3">
      <c r="A63" s="71"/>
      <c r="B63" s="71"/>
      <c r="C63" s="72"/>
    </row>
    <row r="65" spans="1:228" ht="18.75" x14ac:dyDescent="0.3">
      <c r="A65" s="71"/>
      <c r="B65" s="71"/>
      <c r="C65" s="72"/>
    </row>
    <row r="78" spans="1:228" s="18" customFormat="1" x14ac:dyDescent="0.25">
      <c r="A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7"/>
      <c r="BG78" s="257"/>
      <c r="BH78" s="257"/>
      <c r="BI78" s="257"/>
      <c r="BJ78" s="257"/>
      <c r="BK78" s="257"/>
      <c r="BL78" s="257"/>
      <c r="BM78" s="257"/>
      <c r="BN78" s="257"/>
      <c r="BO78" s="257"/>
      <c r="BP78" s="257"/>
      <c r="BQ78" s="257"/>
      <c r="BR78" s="257"/>
      <c r="BS78" s="257"/>
      <c r="BT78" s="257"/>
      <c r="BU78" s="257"/>
      <c r="BV78" s="257"/>
      <c r="BW78" s="257"/>
      <c r="BX78" s="257"/>
      <c r="BY78" s="257"/>
      <c r="BZ78" s="257"/>
      <c r="CA78" s="257"/>
      <c r="CB78" s="257"/>
      <c r="CC78" s="257"/>
      <c r="CD78" s="257"/>
      <c r="CE78" s="257"/>
      <c r="CF78" s="257"/>
      <c r="CG78" s="257"/>
      <c r="CH78" s="257"/>
      <c r="CI78" s="257"/>
      <c r="CJ78" s="257"/>
      <c r="CK78" s="257"/>
      <c r="CL78" s="257"/>
      <c r="CM78" s="257"/>
      <c r="CN78" s="257"/>
      <c r="CO78" s="257"/>
      <c r="CP78" s="257"/>
      <c r="CQ78" s="257"/>
      <c r="CR78" s="257"/>
      <c r="CS78" s="257"/>
      <c r="CT78" s="257"/>
      <c r="CU78" s="257"/>
      <c r="CV78" s="257"/>
      <c r="CW78" s="257"/>
      <c r="CX78" s="257"/>
      <c r="CY78" s="257"/>
      <c r="CZ78" s="257"/>
      <c r="DA78" s="257"/>
      <c r="DB78" s="257"/>
      <c r="DC78" s="257"/>
      <c r="DD78" s="257"/>
      <c r="DE78" s="257"/>
      <c r="DF78" s="257"/>
      <c r="DG78" s="257"/>
      <c r="DH78" s="257"/>
      <c r="DI78" s="257"/>
      <c r="DJ78" s="257"/>
      <c r="DK78" s="257"/>
      <c r="DL78" s="257"/>
      <c r="DM78" s="257"/>
      <c r="DN78" s="257"/>
      <c r="DO78" s="257"/>
      <c r="DP78" s="257"/>
      <c r="DQ78" s="257"/>
      <c r="DR78" s="257"/>
      <c r="DS78" s="257"/>
      <c r="DT78" s="257"/>
      <c r="DU78" s="257"/>
      <c r="DV78" s="257"/>
      <c r="DW78" s="257"/>
      <c r="DX78" s="257"/>
      <c r="DY78" s="257"/>
      <c r="DZ78" s="257"/>
      <c r="EA78" s="257"/>
      <c r="EB78" s="257"/>
      <c r="EC78" s="257"/>
      <c r="ED78" s="257"/>
      <c r="EE78" s="257"/>
      <c r="EF78" s="257"/>
      <c r="EG78" s="257"/>
      <c r="EH78" s="257"/>
      <c r="EI78" s="257"/>
      <c r="EJ78" s="257"/>
      <c r="EK78" s="257"/>
      <c r="EL78" s="257"/>
      <c r="EM78" s="257"/>
      <c r="EN78" s="257"/>
      <c r="EO78" s="257"/>
      <c r="EP78" s="257"/>
      <c r="EQ78" s="257"/>
      <c r="ER78" s="257"/>
      <c r="ES78" s="257"/>
      <c r="ET78" s="257"/>
      <c r="EU78" s="257"/>
      <c r="EV78" s="257"/>
      <c r="EW78" s="257"/>
      <c r="EX78" s="257"/>
      <c r="EY78" s="257"/>
      <c r="EZ78" s="257"/>
      <c r="FA78" s="257"/>
      <c r="FB78" s="257"/>
      <c r="FC78" s="257"/>
      <c r="FD78" s="257"/>
      <c r="FE78" s="257"/>
      <c r="FF78" s="257"/>
      <c r="FG78" s="257"/>
      <c r="FH78" s="257"/>
      <c r="FI78" s="257"/>
      <c r="FJ78" s="257"/>
      <c r="FK78" s="257"/>
      <c r="FL78" s="257"/>
      <c r="FM78" s="257"/>
      <c r="FN78" s="257"/>
      <c r="FO78" s="257"/>
      <c r="FP78" s="257"/>
      <c r="FQ78" s="257"/>
      <c r="FR78" s="257"/>
      <c r="FS78" s="257"/>
      <c r="FT78" s="257"/>
      <c r="FU78" s="257"/>
      <c r="FV78" s="257"/>
      <c r="FW78" s="257"/>
      <c r="FX78" s="257"/>
      <c r="FY78" s="257"/>
      <c r="FZ78" s="257"/>
      <c r="GA78" s="257"/>
      <c r="GB78" s="257"/>
      <c r="GC78" s="257"/>
      <c r="GD78" s="257"/>
      <c r="GE78" s="257"/>
      <c r="GF78" s="257"/>
      <c r="GG78" s="257"/>
      <c r="GH78" s="257"/>
      <c r="GI78" s="257"/>
      <c r="GJ78" s="257"/>
      <c r="GK78" s="257"/>
      <c r="GL78" s="257"/>
      <c r="GM78" s="257"/>
      <c r="GN78" s="257"/>
      <c r="GO78" s="257"/>
      <c r="GP78" s="257"/>
      <c r="GQ78" s="257"/>
      <c r="GR78" s="257"/>
      <c r="GS78" s="257"/>
      <c r="GT78" s="257"/>
      <c r="GU78" s="257"/>
      <c r="GV78" s="257"/>
      <c r="GW78" s="257"/>
      <c r="GX78" s="257"/>
      <c r="GY78" s="257"/>
      <c r="GZ78" s="257"/>
      <c r="HA78" s="257"/>
      <c r="HB78" s="257"/>
      <c r="HC78" s="257"/>
      <c r="HD78" s="257"/>
      <c r="HE78" s="257"/>
      <c r="HF78" s="257"/>
      <c r="HG78" s="257"/>
      <c r="HH78" s="257"/>
      <c r="HI78" s="257"/>
      <c r="HJ78" s="257"/>
      <c r="HK78" s="257"/>
      <c r="HL78" s="257"/>
      <c r="HM78" s="257"/>
      <c r="HN78" s="257"/>
      <c r="HO78" s="257"/>
      <c r="HP78" s="257"/>
      <c r="HQ78" s="257"/>
      <c r="HR78" s="257"/>
      <c r="HS78" s="257"/>
      <c r="HT78" s="257"/>
    </row>
  </sheetData>
  <mergeCells count="129">
    <mergeCell ref="A27:C27"/>
    <mergeCell ref="D27:G27"/>
    <mergeCell ref="H27:K27"/>
    <mergeCell ref="L27:O27"/>
    <mergeCell ref="P27:S27"/>
    <mergeCell ref="A35:C35"/>
    <mergeCell ref="D35:G35"/>
    <mergeCell ref="H35:K35"/>
    <mergeCell ref="L35:O35"/>
    <mergeCell ref="P35:S35"/>
    <mergeCell ref="A13:S13"/>
    <mergeCell ref="D14:G14"/>
    <mergeCell ref="H14:K14"/>
    <mergeCell ref="L14:O14"/>
    <mergeCell ref="P14:S14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H15:K15"/>
    <mergeCell ref="L15:O15"/>
    <mergeCell ref="P15:S15"/>
    <mergeCell ref="A11:S11"/>
    <mergeCell ref="D16:G16"/>
    <mergeCell ref="H16:K16"/>
    <mergeCell ref="L16:O16"/>
    <mergeCell ref="P16:S16"/>
    <mergeCell ref="L22:O22"/>
    <mergeCell ref="H22:K22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6:C16"/>
    <mergeCell ref="A15:C15"/>
    <mergeCell ref="D15:G15"/>
    <mergeCell ref="A14:C14"/>
    <mergeCell ref="O45:S45"/>
    <mergeCell ref="A31:C31"/>
    <mergeCell ref="D31:G31"/>
    <mergeCell ref="H24:S24"/>
    <mergeCell ref="A23:C23"/>
    <mergeCell ref="D23:G23"/>
    <mergeCell ref="A24:C24"/>
    <mergeCell ref="A28:S28"/>
    <mergeCell ref="A29:C30"/>
    <mergeCell ref="D29:G30"/>
    <mergeCell ref="H29:S29"/>
    <mergeCell ref="P30:S30"/>
    <mergeCell ref="A33:C33"/>
    <mergeCell ref="D33:G33"/>
    <mergeCell ref="H25:K25"/>
    <mergeCell ref="L25:O25"/>
    <mergeCell ref="P25:S25"/>
    <mergeCell ref="A25:C25"/>
    <mergeCell ref="D25:G25"/>
    <mergeCell ref="P23:S23"/>
    <mergeCell ref="L23:O23"/>
    <mergeCell ref="H23:K23"/>
    <mergeCell ref="D24:G24"/>
    <mergeCell ref="D32:G32"/>
    <mergeCell ref="A37:S37"/>
    <mergeCell ref="L30:O30"/>
    <mergeCell ref="H30:K30"/>
    <mergeCell ref="P31:S31"/>
    <mergeCell ref="L31:O31"/>
    <mergeCell ref="H31:K31"/>
    <mergeCell ref="H33:K33"/>
    <mergeCell ref="L33:O33"/>
    <mergeCell ref="P33:S33"/>
    <mergeCell ref="A32:C32"/>
    <mergeCell ref="H32:S32"/>
    <mergeCell ref="A34:C34"/>
    <mergeCell ref="D34:G34"/>
    <mergeCell ref="H34:K34"/>
    <mergeCell ref="L34:O34"/>
    <mergeCell ref="P34:S34"/>
    <mergeCell ref="A36:S36"/>
    <mergeCell ref="A20:S20"/>
    <mergeCell ref="A21:C22"/>
    <mergeCell ref="D21:G22"/>
    <mergeCell ref="H21:S21"/>
    <mergeCell ref="P22:S22"/>
    <mergeCell ref="A26:C26"/>
    <mergeCell ref="D26:G26"/>
    <mergeCell ref="H26:K26"/>
    <mergeCell ref="L26:O26"/>
    <mergeCell ref="P26:S26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&amp;C21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1"/>
  <sheetViews>
    <sheetView view="pageBreakPreview" topLeftCell="A19" zoomScale="80" zoomScaleNormal="80" zoomScaleSheetLayoutView="80" workbookViewId="0">
      <selection activeCell="D53" sqref="D53:D59"/>
    </sheetView>
  </sheetViews>
  <sheetFormatPr defaultColWidth="9.140625" defaultRowHeight="12.75" x14ac:dyDescent="0.2"/>
  <cols>
    <col min="1" max="1" width="8.140625" style="303" customWidth="1"/>
    <col min="2" max="2" width="79.28515625" style="303" customWidth="1"/>
    <col min="3" max="3" width="9.28515625" style="303" customWidth="1"/>
    <col min="4" max="4" width="12.5703125" style="303" customWidth="1"/>
    <col min="5" max="5" width="12.5703125" style="303" hidden="1" customWidth="1"/>
    <col min="6" max="6" width="12.5703125" style="255" customWidth="1"/>
    <col min="7" max="7" width="12.5703125" style="303" customWidth="1"/>
    <col min="8" max="8" width="12.28515625" style="303" customWidth="1"/>
    <col min="9" max="9" width="13.85546875" style="303" customWidth="1"/>
    <col min="10" max="10" width="12" style="303" hidden="1" customWidth="1"/>
    <col min="11" max="16384" width="9.140625" style="303"/>
  </cols>
  <sheetData>
    <row r="1" spans="1:13" ht="21" customHeight="1" x14ac:dyDescent="0.2">
      <c r="A1" s="1390" t="s">
        <v>486</v>
      </c>
      <c r="B1" s="1390"/>
      <c r="C1" s="1390"/>
      <c r="D1" s="1390"/>
      <c r="E1" s="1390"/>
      <c r="F1" s="1390"/>
      <c r="G1" s="1390"/>
      <c r="H1" s="1390"/>
      <c r="I1" s="1390"/>
      <c r="J1" s="1390"/>
    </row>
    <row r="2" spans="1:13" ht="12" customHeight="1" thickBot="1" x14ac:dyDescent="0.35">
      <c r="A2" s="255"/>
      <c r="B2" s="509"/>
      <c r="C2" s="509"/>
      <c r="D2" s="1391"/>
      <c r="E2" s="1391"/>
      <c r="F2" s="1391"/>
      <c r="G2" s="1391"/>
      <c r="H2" s="1391"/>
      <c r="I2" s="1391"/>
      <c r="J2" s="509"/>
    </row>
    <row r="3" spans="1:13" ht="17.25" customHeight="1" thickBot="1" x14ac:dyDescent="0.25">
      <c r="A3" s="1386" t="s">
        <v>720</v>
      </c>
      <c r="B3" s="1407" t="s">
        <v>101</v>
      </c>
      <c r="C3" s="1407"/>
      <c r="D3" s="1394" t="s">
        <v>459</v>
      </c>
      <c r="E3" s="1404" t="s">
        <v>663</v>
      </c>
      <c r="F3" s="1397" t="s">
        <v>748</v>
      </c>
      <c r="G3" s="1397" t="s">
        <v>749</v>
      </c>
      <c r="H3" s="1400" t="s">
        <v>750</v>
      </c>
      <c r="I3" s="1401"/>
      <c r="J3" s="361" t="s">
        <v>64</v>
      </c>
    </row>
    <row r="4" spans="1:13" ht="13.5" customHeight="1" thickBot="1" x14ac:dyDescent="0.25">
      <c r="A4" s="1392"/>
      <c r="B4" s="1408"/>
      <c r="C4" s="1408"/>
      <c r="D4" s="1395"/>
      <c r="E4" s="1405"/>
      <c r="F4" s="1398"/>
      <c r="G4" s="1398"/>
      <c r="H4" s="1402"/>
      <c r="I4" s="1403"/>
      <c r="J4" s="361"/>
    </row>
    <row r="5" spans="1:13" ht="15.75" customHeight="1" thickBot="1" x14ac:dyDescent="0.25">
      <c r="A5" s="1393"/>
      <c r="B5" s="1409"/>
      <c r="C5" s="1409"/>
      <c r="D5" s="1396"/>
      <c r="E5" s="1406"/>
      <c r="F5" s="1399"/>
      <c r="G5" s="1399"/>
      <c r="H5" s="360" t="s">
        <v>214</v>
      </c>
      <c r="I5" s="521" t="s">
        <v>33</v>
      </c>
      <c r="J5" s="362" t="s">
        <v>207</v>
      </c>
    </row>
    <row r="6" spans="1:13" ht="41.25" customHeight="1" x14ac:dyDescent="0.2">
      <c r="A6" s="629" t="s">
        <v>76</v>
      </c>
      <c r="B6" s="1447" t="s">
        <v>528</v>
      </c>
      <c r="C6" s="1448"/>
      <c r="D6" s="1164" t="s">
        <v>32</v>
      </c>
      <c r="E6" s="1165">
        <v>85104</v>
      </c>
      <c r="F6" s="1160">
        <v>84812.4</v>
      </c>
      <c r="G6" s="1160">
        <v>83229.3</v>
      </c>
      <c r="H6" s="1160">
        <f>G6-F6</f>
        <v>-1583.0999999999913</v>
      </c>
      <c r="I6" s="1166">
        <f>G6/F6*100</f>
        <v>98.13340973725542</v>
      </c>
      <c r="J6" s="512"/>
      <c r="K6" s="405"/>
      <c r="L6" s="405"/>
    </row>
    <row r="7" spans="1:13" ht="19.5" hidden="1" x14ac:dyDescent="0.2">
      <c r="A7" s="391" t="s">
        <v>430</v>
      </c>
      <c r="B7" s="1167" t="s">
        <v>447</v>
      </c>
      <c r="C7" s="1168"/>
      <c r="D7" s="1169"/>
      <c r="E7" s="1170"/>
      <c r="F7" s="1161"/>
      <c r="G7" s="1161"/>
      <c r="H7" s="1162"/>
      <c r="I7" s="1171"/>
      <c r="J7" s="511"/>
    </row>
    <row r="8" spans="1:13" ht="16.5" hidden="1" x14ac:dyDescent="0.2">
      <c r="A8" s="391" t="s">
        <v>430</v>
      </c>
      <c r="B8" s="1172" t="s">
        <v>444</v>
      </c>
      <c r="C8" s="1168"/>
      <c r="D8" s="1173" t="s">
        <v>32</v>
      </c>
      <c r="E8" s="1174">
        <v>10828</v>
      </c>
      <c r="F8" s="1162"/>
      <c r="G8" s="1162"/>
      <c r="H8" s="1162">
        <f t="shared" ref="H8:H24" si="0">G8-F8</f>
        <v>0</v>
      </c>
      <c r="I8" s="1171" t="e">
        <f t="shared" ref="I8:I24" si="1">G8/F8*100</f>
        <v>#DIV/0!</v>
      </c>
      <c r="J8" s="511"/>
      <c r="K8" s="406"/>
      <c r="L8" s="405"/>
      <c r="M8" s="406"/>
    </row>
    <row r="9" spans="1:13" ht="16.5" x14ac:dyDescent="0.2">
      <c r="A9" s="391" t="s">
        <v>430</v>
      </c>
      <c r="B9" s="1449" t="s">
        <v>718</v>
      </c>
      <c r="C9" s="1450"/>
      <c r="D9" s="1173" t="s">
        <v>32</v>
      </c>
      <c r="E9" s="1174">
        <v>23186</v>
      </c>
      <c r="F9" s="1162">
        <v>36148.5</v>
      </c>
      <c r="G9" s="1162">
        <v>34786.5</v>
      </c>
      <c r="H9" s="1162">
        <f>G9-F9</f>
        <v>-1362</v>
      </c>
      <c r="I9" s="1171">
        <f>G9/F9*100</f>
        <v>96.232208805344627</v>
      </c>
      <c r="J9" s="511"/>
      <c r="K9" s="406"/>
      <c r="L9" s="405"/>
      <c r="M9" s="406"/>
    </row>
    <row r="10" spans="1:13" ht="35.25" hidden="1" customHeight="1" x14ac:dyDescent="0.2">
      <c r="A10" s="391" t="s">
        <v>432</v>
      </c>
      <c r="B10" s="1175" t="s">
        <v>702</v>
      </c>
      <c r="C10" s="1176"/>
      <c r="D10" s="1173" t="s">
        <v>32</v>
      </c>
      <c r="E10" s="1174">
        <v>3533</v>
      </c>
      <c r="F10" s="1162"/>
      <c r="G10" s="1162"/>
      <c r="H10" s="1162">
        <f t="shared" si="0"/>
        <v>0</v>
      </c>
      <c r="I10" s="1171" t="e">
        <f t="shared" si="1"/>
        <v>#DIV/0!</v>
      </c>
      <c r="J10" s="511"/>
      <c r="K10" s="406"/>
      <c r="L10" s="405"/>
      <c r="M10" s="406"/>
    </row>
    <row r="11" spans="1:13" ht="16.5" hidden="1" customHeight="1" x14ac:dyDescent="0.2">
      <c r="A11" s="391"/>
      <c r="B11" s="1175" t="s">
        <v>703</v>
      </c>
      <c r="C11" s="1176"/>
      <c r="D11" s="1173" t="s">
        <v>32</v>
      </c>
      <c r="E11" s="1174"/>
      <c r="F11" s="1162"/>
      <c r="G11" s="1162"/>
      <c r="H11" s="1162">
        <f t="shared" si="0"/>
        <v>0</v>
      </c>
      <c r="I11" s="1171" t="e">
        <f t="shared" si="1"/>
        <v>#DIV/0!</v>
      </c>
      <c r="J11" s="511"/>
      <c r="K11" s="406"/>
      <c r="L11" s="405"/>
      <c r="M11" s="406"/>
    </row>
    <row r="12" spans="1:13" ht="16.5" x14ac:dyDescent="0.2">
      <c r="A12" s="391" t="s">
        <v>431</v>
      </c>
      <c r="B12" s="1449" t="s">
        <v>445</v>
      </c>
      <c r="C12" s="1450"/>
      <c r="D12" s="1173" t="s">
        <v>32</v>
      </c>
      <c r="E12" s="1174">
        <v>8740</v>
      </c>
      <c r="F12" s="1162">
        <v>8336</v>
      </c>
      <c r="G12" s="1162">
        <v>7864</v>
      </c>
      <c r="H12" s="1162">
        <f t="shared" si="0"/>
        <v>-472</v>
      </c>
      <c r="I12" s="1171">
        <f t="shared" si="1"/>
        <v>94.337811900191937</v>
      </c>
      <c r="J12" s="511"/>
      <c r="K12" s="406"/>
      <c r="L12" s="405"/>
      <c r="M12" s="406"/>
    </row>
    <row r="13" spans="1:13" ht="16.5" customHeight="1" x14ac:dyDescent="0.2">
      <c r="A13" s="391" t="s">
        <v>432</v>
      </c>
      <c r="B13" s="1449" t="s">
        <v>694</v>
      </c>
      <c r="C13" s="1450"/>
      <c r="D13" s="1173" t="s">
        <v>32</v>
      </c>
      <c r="E13" s="1174">
        <v>1750</v>
      </c>
      <c r="F13" s="1162">
        <v>806</v>
      </c>
      <c r="G13" s="1162">
        <v>834.2</v>
      </c>
      <c r="H13" s="1162">
        <f t="shared" si="0"/>
        <v>28.200000000000045</v>
      </c>
      <c r="I13" s="1171">
        <f t="shared" si="1"/>
        <v>103.49875930521092</v>
      </c>
      <c r="J13" s="511"/>
      <c r="K13" s="406"/>
      <c r="L13" s="405"/>
      <c r="M13" s="406"/>
    </row>
    <row r="14" spans="1:13" s="409" customFormat="1" ht="16.5" x14ac:dyDescent="0.2">
      <c r="A14" s="391" t="s">
        <v>433</v>
      </c>
      <c r="B14" s="1449" t="s">
        <v>695</v>
      </c>
      <c r="C14" s="1450"/>
      <c r="D14" s="1173" t="s">
        <v>32</v>
      </c>
      <c r="E14" s="1174"/>
      <c r="F14" s="1162">
        <v>6868.1</v>
      </c>
      <c r="G14" s="1162">
        <v>7004.7</v>
      </c>
      <c r="H14" s="1162">
        <f t="shared" si="0"/>
        <v>136.59999999999945</v>
      </c>
      <c r="I14" s="1171">
        <f t="shared" si="1"/>
        <v>101.98890522852024</v>
      </c>
      <c r="J14" s="513"/>
      <c r="K14" s="407"/>
      <c r="L14" s="408"/>
      <c r="M14" s="407"/>
    </row>
    <row r="15" spans="1:13" ht="16.5" hidden="1" customHeight="1" x14ac:dyDescent="0.2">
      <c r="A15" s="391" t="s">
        <v>436</v>
      </c>
      <c r="B15" s="1449" t="s">
        <v>696</v>
      </c>
      <c r="C15" s="1450"/>
      <c r="D15" s="1173" t="s">
        <v>32</v>
      </c>
      <c r="E15" s="1174">
        <v>9867</v>
      </c>
      <c r="F15" s="1162"/>
      <c r="G15" s="1162"/>
      <c r="H15" s="1162">
        <f t="shared" si="0"/>
        <v>0</v>
      </c>
      <c r="I15" s="1171" t="e">
        <f t="shared" si="1"/>
        <v>#DIV/0!</v>
      </c>
      <c r="J15" s="511"/>
      <c r="K15" s="406"/>
      <c r="L15" s="405"/>
      <c r="M15" s="406"/>
    </row>
    <row r="16" spans="1:13" ht="16.5" x14ac:dyDescent="0.2">
      <c r="A16" s="391" t="s">
        <v>434</v>
      </c>
      <c r="B16" s="1449" t="s">
        <v>697</v>
      </c>
      <c r="C16" s="1450"/>
      <c r="D16" s="1173" t="s">
        <v>32</v>
      </c>
      <c r="E16" s="1174"/>
      <c r="F16" s="1162">
        <v>884</v>
      </c>
      <c r="G16" s="1162">
        <v>977.8</v>
      </c>
      <c r="H16" s="1162">
        <f t="shared" si="0"/>
        <v>93.799999999999955</v>
      </c>
      <c r="I16" s="1171">
        <f t="shared" si="1"/>
        <v>110.61085972850677</v>
      </c>
      <c r="J16" s="511"/>
      <c r="K16" s="406"/>
      <c r="L16" s="405"/>
      <c r="M16" s="406"/>
    </row>
    <row r="17" spans="1:13" ht="16.5" x14ac:dyDescent="0.2">
      <c r="A17" s="391" t="s">
        <v>435</v>
      </c>
      <c r="B17" s="1449" t="s">
        <v>719</v>
      </c>
      <c r="C17" s="1450"/>
      <c r="D17" s="1173" t="s">
        <v>32</v>
      </c>
      <c r="E17" s="1174">
        <v>581</v>
      </c>
      <c r="F17" s="1162">
        <v>576.6</v>
      </c>
      <c r="G17" s="1162">
        <v>534</v>
      </c>
      <c r="H17" s="1162">
        <f t="shared" si="0"/>
        <v>-42.600000000000023</v>
      </c>
      <c r="I17" s="1171">
        <f t="shared" si="1"/>
        <v>92.611862643080116</v>
      </c>
      <c r="J17" s="511"/>
      <c r="K17" s="406"/>
      <c r="L17" s="405"/>
      <c r="M17" s="406"/>
    </row>
    <row r="18" spans="1:13" ht="16.5" customHeight="1" x14ac:dyDescent="0.2">
      <c r="A18" s="391" t="s">
        <v>436</v>
      </c>
      <c r="B18" s="1449" t="s">
        <v>698</v>
      </c>
      <c r="C18" s="1450"/>
      <c r="D18" s="1173" t="s">
        <v>32</v>
      </c>
      <c r="E18" s="1174">
        <v>5126</v>
      </c>
      <c r="F18" s="1162">
        <v>1849.4</v>
      </c>
      <c r="G18" s="1162">
        <v>1786.4</v>
      </c>
      <c r="H18" s="1162">
        <f t="shared" si="0"/>
        <v>-63</v>
      </c>
      <c r="I18" s="1171">
        <f t="shared" si="1"/>
        <v>96.593489780469341</v>
      </c>
      <c r="J18" s="511"/>
      <c r="K18" s="406"/>
      <c r="L18" s="405"/>
      <c r="M18" s="406"/>
    </row>
    <row r="19" spans="1:13" ht="16.5" customHeight="1" x14ac:dyDescent="0.2">
      <c r="A19" s="391" t="s">
        <v>437</v>
      </c>
      <c r="B19" s="1449" t="s">
        <v>699</v>
      </c>
      <c r="C19" s="1450"/>
      <c r="D19" s="1173" t="s">
        <v>32</v>
      </c>
      <c r="E19" s="1174"/>
      <c r="F19" s="1162">
        <v>1764.7</v>
      </c>
      <c r="G19" s="1162">
        <v>1912.2</v>
      </c>
      <c r="H19" s="1162">
        <f t="shared" si="0"/>
        <v>147.5</v>
      </c>
      <c r="I19" s="1171">
        <f t="shared" si="1"/>
        <v>108.35836119453732</v>
      </c>
      <c r="J19" s="511"/>
      <c r="K19" s="406"/>
      <c r="L19" s="405"/>
      <c r="M19" s="406"/>
    </row>
    <row r="20" spans="1:13" ht="35.25" customHeight="1" x14ac:dyDescent="0.2">
      <c r="A20" s="391" t="s">
        <v>438</v>
      </c>
      <c r="B20" s="1449" t="s">
        <v>700</v>
      </c>
      <c r="C20" s="1450"/>
      <c r="D20" s="1173" t="s">
        <v>32</v>
      </c>
      <c r="E20" s="1174"/>
      <c r="F20" s="1162">
        <v>1576</v>
      </c>
      <c r="G20" s="1162">
        <v>1526</v>
      </c>
      <c r="H20" s="1162">
        <f t="shared" si="0"/>
        <v>-50</v>
      </c>
      <c r="I20" s="1171">
        <f t="shared" si="1"/>
        <v>96.827411167512693</v>
      </c>
      <c r="J20" s="511"/>
      <c r="K20" s="406"/>
      <c r="L20" s="405"/>
      <c r="M20" s="406"/>
    </row>
    <row r="21" spans="1:13" ht="36.75" customHeight="1" x14ac:dyDescent="0.2">
      <c r="A21" s="391" t="s">
        <v>439</v>
      </c>
      <c r="B21" s="1449" t="s">
        <v>701</v>
      </c>
      <c r="C21" s="1450"/>
      <c r="D21" s="1173" t="s">
        <v>32</v>
      </c>
      <c r="E21" s="1174">
        <v>4130</v>
      </c>
      <c r="F21" s="1162">
        <v>5413.6</v>
      </c>
      <c r="G21" s="1162">
        <v>5192.5</v>
      </c>
      <c r="H21" s="1162">
        <f t="shared" si="0"/>
        <v>-221.10000000000036</v>
      </c>
      <c r="I21" s="1171">
        <f t="shared" si="1"/>
        <v>95.915841584158414</v>
      </c>
      <c r="J21" s="511"/>
      <c r="K21" s="406"/>
      <c r="L21" s="405"/>
      <c r="M21" s="406"/>
    </row>
    <row r="22" spans="1:13" ht="16.5" x14ac:dyDescent="0.2">
      <c r="A22" s="391" t="s">
        <v>440</v>
      </c>
      <c r="B22" s="1449" t="s">
        <v>67</v>
      </c>
      <c r="C22" s="1450"/>
      <c r="D22" s="1173" t="s">
        <v>32</v>
      </c>
      <c r="E22" s="1174">
        <v>7321</v>
      </c>
      <c r="F22" s="1162">
        <v>7238.7</v>
      </c>
      <c r="G22" s="1162">
        <v>7425.9</v>
      </c>
      <c r="H22" s="1162">
        <f t="shared" si="0"/>
        <v>187.19999999999982</v>
      </c>
      <c r="I22" s="1171">
        <f t="shared" si="1"/>
        <v>102.58609971403705</v>
      </c>
      <c r="J22" s="511"/>
      <c r="K22" s="406"/>
      <c r="L22" s="405"/>
      <c r="M22" s="406"/>
    </row>
    <row r="23" spans="1:13" ht="16.5" x14ac:dyDescent="0.2">
      <c r="A23" s="391" t="s">
        <v>441</v>
      </c>
      <c r="B23" s="1449" t="s">
        <v>704</v>
      </c>
      <c r="C23" s="1450"/>
      <c r="D23" s="1173" t="s">
        <v>32</v>
      </c>
      <c r="E23" s="1174">
        <v>6264</v>
      </c>
      <c r="F23" s="1162">
        <v>6262.8</v>
      </c>
      <c r="G23" s="1162">
        <v>6202.7</v>
      </c>
      <c r="H23" s="1162">
        <f t="shared" si="0"/>
        <v>-60.100000000000364</v>
      </c>
      <c r="I23" s="1171">
        <f t="shared" si="1"/>
        <v>99.040365331800459</v>
      </c>
      <c r="J23" s="511"/>
      <c r="K23" s="406"/>
      <c r="L23" s="405"/>
      <c r="M23" s="406"/>
    </row>
    <row r="24" spans="1:13" ht="17.25" customHeight="1" thickBot="1" x14ac:dyDescent="0.25">
      <c r="A24" s="392" t="s">
        <v>442</v>
      </c>
      <c r="B24" s="1464" t="s">
        <v>705</v>
      </c>
      <c r="C24" s="1465"/>
      <c r="D24" s="1177" t="s">
        <v>32</v>
      </c>
      <c r="E24" s="1178"/>
      <c r="F24" s="1163">
        <v>1218</v>
      </c>
      <c r="G24" s="1163">
        <v>1258.4000000000001</v>
      </c>
      <c r="H24" s="1163">
        <f t="shared" si="0"/>
        <v>40.400000000000091</v>
      </c>
      <c r="I24" s="1179">
        <f t="shared" si="1"/>
        <v>103.31691297208539</v>
      </c>
      <c r="J24" s="511"/>
      <c r="K24" s="406"/>
      <c r="L24" s="405"/>
      <c r="M24" s="406"/>
    </row>
    <row r="25" spans="1:13" ht="35.25" hidden="1" customHeight="1" thickBot="1" x14ac:dyDescent="0.25">
      <c r="A25" s="623" t="s">
        <v>442</v>
      </c>
      <c r="B25" s="619" t="s">
        <v>706</v>
      </c>
      <c r="C25" s="624" t="s">
        <v>32</v>
      </c>
      <c r="D25" s="625"/>
      <c r="E25" s="625"/>
      <c r="F25" s="626">
        <v>2533</v>
      </c>
      <c r="G25" s="625"/>
      <c r="H25" s="626">
        <f>G25-D25</f>
        <v>0</v>
      </c>
      <c r="I25" s="627" t="e">
        <f>G25/D25*100</f>
        <v>#DIV/0!</v>
      </c>
      <c r="J25" s="511"/>
      <c r="K25" s="406"/>
      <c r="L25" s="405"/>
      <c r="M25" s="406"/>
    </row>
    <row r="26" spans="1:13" s="410" customFormat="1" ht="19.5" hidden="1" x14ac:dyDescent="0.2">
      <c r="A26" s="514" t="s">
        <v>443</v>
      </c>
      <c r="B26" s="515" t="s">
        <v>448</v>
      </c>
      <c r="C26" s="516" t="s">
        <v>32</v>
      </c>
      <c r="D26" s="517" t="s">
        <v>365</v>
      </c>
      <c r="E26" s="517"/>
      <c r="F26" s="517" t="s">
        <v>365</v>
      </c>
      <c r="G26" s="517" t="s">
        <v>365</v>
      </c>
      <c r="H26" s="518"/>
      <c r="I26" s="519"/>
      <c r="J26" s="520"/>
      <c r="K26" s="406"/>
      <c r="L26" s="405"/>
      <c r="M26" s="406"/>
    </row>
    <row r="27" spans="1:13" s="410" customFormat="1" ht="69.75" customHeight="1" x14ac:dyDescent="0.2">
      <c r="A27" s="1451" t="s">
        <v>641</v>
      </c>
      <c r="B27" s="1451"/>
      <c r="C27" s="1451"/>
      <c r="D27" s="1451"/>
      <c r="E27" s="1451"/>
      <c r="F27" s="1451"/>
      <c r="G27" s="1451"/>
      <c r="H27" s="1451"/>
      <c r="I27" s="1451"/>
      <c r="J27" s="520"/>
      <c r="K27" s="406"/>
      <c r="L27" s="405"/>
      <c r="M27" s="406"/>
    </row>
    <row r="28" spans="1:13" s="410" customFormat="1" ht="18" customHeight="1" x14ac:dyDescent="0.2">
      <c r="A28" s="1412" t="s">
        <v>462</v>
      </c>
      <c r="B28" s="1412"/>
      <c r="C28" s="1412"/>
      <c r="D28" s="1412"/>
      <c r="E28" s="1412"/>
      <c r="F28" s="1412"/>
      <c r="G28" s="1412"/>
      <c r="H28" s="1412"/>
      <c r="I28" s="1412"/>
      <c r="J28" s="520"/>
      <c r="K28" s="406"/>
      <c r="L28" s="405"/>
      <c r="M28" s="406"/>
    </row>
    <row r="29" spans="1:13" s="410" customFormat="1" ht="16.5" hidden="1" x14ac:dyDescent="0.2">
      <c r="A29" s="1413" t="s">
        <v>446</v>
      </c>
      <c r="B29" s="1413"/>
      <c r="C29" s="1413"/>
      <c r="D29" s="1413"/>
      <c r="E29" s="1413"/>
      <c r="F29" s="1413"/>
      <c r="G29" s="1413"/>
      <c r="H29" s="1413"/>
      <c r="I29" s="1413"/>
      <c r="J29" s="520"/>
      <c r="K29" s="406"/>
      <c r="L29" s="405"/>
      <c r="M29" s="406"/>
    </row>
    <row r="30" spans="1:13" s="410" customFormat="1" ht="19.5" customHeight="1" x14ac:dyDescent="0.2">
      <c r="A30" s="1414"/>
      <c r="B30" s="1414"/>
      <c r="C30" s="1414"/>
      <c r="D30" s="1414"/>
      <c r="E30" s="1414"/>
      <c r="F30" s="1414"/>
      <c r="G30" s="1414"/>
      <c r="H30" s="1414"/>
      <c r="I30" s="1414"/>
      <c r="J30" s="158"/>
      <c r="K30" s="406"/>
      <c r="L30" s="405"/>
      <c r="M30" s="406"/>
    </row>
    <row r="31" spans="1:13" s="410" customFormat="1" ht="9" customHeight="1" x14ac:dyDescent="0.2">
      <c r="A31" s="508"/>
      <c r="B31" s="508"/>
      <c r="C31" s="508"/>
      <c r="D31" s="508"/>
      <c r="E31" s="622"/>
      <c r="F31" s="508"/>
      <c r="G31" s="508"/>
      <c r="H31" s="508"/>
      <c r="I31" s="508"/>
      <c r="J31" s="158"/>
      <c r="K31" s="406"/>
      <c r="L31" s="405"/>
      <c r="M31" s="406"/>
    </row>
    <row r="32" spans="1:13" s="11" customFormat="1" ht="19.5" customHeight="1" x14ac:dyDescent="0.2">
      <c r="A32" s="1390" t="s">
        <v>606</v>
      </c>
      <c r="B32" s="1390"/>
      <c r="C32" s="1390"/>
      <c r="D32" s="1390"/>
      <c r="E32" s="1390"/>
      <c r="F32" s="1390"/>
      <c r="G32" s="1390"/>
      <c r="H32" s="1390"/>
      <c r="I32" s="1390"/>
      <c r="J32" s="158"/>
      <c r="K32" s="8"/>
      <c r="L32" s="26"/>
      <c r="M32" s="8"/>
    </row>
    <row r="33" spans="1:14" s="11" customFormat="1" ht="12.75" customHeight="1" thickBot="1" x14ac:dyDescent="0.25">
      <c r="A33" s="508"/>
      <c r="B33" s="508"/>
      <c r="C33" s="508"/>
      <c r="D33" s="508"/>
      <c r="E33" s="622"/>
      <c r="F33" s="508"/>
      <c r="G33" s="508"/>
      <c r="H33" s="508"/>
      <c r="I33" s="508"/>
      <c r="J33" s="158"/>
      <c r="K33" s="8"/>
      <c r="L33" s="26"/>
      <c r="M33" s="8"/>
    </row>
    <row r="34" spans="1:14" s="11" customFormat="1" ht="28.5" customHeight="1" thickBot="1" x14ac:dyDescent="0.25">
      <c r="A34" s="1415" t="s">
        <v>101</v>
      </c>
      <c r="B34" s="1416"/>
      <c r="C34" s="1419" t="s">
        <v>170</v>
      </c>
      <c r="D34" s="1421" t="s">
        <v>752</v>
      </c>
      <c r="E34" s="696"/>
      <c r="F34" s="1421" t="s">
        <v>664</v>
      </c>
      <c r="G34" s="1421" t="s">
        <v>753</v>
      </c>
      <c r="H34" s="1423" t="s">
        <v>751</v>
      </c>
      <c r="I34" s="1424"/>
      <c r="J34" s="158"/>
      <c r="K34" s="8"/>
      <c r="L34" s="228"/>
      <c r="M34" s="8"/>
    </row>
    <row r="35" spans="1:14" s="11" customFormat="1" ht="17.25" thickBot="1" x14ac:dyDescent="0.25">
      <c r="A35" s="1417"/>
      <c r="B35" s="1418"/>
      <c r="C35" s="1420"/>
      <c r="D35" s="1422"/>
      <c r="E35" s="697"/>
      <c r="F35" s="1422"/>
      <c r="G35" s="1422"/>
      <c r="H35" s="360" t="s">
        <v>214</v>
      </c>
      <c r="I35" s="521" t="s">
        <v>33</v>
      </c>
      <c r="J35" s="158"/>
      <c r="K35" s="8"/>
      <c r="L35" s="228"/>
      <c r="M35" s="8"/>
    </row>
    <row r="36" spans="1:14" s="11" customFormat="1" ht="25.5" customHeight="1" x14ac:dyDescent="0.2">
      <c r="A36" s="1460" t="s">
        <v>524</v>
      </c>
      <c r="B36" s="1461"/>
      <c r="C36" s="535" t="s">
        <v>32</v>
      </c>
      <c r="D36" s="533">
        <f>D37+D39+D40+D41+D42</f>
        <v>9614.1</v>
      </c>
      <c r="E36" s="533"/>
      <c r="F36" s="533">
        <f>F37+F39+F40+F41+F42</f>
        <v>9683.4</v>
      </c>
      <c r="G36" s="533">
        <f>G37+G39+G40+G41+G42</f>
        <v>9680.2500000000018</v>
      </c>
      <c r="H36" s="533">
        <f>G36-D36</f>
        <v>66.150000000001455</v>
      </c>
      <c r="I36" s="1115">
        <f>G36/D36*100</f>
        <v>100.68805192373702</v>
      </c>
      <c r="J36" s="158"/>
      <c r="K36" s="8"/>
      <c r="L36" s="228"/>
      <c r="M36" s="8"/>
    </row>
    <row r="37" spans="1:14" s="11" customFormat="1" ht="30.75" customHeight="1" x14ac:dyDescent="0.2">
      <c r="A37" s="1426" t="s">
        <v>425</v>
      </c>
      <c r="B37" s="1427"/>
      <c r="C37" s="528" t="s">
        <v>32</v>
      </c>
      <c r="D37" s="525">
        <v>826.6</v>
      </c>
      <c r="E37" s="525"/>
      <c r="F37" s="525">
        <v>770.4</v>
      </c>
      <c r="G37" s="525">
        <v>769</v>
      </c>
      <c r="H37" s="525">
        <f>G37-D37</f>
        <v>-57.600000000000023</v>
      </c>
      <c r="I37" s="526">
        <f>G37/D37*100</f>
        <v>93.031696104524556</v>
      </c>
      <c r="J37" s="158"/>
      <c r="K37" s="8"/>
      <c r="L37" s="228"/>
      <c r="M37" s="8"/>
    </row>
    <row r="38" spans="1:14" s="11" customFormat="1" ht="19.5" customHeight="1" x14ac:dyDescent="0.2">
      <c r="A38" s="1426" t="s">
        <v>426</v>
      </c>
      <c r="B38" s="1427"/>
      <c r="C38" s="536"/>
      <c r="D38" s="534"/>
      <c r="E38" s="534"/>
      <c r="F38" s="534"/>
      <c r="G38" s="1114"/>
      <c r="H38" s="525"/>
      <c r="I38" s="526"/>
      <c r="J38" s="158"/>
      <c r="K38" s="8"/>
      <c r="L38" s="228"/>
      <c r="M38" s="8"/>
    </row>
    <row r="39" spans="1:14" s="11" customFormat="1" ht="19.5" customHeight="1" x14ac:dyDescent="0.2">
      <c r="A39" s="1462" t="s">
        <v>427</v>
      </c>
      <c r="B39" s="1463"/>
      <c r="C39" s="537" t="s">
        <v>32</v>
      </c>
      <c r="D39" s="531">
        <v>407</v>
      </c>
      <c r="E39" s="531"/>
      <c r="F39" s="531">
        <v>411</v>
      </c>
      <c r="G39" s="531">
        <v>406.2</v>
      </c>
      <c r="H39" s="1116">
        <f>G39-D39</f>
        <v>-0.80000000000001137</v>
      </c>
      <c r="I39" s="1117">
        <f t="shared" ref="I39:I45" si="2">G39/D39*100</f>
        <v>99.803439803439801</v>
      </c>
      <c r="J39" s="158"/>
      <c r="K39" s="8"/>
      <c r="L39" s="228"/>
      <c r="M39" s="8"/>
    </row>
    <row r="40" spans="1:14" s="11" customFormat="1" ht="21" customHeight="1" x14ac:dyDescent="0.2">
      <c r="A40" s="1462" t="s">
        <v>646</v>
      </c>
      <c r="B40" s="1463"/>
      <c r="C40" s="537" t="s">
        <v>32</v>
      </c>
      <c r="D40" s="531">
        <v>390</v>
      </c>
      <c r="E40" s="531"/>
      <c r="F40" s="531">
        <v>392</v>
      </c>
      <c r="G40" s="531">
        <v>404</v>
      </c>
      <c r="H40" s="1116">
        <f t="shared" ref="H40:H45" si="3">G40-D40</f>
        <v>14</v>
      </c>
      <c r="I40" s="1117">
        <f t="shared" si="2"/>
        <v>103.58974358974361</v>
      </c>
      <c r="J40" s="158"/>
      <c r="K40" s="8"/>
      <c r="L40" s="228"/>
      <c r="M40" s="8"/>
    </row>
    <row r="41" spans="1:14" s="11" customFormat="1" ht="19.5" customHeight="1" x14ac:dyDescent="0.2">
      <c r="A41" s="1410" t="s">
        <v>428</v>
      </c>
      <c r="B41" s="1411"/>
      <c r="C41" s="538" t="s">
        <v>32</v>
      </c>
      <c r="D41" s="532">
        <v>6700</v>
      </c>
      <c r="E41" s="532"/>
      <c r="F41" s="532">
        <v>6760</v>
      </c>
      <c r="G41" s="532">
        <v>6741.1</v>
      </c>
      <c r="H41" s="1116">
        <f t="shared" si="3"/>
        <v>41.100000000000364</v>
      </c>
      <c r="I41" s="1117">
        <f t="shared" si="2"/>
        <v>100.61343283582089</v>
      </c>
      <c r="J41" s="158"/>
      <c r="K41" s="8"/>
      <c r="L41" s="228"/>
      <c r="M41" s="8"/>
    </row>
    <row r="42" spans="1:14" s="11" customFormat="1" ht="17.25" customHeight="1" thickBot="1" x14ac:dyDescent="0.25">
      <c r="A42" s="1453" t="s">
        <v>429</v>
      </c>
      <c r="B42" s="1454"/>
      <c r="C42" s="190" t="s">
        <v>32</v>
      </c>
      <c r="D42" s="190">
        <v>1290.5</v>
      </c>
      <c r="E42" s="190"/>
      <c r="F42" s="190">
        <v>1350</v>
      </c>
      <c r="G42" s="190">
        <v>1359.95</v>
      </c>
      <c r="H42" s="190">
        <f t="shared" si="3"/>
        <v>69.450000000000045</v>
      </c>
      <c r="I42" s="527">
        <f t="shared" si="2"/>
        <v>105.38163502518405</v>
      </c>
      <c r="J42" s="158"/>
      <c r="K42" s="8"/>
      <c r="L42" s="228"/>
      <c r="M42" s="8"/>
    </row>
    <row r="43" spans="1:14" s="410" customFormat="1" ht="16.5" hidden="1" customHeight="1" x14ac:dyDescent="0.2">
      <c r="A43" s="1455" t="s">
        <v>600</v>
      </c>
      <c r="B43" s="1456"/>
      <c r="C43" s="539" t="s">
        <v>32</v>
      </c>
      <c r="D43" s="540">
        <v>92</v>
      </c>
      <c r="E43" s="540"/>
      <c r="F43" s="540">
        <v>68</v>
      </c>
      <c r="G43" s="540">
        <v>89</v>
      </c>
      <c r="H43" s="540">
        <f t="shared" si="3"/>
        <v>-3</v>
      </c>
      <c r="I43" s="541">
        <f t="shared" si="2"/>
        <v>96.739130434782609</v>
      </c>
      <c r="J43" s="158"/>
      <c r="K43" s="406"/>
      <c r="L43" s="411"/>
      <c r="M43" s="406"/>
    </row>
    <row r="44" spans="1:14" s="410" customFormat="1" ht="16.5" hidden="1" customHeight="1" x14ac:dyDescent="0.2">
      <c r="A44" s="1430" t="s">
        <v>601</v>
      </c>
      <c r="B44" s="1431"/>
      <c r="C44" s="542" t="s">
        <v>32</v>
      </c>
      <c r="D44" s="543">
        <v>1777</v>
      </c>
      <c r="E44" s="543"/>
      <c r="F44" s="543">
        <v>1841</v>
      </c>
      <c r="G44" s="543">
        <v>1409</v>
      </c>
      <c r="H44" s="543">
        <f t="shared" si="3"/>
        <v>-368</v>
      </c>
      <c r="I44" s="544">
        <f t="shared" si="2"/>
        <v>79.290939786156443</v>
      </c>
      <c r="J44" s="158"/>
      <c r="K44" s="406"/>
      <c r="L44" s="411"/>
      <c r="M44" s="406"/>
    </row>
    <row r="45" spans="1:14" s="410" customFormat="1" ht="18" hidden="1" customHeight="1" thickBot="1" x14ac:dyDescent="0.25">
      <c r="A45" s="1457" t="s">
        <v>523</v>
      </c>
      <c r="B45" s="1458"/>
      <c r="C45" s="545" t="s">
        <v>32</v>
      </c>
      <c r="D45" s="546">
        <f>D36+D43+D44</f>
        <v>11483.1</v>
      </c>
      <c r="E45" s="546"/>
      <c r="F45" s="546">
        <f>F36+F43+F44</f>
        <v>11592.4</v>
      </c>
      <c r="G45" s="546">
        <f>G36+G43+G44</f>
        <v>11178.250000000002</v>
      </c>
      <c r="H45" s="547">
        <f t="shared" si="3"/>
        <v>-304.84999999999854</v>
      </c>
      <c r="I45" s="548">
        <f t="shared" si="2"/>
        <v>97.345229075772238</v>
      </c>
      <c r="J45" s="158"/>
      <c r="K45" s="406"/>
      <c r="L45" s="411"/>
      <c r="M45" s="406"/>
      <c r="N45" s="412"/>
    </row>
    <row r="46" spans="1:14" s="410" customFormat="1" ht="16.5" hidden="1" x14ac:dyDescent="0.2">
      <c r="A46" s="1459" t="s">
        <v>602</v>
      </c>
      <c r="B46" s="1459"/>
      <c r="C46" s="1459"/>
      <c r="D46" s="1459"/>
      <c r="E46" s="1459"/>
      <c r="F46" s="1459"/>
      <c r="G46" s="1459"/>
      <c r="H46" s="1459"/>
      <c r="I46" s="1459"/>
      <c r="J46" s="158"/>
      <c r="K46" s="406"/>
      <c r="L46" s="411"/>
      <c r="M46" s="406"/>
    </row>
    <row r="47" spans="1:14" s="410" customFormat="1" ht="21.75" customHeight="1" x14ac:dyDescent="0.2">
      <c r="A47" s="1459"/>
      <c r="B47" s="1459"/>
      <c r="C47" s="1459"/>
      <c r="D47" s="1459"/>
      <c r="E47" s="1459"/>
      <c r="F47" s="1459"/>
      <c r="G47" s="1459"/>
      <c r="H47" s="1459"/>
      <c r="I47" s="1459"/>
      <c r="J47" s="158"/>
      <c r="K47" s="406"/>
      <c r="L47" s="405"/>
      <c r="M47" s="406"/>
    </row>
    <row r="48" spans="1:14" s="410" customFormat="1" ht="9.75" customHeight="1" x14ac:dyDescent="0.25">
      <c r="A48" s="549"/>
      <c r="B48" s="549"/>
      <c r="C48" s="549"/>
      <c r="D48" s="549"/>
      <c r="E48" s="549"/>
      <c r="F48" s="549"/>
      <c r="G48" s="549"/>
      <c r="H48" s="549"/>
      <c r="I48" s="549"/>
      <c r="J48" s="158"/>
      <c r="K48" s="406"/>
      <c r="L48" s="405"/>
      <c r="M48" s="406"/>
    </row>
    <row r="49" spans="1:13" s="410" customFormat="1" ht="20.25" customHeight="1" x14ac:dyDescent="0.2">
      <c r="A49" s="1390" t="s">
        <v>507</v>
      </c>
      <c r="B49" s="1390"/>
      <c r="C49" s="1390"/>
      <c r="D49" s="1390"/>
      <c r="E49" s="1390"/>
      <c r="F49" s="1390"/>
      <c r="G49" s="1390"/>
      <c r="H49" s="1390"/>
      <c r="I49" s="1390"/>
      <c r="J49" s="158"/>
      <c r="K49" s="406"/>
      <c r="L49" s="405"/>
      <c r="M49" s="406"/>
    </row>
    <row r="50" spans="1:13" s="410" customFormat="1" ht="9.75" customHeight="1" thickBot="1" x14ac:dyDescent="0.25">
      <c r="A50" s="510"/>
      <c r="B50" s="510"/>
      <c r="C50" s="510"/>
      <c r="D50" s="510"/>
      <c r="E50" s="622"/>
      <c r="F50" s="510"/>
      <c r="G50" s="510"/>
      <c r="H50" s="510"/>
      <c r="I50" s="510"/>
      <c r="J50" s="158"/>
      <c r="K50" s="406"/>
      <c r="L50" s="405"/>
      <c r="M50" s="406"/>
    </row>
    <row r="51" spans="1:13" s="410" customFormat="1" ht="33.75" customHeight="1" thickBot="1" x14ac:dyDescent="0.25">
      <c r="A51" s="1437" t="s">
        <v>101</v>
      </c>
      <c r="B51" s="1438"/>
      <c r="C51" s="1441" t="s">
        <v>170</v>
      </c>
      <c r="D51" s="1443" t="s">
        <v>754</v>
      </c>
      <c r="E51" s="698"/>
      <c r="F51" s="1421" t="s">
        <v>665</v>
      </c>
      <c r="G51" s="1421" t="s">
        <v>755</v>
      </c>
      <c r="H51" s="1445" t="s">
        <v>756</v>
      </c>
      <c r="I51" s="1446"/>
      <c r="J51" s="158"/>
      <c r="K51" s="406"/>
      <c r="L51" s="413"/>
      <c r="M51" s="406"/>
    </row>
    <row r="52" spans="1:13" s="410" customFormat="1" ht="17.25" thickBot="1" x14ac:dyDescent="0.25">
      <c r="A52" s="1439"/>
      <c r="B52" s="1440"/>
      <c r="C52" s="1442"/>
      <c r="D52" s="1444"/>
      <c r="E52" s="699"/>
      <c r="F52" s="1422"/>
      <c r="G52" s="1422"/>
      <c r="H52" s="360" t="s">
        <v>214</v>
      </c>
      <c r="I52" s="521" t="s">
        <v>33</v>
      </c>
      <c r="J52" s="158"/>
      <c r="K52" s="406"/>
      <c r="L52" s="413"/>
      <c r="M52" s="406"/>
    </row>
    <row r="53" spans="1:13" ht="26.25" customHeight="1" x14ac:dyDescent="0.2">
      <c r="A53" s="1435" t="s">
        <v>487</v>
      </c>
      <c r="B53" s="1436"/>
      <c r="C53" s="528" t="s">
        <v>32</v>
      </c>
      <c r="D53" s="522">
        <f>D54+D55</f>
        <v>41101</v>
      </c>
      <c r="E53" s="522"/>
      <c r="F53" s="522">
        <f>F54+F55</f>
        <v>41507</v>
      </c>
      <c r="G53" s="522">
        <f>G54+G55</f>
        <v>41249</v>
      </c>
      <c r="H53" s="525">
        <f>G53-D53</f>
        <v>148</v>
      </c>
      <c r="I53" s="526">
        <f>G53/D53*100</f>
        <v>100.36008856232208</v>
      </c>
      <c r="J53" s="149"/>
      <c r="L53" s="414"/>
      <c r="M53" s="415"/>
    </row>
    <row r="54" spans="1:13" ht="16.5" x14ac:dyDescent="0.2">
      <c r="A54" s="1426" t="s">
        <v>271</v>
      </c>
      <c r="B54" s="1427"/>
      <c r="C54" s="529" t="s">
        <v>32</v>
      </c>
      <c r="D54" s="523">
        <v>22461</v>
      </c>
      <c r="E54" s="523"/>
      <c r="F54" s="523">
        <v>19601</v>
      </c>
      <c r="G54" s="523">
        <v>18474</v>
      </c>
      <c r="H54" s="525">
        <f>G54-D54</f>
        <v>-3987</v>
      </c>
      <c r="I54" s="526">
        <f>G54/D54*100</f>
        <v>82.249232002137035</v>
      </c>
      <c r="J54" s="149"/>
      <c r="K54" s="1425"/>
      <c r="L54" s="414"/>
    </row>
    <row r="55" spans="1:13" ht="16.5" x14ac:dyDescent="0.2">
      <c r="A55" s="1426" t="s">
        <v>272</v>
      </c>
      <c r="B55" s="1427"/>
      <c r="C55" s="529" t="s">
        <v>32</v>
      </c>
      <c r="D55" s="523">
        <v>18640</v>
      </c>
      <c r="E55" s="523"/>
      <c r="F55" s="523">
        <v>21906</v>
      </c>
      <c r="G55" s="523">
        <v>22775</v>
      </c>
      <c r="H55" s="525">
        <f>G55-D55</f>
        <v>4135</v>
      </c>
      <c r="I55" s="526">
        <f>G55/D55*100</f>
        <v>122.18347639484979</v>
      </c>
      <c r="J55" s="149"/>
      <c r="K55" s="1425"/>
      <c r="L55" s="414"/>
    </row>
    <row r="56" spans="1:13" ht="18" customHeight="1" x14ac:dyDescent="0.2">
      <c r="A56" s="1428" t="s">
        <v>364</v>
      </c>
      <c r="B56" s="1429"/>
      <c r="C56" s="529"/>
      <c r="D56" s="523"/>
      <c r="E56" s="523"/>
      <c r="F56" s="523"/>
      <c r="G56" s="523"/>
      <c r="H56" s="525"/>
      <c r="I56" s="526"/>
      <c r="J56" s="149"/>
      <c r="K56" s="1425"/>
      <c r="L56" s="414"/>
    </row>
    <row r="57" spans="1:13" ht="19.5" customHeight="1" x14ac:dyDescent="0.2">
      <c r="A57" s="1428" t="s">
        <v>609</v>
      </c>
      <c r="B57" s="1429"/>
      <c r="C57" s="529" t="s">
        <v>32</v>
      </c>
      <c r="D57" s="523">
        <f>D58+D59</f>
        <v>35775</v>
      </c>
      <c r="E57" s="523"/>
      <c r="F57" s="523">
        <f>F58+F59</f>
        <v>36001</v>
      </c>
      <c r="G57" s="523">
        <f>G58+G59</f>
        <v>35903</v>
      </c>
      <c r="H57" s="525">
        <f>G57-D57</f>
        <v>128</v>
      </c>
      <c r="I57" s="526">
        <f>G57/D57*100</f>
        <v>100.35779175401818</v>
      </c>
      <c r="J57" s="149"/>
      <c r="K57" s="1425"/>
      <c r="L57" s="414"/>
      <c r="M57" s="414"/>
    </row>
    <row r="58" spans="1:13" ht="16.5" x14ac:dyDescent="0.2">
      <c r="A58" s="1426" t="s">
        <v>271</v>
      </c>
      <c r="B58" s="1427"/>
      <c r="C58" s="529" t="s">
        <v>32</v>
      </c>
      <c r="D58" s="523">
        <v>22076</v>
      </c>
      <c r="E58" s="523"/>
      <c r="F58" s="523">
        <v>18785</v>
      </c>
      <c r="G58" s="523">
        <v>17828</v>
      </c>
      <c r="H58" s="525">
        <f>G58-D58</f>
        <v>-4248</v>
      </c>
      <c r="I58" s="526">
        <f>G58/D58*100</f>
        <v>80.757383583982602</v>
      </c>
      <c r="J58" s="149"/>
      <c r="K58" s="1425"/>
      <c r="L58" s="414"/>
    </row>
    <row r="59" spans="1:13" ht="16.5" x14ac:dyDescent="0.2">
      <c r="A59" s="1426" t="s">
        <v>272</v>
      </c>
      <c r="B59" s="1427"/>
      <c r="C59" s="529" t="s">
        <v>32</v>
      </c>
      <c r="D59" s="523">
        <v>13699</v>
      </c>
      <c r="E59" s="523"/>
      <c r="F59" s="523">
        <v>17216</v>
      </c>
      <c r="G59" s="523">
        <v>18075</v>
      </c>
      <c r="H59" s="525">
        <f>G59-D59</f>
        <v>4376</v>
      </c>
      <c r="I59" s="526">
        <f>G59/D59*100</f>
        <v>131.94393751368713</v>
      </c>
      <c r="J59" s="149"/>
      <c r="K59" s="1425"/>
      <c r="L59" s="414"/>
      <c r="M59" s="414"/>
    </row>
    <row r="60" spans="1:13" ht="16.5" x14ac:dyDescent="0.2">
      <c r="A60" s="1430" t="s">
        <v>257</v>
      </c>
      <c r="B60" s="1431"/>
      <c r="C60" s="529" t="s">
        <v>32</v>
      </c>
      <c r="D60" s="523" t="s">
        <v>513</v>
      </c>
      <c r="E60" s="523"/>
      <c r="F60" s="523" t="s">
        <v>513</v>
      </c>
      <c r="G60" s="523" t="s">
        <v>513</v>
      </c>
      <c r="H60" s="525"/>
      <c r="I60" s="526"/>
      <c r="J60" s="149"/>
      <c r="K60" s="1425"/>
      <c r="L60" s="414"/>
      <c r="M60" s="415"/>
    </row>
    <row r="61" spans="1:13" ht="16.5" x14ac:dyDescent="0.2">
      <c r="A61" s="1426" t="s">
        <v>271</v>
      </c>
      <c r="B61" s="1427"/>
      <c r="C61" s="529" t="s">
        <v>32</v>
      </c>
      <c r="D61" s="523" t="s">
        <v>513</v>
      </c>
      <c r="E61" s="523"/>
      <c r="F61" s="523" t="s">
        <v>513</v>
      </c>
      <c r="G61" s="523" t="s">
        <v>513</v>
      </c>
      <c r="H61" s="525"/>
      <c r="I61" s="526"/>
      <c r="J61" s="149"/>
      <c r="K61" s="1425"/>
      <c r="L61" s="414"/>
    </row>
    <row r="62" spans="1:13" ht="16.5" x14ac:dyDescent="0.2">
      <c r="A62" s="1426" t="s">
        <v>272</v>
      </c>
      <c r="B62" s="1427"/>
      <c r="C62" s="529" t="s">
        <v>32</v>
      </c>
      <c r="D62" s="523" t="s">
        <v>513</v>
      </c>
      <c r="E62" s="523"/>
      <c r="F62" s="523" t="s">
        <v>513</v>
      </c>
      <c r="G62" s="523" t="s">
        <v>513</v>
      </c>
      <c r="H62" s="525"/>
      <c r="I62" s="526"/>
      <c r="J62" s="149"/>
      <c r="K62" s="1425"/>
      <c r="L62" s="414"/>
    </row>
    <row r="63" spans="1:13" ht="33.75" customHeight="1" thickBot="1" x14ac:dyDescent="0.25">
      <c r="A63" s="1432" t="s">
        <v>424</v>
      </c>
      <c r="B63" s="1433"/>
      <c r="C63" s="530" t="s">
        <v>32</v>
      </c>
      <c r="D63" s="524" t="s">
        <v>513</v>
      </c>
      <c r="E63" s="524"/>
      <c r="F63" s="524" t="s">
        <v>513</v>
      </c>
      <c r="G63" s="524" t="s">
        <v>513</v>
      </c>
      <c r="H63" s="190"/>
      <c r="I63" s="527"/>
      <c r="J63" s="341"/>
      <c r="K63" s="1425"/>
      <c r="L63" s="414"/>
    </row>
    <row r="64" spans="1:13" ht="42" customHeight="1" x14ac:dyDescent="0.2">
      <c r="A64" s="1452" t="s">
        <v>512</v>
      </c>
      <c r="B64" s="1452"/>
      <c r="C64" s="1452"/>
      <c r="D64" s="1452"/>
      <c r="E64" s="1452"/>
      <c r="F64" s="1452"/>
      <c r="G64" s="1452"/>
      <c r="H64" s="1452"/>
      <c r="I64" s="1452"/>
    </row>
    <row r="65" spans="1:10" ht="15.75" x14ac:dyDescent="0.2">
      <c r="A65" s="1434" t="s">
        <v>607</v>
      </c>
      <c r="B65" s="1434"/>
      <c r="C65" s="1434"/>
      <c r="D65" s="1434"/>
      <c r="E65" s="1434"/>
      <c r="F65" s="1434"/>
      <c r="G65" s="1434"/>
      <c r="H65" s="1434"/>
      <c r="I65" s="1434"/>
    </row>
    <row r="71" spans="1:10" x14ac:dyDescent="0.2">
      <c r="B71" s="410"/>
      <c r="C71" s="410"/>
      <c r="D71" s="410"/>
      <c r="E71" s="410"/>
      <c r="F71" s="11"/>
      <c r="G71" s="410"/>
      <c r="H71" s="410"/>
      <c r="I71" s="410"/>
      <c r="J71" s="410"/>
    </row>
  </sheetData>
  <mergeCells count="68">
    <mergeCell ref="B23:C23"/>
    <mergeCell ref="B24:C24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6:C6"/>
    <mergeCell ref="B9:C9"/>
    <mergeCell ref="B12:C12"/>
    <mergeCell ref="A27:I27"/>
    <mergeCell ref="A64:I64"/>
    <mergeCell ref="A42:B42"/>
    <mergeCell ref="A43:B43"/>
    <mergeCell ref="A44:B44"/>
    <mergeCell ref="A45:B45"/>
    <mergeCell ref="A46:I46"/>
    <mergeCell ref="A47:I47"/>
    <mergeCell ref="A36:B36"/>
    <mergeCell ref="A37:B37"/>
    <mergeCell ref="A38:B38"/>
    <mergeCell ref="A39:B39"/>
    <mergeCell ref="A40:B40"/>
    <mergeCell ref="A65:I65"/>
    <mergeCell ref="A53:B53"/>
    <mergeCell ref="A54:B54"/>
    <mergeCell ref="A49:I49"/>
    <mergeCell ref="A51:B52"/>
    <mergeCell ref="C51:C52"/>
    <mergeCell ref="D51:D52"/>
    <mergeCell ref="F51:F52"/>
    <mergeCell ref="G51:G52"/>
    <mergeCell ref="H51:I51"/>
    <mergeCell ref="K54:K6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41:B41"/>
    <mergeCell ref="A28:I28"/>
    <mergeCell ref="A29:I29"/>
    <mergeCell ref="A30:I30"/>
    <mergeCell ref="A32:I32"/>
    <mergeCell ref="A34:B35"/>
    <mergeCell ref="C34:C35"/>
    <mergeCell ref="D34:D35"/>
    <mergeCell ref="F34:F35"/>
    <mergeCell ref="G34:G35"/>
    <mergeCell ref="H34:I34"/>
    <mergeCell ref="A1:J1"/>
    <mergeCell ref="D2:I2"/>
    <mergeCell ref="A3:A5"/>
    <mergeCell ref="D3:D5"/>
    <mergeCell ref="F3:F5"/>
    <mergeCell ref="G3:G5"/>
    <mergeCell ref="H3:I4"/>
    <mergeCell ref="E3:E5"/>
    <mergeCell ref="B3:C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7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zoomScale="80" zoomScaleNormal="80" workbookViewId="0">
      <selection activeCell="G5" sqref="G5"/>
    </sheetView>
  </sheetViews>
  <sheetFormatPr defaultColWidth="9.140625" defaultRowHeight="12.75" x14ac:dyDescent="0.2"/>
  <cols>
    <col min="1" max="1" width="47.85546875" style="255" customWidth="1"/>
    <col min="2" max="2" width="10.85546875" style="255" customWidth="1"/>
    <col min="3" max="3" width="18.5703125" style="255" customWidth="1"/>
    <col min="4" max="4" width="18.28515625" style="255" customWidth="1"/>
    <col min="5" max="5" width="16.5703125" style="255" customWidth="1"/>
    <col min="6" max="6" width="13" style="255" customWidth="1"/>
    <col min="7" max="7" width="16.28515625" style="255" customWidth="1"/>
    <col min="8" max="8" width="14.5703125" style="255" customWidth="1"/>
    <col min="9" max="16384" width="9.140625" style="255"/>
  </cols>
  <sheetData>
    <row r="1" spans="1:13" ht="24.75" customHeight="1" x14ac:dyDescent="0.3">
      <c r="A1" s="1466" t="s">
        <v>45</v>
      </c>
      <c r="B1" s="1466"/>
      <c r="C1" s="1466"/>
      <c r="D1" s="1466"/>
      <c r="E1" s="1466"/>
      <c r="F1" s="1466"/>
      <c r="G1" s="1466"/>
      <c r="H1" s="1466"/>
    </row>
    <row r="2" spans="1:13" ht="15.75" customHeight="1" thickBot="1" x14ac:dyDescent="0.25">
      <c r="A2" s="278"/>
      <c r="B2" s="278"/>
      <c r="C2" s="278"/>
      <c r="D2" s="278"/>
      <c r="E2" s="278"/>
      <c r="F2" s="278"/>
      <c r="H2" s="10"/>
    </row>
    <row r="3" spans="1:13" ht="76.5" customHeight="1" thickBot="1" x14ac:dyDescent="0.25">
      <c r="A3" s="1386" t="s">
        <v>101</v>
      </c>
      <c r="B3" s="1367" t="s">
        <v>459</v>
      </c>
      <c r="C3" s="1468" t="s">
        <v>95</v>
      </c>
      <c r="D3" s="1469"/>
      <c r="E3" s="1469"/>
      <c r="F3" s="1470"/>
      <c r="G3" s="617" t="s">
        <v>724</v>
      </c>
      <c r="H3" s="568" t="s">
        <v>71</v>
      </c>
      <c r="M3" s="28"/>
    </row>
    <row r="4" spans="1:13" ht="54.75" customHeight="1" thickBot="1" x14ac:dyDescent="0.25">
      <c r="A4" s="1387"/>
      <c r="B4" s="1467"/>
      <c r="C4" s="279" t="s">
        <v>757</v>
      </c>
      <c r="D4" s="279" t="s">
        <v>661</v>
      </c>
      <c r="E4" s="279" t="s">
        <v>758</v>
      </c>
      <c r="F4" s="280" t="s">
        <v>759</v>
      </c>
      <c r="G4" s="569" t="s">
        <v>758</v>
      </c>
      <c r="H4" s="569" t="s">
        <v>758</v>
      </c>
      <c r="M4" s="402"/>
    </row>
    <row r="5" spans="1:13" ht="36.75" customHeight="1" x14ac:dyDescent="0.2">
      <c r="A5" s="1130" t="s">
        <v>260</v>
      </c>
      <c r="B5" s="282" t="s">
        <v>32</v>
      </c>
      <c r="C5" s="286">
        <v>1912</v>
      </c>
      <c r="D5" s="286">
        <v>1508</v>
      </c>
      <c r="E5" s="1248">
        <v>1740</v>
      </c>
      <c r="F5" s="763">
        <f>E5-C5</f>
        <v>-172</v>
      </c>
      <c r="G5" s="1246">
        <v>254</v>
      </c>
      <c r="H5" s="1246">
        <v>22100</v>
      </c>
      <c r="M5" s="402"/>
    </row>
    <row r="6" spans="1:13" ht="20.25" customHeight="1" thickBot="1" x14ac:dyDescent="0.25">
      <c r="A6" s="1131" t="s">
        <v>35</v>
      </c>
      <c r="B6" s="283" t="s">
        <v>32</v>
      </c>
      <c r="C6" s="287">
        <v>1186</v>
      </c>
      <c r="D6" s="287">
        <v>980</v>
      </c>
      <c r="E6" s="1245">
        <v>1110</v>
      </c>
      <c r="F6" s="764">
        <f>E6-C6</f>
        <v>-76</v>
      </c>
      <c r="G6" s="615">
        <v>184</v>
      </c>
      <c r="H6" s="1247">
        <v>17800</v>
      </c>
      <c r="M6" s="402"/>
    </row>
    <row r="7" spans="1:13" ht="35.25" customHeight="1" thickBot="1" x14ac:dyDescent="0.25">
      <c r="A7" s="1133" t="s">
        <v>43</v>
      </c>
      <c r="B7" s="284" t="s">
        <v>33</v>
      </c>
      <c r="C7" s="288">
        <v>1</v>
      </c>
      <c r="D7" s="288">
        <v>0.8</v>
      </c>
      <c r="E7" s="274">
        <v>0.9</v>
      </c>
      <c r="F7" s="1058">
        <f>E7-C7</f>
        <v>-9.9999999999999978E-2</v>
      </c>
      <c r="G7" s="609">
        <v>1.3</v>
      </c>
      <c r="H7" s="1129">
        <v>1.2</v>
      </c>
      <c r="M7" s="402"/>
    </row>
    <row r="8" spans="1:13" ht="54.75" customHeight="1" thickBot="1" x14ac:dyDescent="0.25">
      <c r="A8" s="1134" t="s">
        <v>634</v>
      </c>
      <c r="B8" s="284" t="s">
        <v>517</v>
      </c>
      <c r="C8" s="289">
        <v>1803</v>
      </c>
      <c r="D8" s="289">
        <v>2099</v>
      </c>
      <c r="E8" s="290">
        <v>2188</v>
      </c>
      <c r="F8" s="782">
        <f>E8-C8</f>
        <v>385</v>
      </c>
      <c r="G8" s="618">
        <v>236</v>
      </c>
      <c r="H8" s="254">
        <v>49900</v>
      </c>
      <c r="M8" s="402"/>
    </row>
    <row r="9" spans="1:13" ht="43.5" customHeight="1" thickBot="1" x14ac:dyDescent="0.25">
      <c r="A9" s="1132" t="s">
        <v>58</v>
      </c>
      <c r="B9" s="284" t="s">
        <v>32</v>
      </c>
      <c r="C9" s="288">
        <v>1.1000000000000001</v>
      </c>
      <c r="D9" s="288">
        <v>0.7</v>
      </c>
      <c r="E9" s="274">
        <v>0.8</v>
      </c>
      <c r="F9" s="291">
        <f>E9-C9</f>
        <v>-0.30000000000000004</v>
      </c>
      <c r="G9" s="609">
        <v>1.1000000000000001</v>
      </c>
      <c r="H9" s="1249">
        <v>0.442</v>
      </c>
    </row>
    <row r="10" spans="1:13" ht="33" hidden="1" x14ac:dyDescent="0.2">
      <c r="A10" s="551" t="s">
        <v>263</v>
      </c>
      <c r="B10" s="552"/>
      <c r="C10" s="553"/>
      <c r="D10" s="554"/>
      <c r="E10" s="554"/>
      <c r="F10" s="555"/>
      <c r="G10" s="556"/>
      <c r="H10" s="557"/>
    </row>
    <row r="11" spans="1:13" ht="16.5" hidden="1" customHeight="1" x14ac:dyDescent="0.2">
      <c r="A11" s="558" t="s">
        <v>264</v>
      </c>
      <c r="B11" s="559" t="s">
        <v>33</v>
      </c>
      <c r="C11" s="560">
        <v>21.5</v>
      </c>
      <c r="D11" s="300"/>
      <c r="E11" s="300">
        <v>29.4</v>
      </c>
      <c r="F11" s="560">
        <f>E11-C11</f>
        <v>7.8999999999999986</v>
      </c>
      <c r="G11" s="561"/>
      <c r="H11" s="562"/>
    </row>
    <row r="12" spans="1:13" ht="16.5" hidden="1" customHeight="1" x14ac:dyDescent="0.2">
      <c r="A12" s="558" t="s">
        <v>265</v>
      </c>
      <c r="B12" s="559" t="s">
        <v>33</v>
      </c>
      <c r="C12" s="560">
        <v>69.2</v>
      </c>
      <c r="D12" s="300"/>
      <c r="E12" s="300">
        <v>64.7</v>
      </c>
      <c r="F12" s="560">
        <f>E12-C12</f>
        <v>-4.5</v>
      </c>
      <c r="G12" s="561"/>
      <c r="H12" s="562"/>
    </row>
    <row r="13" spans="1:13" ht="17.25" hidden="1" customHeight="1" thickBot="1" x14ac:dyDescent="0.25">
      <c r="A13" s="563" t="s">
        <v>266</v>
      </c>
      <c r="B13" s="564" t="s">
        <v>33</v>
      </c>
      <c r="C13" s="550">
        <v>9.3000000000000007</v>
      </c>
      <c r="D13" s="565"/>
      <c r="E13" s="565">
        <v>5.9</v>
      </c>
      <c r="F13" s="550">
        <f>E13-C13</f>
        <v>-3.4000000000000004</v>
      </c>
      <c r="G13" s="566"/>
      <c r="H13" s="567"/>
    </row>
    <row r="14" spans="1:13" ht="17.25" customHeight="1" x14ac:dyDescent="0.2">
      <c r="A14" s="34" t="s">
        <v>656</v>
      </c>
      <c r="B14" s="182"/>
      <c r="C14" s="1"/>
      <c r="D14" s="1"/>
      <c r="E14" s="1"/>
      <c r="F14" s="1"/>
      <c r="G14" s="248"/>
      <c r="H14" s="248"/>
    </row>
    <row r="15" spans="1:13" s="4" customFormat="1" ht="40.5" customHeight="1" x14ac:dyDescent="0.2">
      <c r="A15" s="285"/>
      <c r="B15" s="281"/>
      <c r="C15" s="281"/>
      <c r="D15" s="281"/>
      <c r="E15" s="281"/>
      <c r="F15" s="281"/>
      <c r="G15" s="281"/>
      <c r="H15" s="281"/>
      <c r="I15" s="281"/>
    </row>
    <row r="16" spans="1:13" s="4" customFormat="1" ht="19.5" customHeight="1" x14ac:dyDescent="0.25">
      <c r="A16" s="5"/>
      <c r="B16" s="292"/>
      <c r="C16" s="155"/>
      <c r="D16" s="155"/>
      <c r="E16" s="403"/>
    </row>
    <row r="17" spans="1:18" s="4" customFormat="1" ht="19.5" customHeight="1" x14ac:dyDescent="0.25">
      <c r="A17" s="5"/>
      <c r="B17" s="292"/>
      <c r="C17" s="155"/>
      <c r="D17" s="155"/>
      <c r="E17" s="403"/>
    </row>
    <row r="18" spans="1:18" s="4" customFormat="1" ht="21.75" customHeight="1" x14ac:dyDescent="0.25">
      <c r="A18" s="5"/>
      <c r="B18" s="292"/>
      <c r="C18" s="155"/>
      <c r="D18" s="155"/>
      <c r="E18" s="403"/>
    </row>
    <row r="19" spans="1:18" s="4" customFormat="1" ht="19.5" customHeight="1" x14ac:dyDescent="0.25">
      <c r="A19" s="5"/>
      <c r="B19" s="292"/>
      <c r="C19" s="155"/>
      <c r="D19" s="155"/>
      <c r="E19" s="403"/>
    </row>
    <row r="20" spans="1:18" s="4" customFormat="1" ht="19.5" customHeight="1" x14ac:dyDescent="0.25">
      <c r="A20" s="5"/>
      <c r="B20" s="292"/>
      <c r="C20" s="155"/>
      <c r="D20" s="155"/>
      <c r="E20" s="403"/>
    </row>
    <row r="21" spans="1:18" s="4" customFormat="1" ht="19.5" customHeight="1" x14ac:dyDescent="0.25">
      <c r="A21" s="5"/>
      <c r="B21" s="292"/>
      <c r="C21" s="155"/>
      <c r="D21" s="155"/>
      <c r="E21" s="403"/>
    </row>
    <row r="22" spans="1:18" s="4" customFormat="1" ht="19.5" customHeight="1" x14ac:dyDescent="0.25">
      <c r="A22" s="5"/>
      <c r="B22" s="292"/>
      <c r="C22" s="155"/>
      <c r="D22" s="155"/>
      <c r="E22" s="403"/>
      <c r="P22" s="22"/>
      <c r="Q22" s="76"/>
      <c r="R22" s="76"/>
    </row>
    <row r="23" spans="1:18" s="4" customFormat="1" ht="19.5" customHeight="1" x14ac:dyDescent="0.25">
      <c r="A23" s="5"/>
      <c r="B23" s="292"/>
      <c r="C23" s="155"/>
      <c r="D23" s="155"/>
      <c r="E23" s="403"/>
      <c r="P23" s="22"/>
      <c r="Q23" s="76"/>
      <c r="R23" s="76"/>
    </row>
    <row r="24" spans="1:18" ht="15.75" x14ac:dyDescent="0.25">
      <c r="P24" s="22"/>
      <c r="Q24" s="76"/>
      <c r="R24" s="76"/>
    </row>
    <row r="25" spans="1:18" ht="15.75" x14ac:dyDescent="0.25">
      <c r="P25" s="22"/>
      <c r="Q25" s="76"/>
      <c r="R25" s="76"/>
    </row>
    <row r="26" spans="1:18" ht="15.75" x14ac:dyDescent="0.25">
      <c r="P26" s="22"/>
      <c r="Q26" s="76"/>
      <c r="R26" s="76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8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K137"/>
  <sheetViews>
    <sheetView zoomScale="80" zoomScaleNormal="80" workbookViewId="0">
      <selection activeCell="F12" sqref="F12"/>
    </sheetView>
  </sheetViews>
  <sheetFormatPr defaultColWidth="9.140625" defaultRowHeight="12.75" outlineLevelRow="1" x14ac:dyDescent="0.2"/>
  <cols>
    <col min="1" max="1" width="81.140625" style="255" customWidth="1"/>
    <col min="2" max="2" width="9.42578125" style="255" customWidth="1"/>
    <col min="3" max="3" width="12.42578125" style="255" customWidth="1"/>
    <col min="4" max="4" width="11.85546875" style="255" customWidth="1"/>
    <col min="5" max="5" width="14.42578125" style="255" customWidth="1"/>
    <col min="6" max="6" width="14.140625" style="255" customWidth="1"/>
    <col min="7" max="7" width="15.5703125" style="255" customWidth="1"/>
    <col min="8" max="9" width="9.140625" style="255"/>
    <col min="10" max="10" width="9.140625" style="255" customWidth="1"/>
    <col min="11" max="16384" width="9.140625" style="255"/>
  </cols>
  <sheetData>
    <row r="1" spans="1:11" ht="21.75" customHeight="1" x14ac:dyDescent="0.2">
      <c r="A1" s="1471" t="s">
        <v>44</v>
      </c>
      <c r="B1" s="1471"/>
      <c r="C1" s="1471"/>
      <c r="D1" s="1471"/>
      <c r="E1" s="1471"/>
      <c r="F1" s="1471"/>
      <c r="G1" s="1471"/>
    </row>
    <row r="2" spans="1:11" ht="9" customHeight="1" thickBot="1" x14ac:dyDescent="0.25">
      <c r="A2" s="1476"/>
      <c r="B2" s="1476"/>
      <c r="C2" s="1476"/>
      <c r="D2" s="1476"/>
      <c r="E2" s="1476"/>
      <c r="F2" s="1476"/>
      <c r="G2" s="1476"/>
    </row>
    <row r="3" spans="1:11" ht="21.75" customHeight="1" x14ac:dyDescent="0.2">
      <c r="A3" s="1386" t="s">
        <v>101</v>
      </c>
      <c r="B3" s="1478" t="s">
        <v>526</v>
      </c>
      <c r="C3" s="1480" t="s">
        <v>760</v>
      </c>
      <c r="D3" s="1480" t="s">
        <v>761</v>
      </c>
      <c r="E3" s="1482" t="s">
        <v>63</v>
      </c>
      <c r="F3" s="1474" t="s">
        <v>721</v>
      </c>
      <c r="G3" s="1472" t="s">
        <v>71</v>
      </c>
    </row>
    <row r="4" spans="1:11" ht="47.25" customHeight="1" thickBot="1" x14ac:dyDescent="0.25">
      <c r="A4" s="1479"/>
      <c r="B4" s="1479"/>
      <c r="C4" s="1481"/>
      <c r="D4" s="1481"/>
      <c r="E4" s="1483"/>
      <c r="F4" s="1475"/>
      <c r="G4" s="1473"/>
    </row>
    <row r="5" spans="1:11" ht="22.5" customHeight="1" x14ac:dyDescent="0.2">
      <c r="A5" s="368" t="s">
        <v>742</v>
      </c>
      <c r="B5" s="371" t="s">
        <v>34</v>
      </c>
      <c r="C5" s="757">
        <v>15615</v>
      </c>
      <c r="D5" s="751">
        <v>16060</v>
      </c>
      <c r="E5" s="754">
        <f>D5/C5*100</f>
        <v>102.84982388728787</v>
      </c>
      <c r="F5" s="751">
        <v>17505</v>
      </c>
      <c r="G5" s="751">
        <v>11142</v>
      </c>
      <c r="J5" s="56"/>
    </row>
    <row r="6" spans="1:11" ht="19.5" customHeight="1" x14ac:dyDescent="0.2">
      <c r="A6" s="369" t="s">
        <v>97</v>
      </c>
      <c r="B6" s="372" t="s">
        <v>34</v>
      </c>
      <c r="C6" s="758">
        <v>16062</v>
      </c>
      <c r="D6" s="752">
        <v>16539</v>
      </c>
      <c r="E6" s="755">
        <f t="shared" ref="E6:E10" si="0">D6/C6*100</f>
        <v>102.96974224878595</v>
      </c>
      <c r="F6" s="752">
        <v>18028</v>
      </c>
      <c r="G6" s="752">
        <v>11787</v>
      </c>
      <c r="J6" s="56"/>
    </row>
    <row r="7" spans="1:11" ht="19.5" customHeight="1" x14ac:dyDescent="0.2">
      <c r="A7" s="369" t="s">
        <v>98</v>
      </c>
      <c r="B7" s="372" t="s">
        <v>34</v>
      </c>
      <c r="C7" s="758">
        <v>11993</v>
      </c>
      <c r="D7" s="752">
        <v>12364</v>
      </c>
      <c r="E7" s="755">
        <f t="shared" si="0"/>
        <v>103.09347119152838</v>
      </c>
      <c r="F7" s="752">
        <v>13477</v>
      </c>
      <c r="G7" s="752">
        <v>8695</v>
      </c>
      <c r="J7" s="56"/>
    </row>
    <row r="8" spans="1:11" ht="19.5" customHeight="1" thickBot="1" x14ac:dyDescent="0.25">
      <c r="A8" s="370" t="s">
        <v>99</v>
      </c>
      <c r="B8" s="373" t="s">
        <v>34</v>
      </c>
      <c r="C8" s="759">
        <v>15743</v>
      </c>
      <c r="D8" s="753">
        <v>16118</v>
      </c>
      <c r="E8" s="756">
        <f t="shared" si="0"/>
        <v>102.38201105253128</v>
      </c>
      <c r="F8" s="753">
        <v>17569</v>
      </c>
      <c r="G8" s="753">
        <v>11674</v>
      </c>
      <c r="J8" s="56"/>
    </row>
    <row r="9" spans="1:11" ht="18.75" x14ac:dyDescent="0.3">
      <c r="A9" s="366" t="s">
        <v>397</v>
      </c>
      <c r="B9" s="367" t="s">
        <v>34</v>
      </c>
      <c r="C9" s="363">
        <v>21882.560000000001</v>
      </c>
      <c r="D9" s="363">
        <v>22355.91</v>
      </c>
      <c r="E9" s="760">
        <f t="shared" si="0"/>
        <v>102.16313813374668</v>
      </c>
      <c r="F9" s="607"/>
      <c r="G9" s="570"/>
    </row>
    <row r="10" spans="1:11" ht="38.25" thickBot="1" x14ac:dyDescent="0.25">
      <c r="A10" s="364" t="s">
        <v>234</v>
      </c>
      <c r="B10" s="365" t="s">
        <v>34</v>
      </c>
      <c r="C10" s="761">
        <v>2351</v>
      </c>
      <c r="D10" s="761">
        <v>2245</v>
      </c>
      <c r="E10" s="762">
        <f t="shared" si="0"/>
        <v>95.491280306252662</v>
      </c>
      <c r="F10" s="608"/>
      <c r="G10" s="571"/>
    </row>
    <row r="11" spans="1:11" ht="37.5" x14ac:dyDescent="0.3">
      <c r="A11" s="1228" t="s">
        <v>353</v>
      </c>
      <c r="B11" s="159"/>
      <c r="C11" s="1180"/>
      <c r="D11" s="363"/>
      <c r="E11" s="1181"/>
      <c r="F11" s="1182"/>
      <c r="G11" s="1183"/>
    </row>
    <row r="12" spans="1:11" ht="17.25" customHeight="1" x14ac:dyDescent="0.3">
      <c r="A12" s="1229" t="s">
        <v>456</v>
      </c>
      <c r="B12" s="1125" t="s">
        <v>34</v>
      </c>
      <c r="C12" s="1121">
        <v>79895.95222374193</v>
      </c>
      <c r="D12" s="1118">
        <v>84113.859351908584</v>
      </c>
      <c r="E12" s="1122">
        <f t="shared" ref="E12:E17" si="1">D12/C12*100</f>
        <v>105.27925008810803</v>
      </c>
      <c r="F12" s="1188">
        <v>69632.7</v>
      </c>
      <c r="G12" s="1226">
        <v>37582.9</v>
      </c>
      <c r="I12" s="71"/>
    </row>
    <row r="13" spans="1:11" s="69" customFormat="1" ht="16.5" customHeight="1" outlineLevel="1" x14ac:dyDescent="0.2">
      <c r="A13" s="1126" t="s">
        <v>277</v>
      </c>
      <c r="B13" s="1119" t="s">
        <v>34</v>
      </c>
      <c r="C13" s="1122">
        <v>75764.252023685796</v>
      </c>
      <c r="D13" s="1119">
        <v>80953.919164723513</v>
      </c>
      <c r="E13" s="1122">
        <f t="shared" si="1"/>
        <v>106.84975697960471</v>
      </c>
      <c r="F13" s="1119">
        <v>65098.400000000001</v>
      </c>
      <c r="G13" s="1227">
        <v>36430</v>
      </c>
      <c r="H13" s="244"/>
    </row>
    <row r="14" spans="1:11" ht="20.25" customHeight="1" x14ac:dyDescent="0.2">
      <c r="A14" s="1124" t="s">
        <v>514</v>
      </c>
      <c r="B14" s="1125" t="s">
        <v>34</v>
      </c>
      <c r="C14" s="1121">
        <v>58240</v>
      </c>
      <c r="D14" s="1118">
        <v>61427</v>
      </c>
      <c r="E14" s="1122">
        <f>D14/C14*100</f>
        <v>105.47218406593406</v>
      </c>
      <c r="F14" s="1187"/>
      <c r="G14" s="1184"/>
      <c r="J14" s="75"/>
      <c r="K14" s="75"/>
    </row>
    <row r="15" spans="1:11" s="69" customFormat="1" ht="16.5" customHeight="1" outlineLevel="1" x14ac:dyDescent="0.2">
      <c r="A15" s="1126" t="s">
        <v>277</v>
      </c>
      <c r="B15" s="1119" t="s">
        <v>34</v>
      </c>
      <c r="C15" s="1122">
        <v>57384</v>
      </c>
      <c r="D15" s="1119">
        <v>59467</v>
      </c>
      <c r="E15" s="1122">
        <f t="shared" si="1"/>
        <v>103.62993168827548</v>
      </c>
      <c r="F15" s="1188"/>
      <c r="G15" s="1185"/>
    </row>
    <row r="16" spans="1:11" ht="16.5" x14ac:dyDescent="0.2">
      <c r="A16" s="1127" t="s">
        <v>620</v>
      </c>
      <c r="B16" s="1125" t="s">
        <v>34</v>
      </c>
      <c r="C16" s="1121">
        <v>101235</v>
      </c>
      <c r="D16" s="1118">
        <v>99647</v>
      </c>
      <c r="E16" s="1122">
        <f t="shared" si="1"/>
        <v>98.431372549019599</v>
      </c>
      <c r="F16" s="1189"/>
      <c r="G16" s="1184"/>
    </row>
    <row r="17" spans="1:9" s="69" customFormat="1" ht="19.5" customHeight="1" outlineLevel="1" thickBot="1" x14ac:dyDescent="0.25">
      <c r="A17" s="1128" t="s">
        <v>277</v>
      </c>
      <c r="B17" s="1120" t="s">
        <v>34</v>
      </c>
      <c r="C17" s="1123">
        <v>92403</v>
      </c>
      <c r="D17" s="1120">
        <v>97723</v>
      </c>
      <c r="E17" s="1122">
        <f t="shared" si="1"/>
        <v>105.757388829367</v>
      </c>
      <c r="F17" s="359"/>
      <c r="G17" s="1186"/>
    </row>
    <row r="18" spans="1:9" ht="20.25" customHeight="1" x14ac:dyDescent="0.2">
      <c r="A18" s="1484" t="s">
        <v>743</v>
      </c>
      <c r="B18" s="1484"/>
      <c r="C18" s="1484"/>
      <c r="D18" s="1484"/>
      <c r="E18" s="1484"/>
      <c r="F18" s="1484"/>
      <c r="G18" s="1484"/>
    </row>
    <row r="19" spans="1:9" ht="15.75" x14ac:dyDescent="0.2">
      <c r="A19" s="1434"/>
      <c r="B19" s="1434"/>
      <c r="C19" s="1434"/>
      <c r="D19" s="1434"/>
      <c r="E19" s="1434"/>
      <c r="F19" s="1434"/>
      <c r="G19" s="1434"/>
    </row>
    <row r="20" spans="1:9" ht="15.75" x14ac:dyDescent="0.2">
      <c r="A20" s="620"/>
      <c r="B20" s="620"/>
      <c r="C20" s="620"/>
      <c r="D20" s="620"/>
      <c r="E20" s="620"/>
      <c r="F20" s="620"/>
      <c r="G20" s="620"/>
    </row>
    <row r="21" spans="1:9" ht="18.75" customHeight="1" x14ac:dyDescent="0.2"/>
    <row r="22" spans="1:9" ht="18.75" customHeight="1" x14ac:dyDescent="0.2"/>
    <row r="23" spans="1:9" ht="18.75" customHeight="1" x14ac:dyDescent="0.2"/>
    <row r="24" spans="1:9" ht="18.75" customHeight="1" x14ac:dyDescent="0.2"/>
    <row r="25" spans="1:9" ht="18.75" customHeight="1" x14ac:dyDescent="0.2"/>
    <row r="26" spans="1:9" s="4" customFormat="1" ht="18.75" customHeight="1" x14ac:dyDescent="0.3">
      <c r="A26" s="186"/>
      <c r="B26" s="9"/>
      <c r="C26" s="1"/>
      <c r="D26" s="1"/>
      <c r="E26" s="1"/>
    </row>
    <row r="27" spans="1:9" s="4" customFormat="1" ht="18.75" customHeight="1" x14ac:dyDescent="0.25">
      <c r="A27" s="5"/>
      <c r="B27" s="9"/>
      <c r="C27" s="1"/>
      <c r="D27" s="1"/>
      <c r="E27" s="1"/>
      <c r="I27" s="76"/>
    </row>
    <row r="28" spans="1:9" s="4" customFormat="1" ht="18.75" customHeight="1" x14ac:dyDescent="0.25">
      <c r="A28" s="5"/>
      <c r="B28" s="9"/>
      <c r="C28" s="1"/>
      <c r="D28" s="1"/>
      <c r="E28" s="1"/>
      <c r="I28" s="76"/>
    </row>
    <row r="29" spans="1:9" s="4" customFormat="1" ht="18.75" customHeight="1" x14ac:dyDescent="0.25">
      <c r="A29" s="5"/>
      <c r="B29" s="9"/>
      <c r="C29" s="1"/>
      <c r="D29" s="1"/>
      <c r="E29" s="1"/>
      <c r="I29" s="76"/>
    </row>
    <row r="30" spans="1:9" s="4" customFormat="1" ht="18.75" customHeight="1" x14ac:dyDescent="0.25">
      <c r="A30" s="187"/>
      <c r="B30" s="30"/>
      <c r="C30" s="1"/>
      <c r="D30" s="1"/>
      <c r="E30" s="1"/>
      <c r="I30" s="76"/>
    </row>
    <row r="31" spans="1:9" s="4" customFormat="1" ht="18.75" customHeight="1" x14ac:dyDescent="0.25">
      <c r="A31" s="1477"/>
      <c r="B31" s="1477"/>
      <c r="C31" s="1477"/>
      <c r="D31" s="1477"/>
      <c r="E31" s="1477"/>
      <c r="I31" s="76"/>
    </row>
    <row r="32" spans="1:9" s="4" customFormat="1" ht="18.75" customHeight="1" x14ac:dyDescent="0.3">
      <c r="A32" s="188"/>
      <c r="B32" s="6"/>
      <c r="C32" s="6"/>
      <c r="D32" s="6"/>
      <c r="E32" s="6"/>
      <c r="I32" s="76"/>
    </row>
    <row r="33" spans="1:5" s="4" customFormat="1" ht="18.75" customHeight="1" x14ac:dyDescent="0.2"/>
    <row r="34" spans="1:5" s="4" customFormat="1" ht="18.75" customHeight="1" x14ac:dyDescent="0.2"/>
    <row r="35" spans="1:5" s="4" customFormat="1" ht="18.75" customHeight="1" x14ac:dyDescent="0.25">
      <c r="A35" s="255"/>
      <c r="B35" s="31"/>
      <c r="C35" s="255"/>
      <c r="D35" s="255"/>
      <c r="E35" s="255"/>
    </row>
    <row r="36" spans="1:5" s="4" customFormat="1" ht="18.75" customHeight="1" x14ac:dyDescent="0.25">
      <c r="A36" s="5"/>
      <c r="B36" s="9"/>
      <c r="C36" s="1"/>
      <c r="D36" s="1"/>
      <c r="E36" s="1"/>
    </row>
    <row r="37" spans="1:5" s="4" customFormat="1" ht="21.75" customHeight="1" x14ac:dyDescent="0.25">
      <c r="A37" s="5"/>
      <c r="B37" s="9"/>
      <c r="C37" s="1"/>
      <c r="D37" s="1"/>
      <c r="E37" s="1"/>
    </row>
    <row r="38" spans="1:5" s="4" customFormat="1" ht="21.75" customHeight="1" x14ac:dyDescent="0.25">
      <c r="A38" s="5"/>
      <c r="B38" s="9"/>
      <c r="C38" s="1"/>
      <c r="D38" s="1"/>
      <c r="E38" s="1"/>
    </row>
    <row r="39" spans="1:5" s="4" customFormat="1" ht="21.75" customHeight="1" x14ac:dyDescent="0.25">
      <c r="A39" s="5"/>
      <c r="B39" s="9"/>
      <c r="C39" s="1"/>
      <c r="D39" s="1"/>
      <c r="E39" s="1"/>
    </row>
    <row r="40" spans="1:5" s="4" customFormat="1" ht="21.75" customHeight="1" x14ac:dyDescent="0.25">
      <c r="A40" s="5"/>
      <c r="B40" s="9"/>
      <c r="C40" s="1"/>
      <c r="D40" s="1"/>
      <c r="E40" s="1"/>
    </row>
    <row r="41" spans="1:5" s="4" customFormat="1" ht="21.75" customHeight="1" x14ac:dyDescent="0.25">
      <c r="A41" s="5"/>
      <c r="B41" s="9"/>
      <c r="C41" s="1"/>
      <c r="D41" s="1"/>
      <c r="E41" s="1"/>
    </row>
    <row r="42" spans="1:5" s="4" customFormat="1" ht="21.75" customHeight="1" x14ac:dyDescent="0.25">
      <c r="A42" s="5"/>
      <c r="B42" s="9"/>
      <c r="C42" s="1"/>
      <c r="D42" s="1"/>
      <c r="E42" s="1"/>
    </row>
    <row r="43" spans="1:5" s="4" customFormat="1" ht="21.75" customHeight="1" x14ac:dyDescent="0.25">
      <c r="A43" s="5"/>
      <c r="B43" s="9"/>
      <c r="C43" s="1"/>
      <c r="D43" s="1"/>
      <c r="E43" s="1"/>
    </row>
    <row r="44" spans="1:5" s="4" customFormat="1" ht="21.75" customHeight="1" x14ac:dyDescent="0.25">
      <c r="A44" s="5"/>
      <c r="B44" s="9"/>
      <c r="C44" s="1"/>
      <c r="D44" s="1"/>
      <c r="E44" s="1"/>
    </row>
    <row r="45" spans="1:5" s="4" customFormat="1" ht="21.75" customHeight="1" x14ac:dyDescent="0.25">
      <c r="A45" s="5"/>
      <c r="B45" s="9"/>
      <c r="C45" s="1"/>
      <c r="D45" s="1"/>
      <c r="E45" s="1"/>
    </row>
    <row r="46" spans="1:5" s="4" customFormat="1" ht="21.75" customHeight="1" x14ac:dyDescent="0.25">
      <c r="A46" s="5"/>
      <c r="B46" s="9"/>
      <c r="C46" s="1"/>
      <c r="D46" s="1"/>
      <c r="E46" s="1"/>
    </row>
    <row r="47" spans="1:5" s="4" customFormat="1" ht="21.75" customHeight="1" x14ac:dyDescent="0.25">
      <c r="A47" s="5"/>
      <c r="B47" s="9"/>
      <c r="C47" s="1"/>
      <c r="D47" s="1"/>
      <c r="E47" s="1"/>
    </row>
    <row r="48" spans="1:5" s="4" customFormat="1" ht="21.75" customHeight="1" x14ac:dyDescent="0.25">
      <c r="A48" s="5"/>
      <c r="B48" s="9"/>
      <c r="C48" s="1"/>
      <c r="D48" s="1"/>
      <c r="E48" s="1"/>
    </row>
    <row r="49" spans="1:5" s="4" customFormat="1" ht="21.75" customHeight="1" x14ac:dyDescent="0.25">
      <c r="A49" s="5"/>
      <c r="B49" s="9"/>
      <c r="C49" s="1"/>
      <c r="D49" s="1"/>
      <c r="E49" s="1"/>
    </row>
    <row r="50" spans="1:5" s="4" customFormat="1" ht="21.75" customHeight="1" x14ac:dyDescent="0.25">
      <c r="A50" s="5"/>
      <c r="B50" s="9"/>
      <c r="C50" s="1"/>
      <c r="D50" s="1"/>
      <c r="E50" s="1"/>
    </row>
    <row r="51" spans="1:5" s="4" customFormat="1" ht="21.75" customHeight="1" x14ac:dyDescent="0.25">
      <c r="A51" s="5"/>
      <c r="B51" s="9"/>
      <c r="C51" s="1"/>
      <c r="D51" s="1"/>
      <c r="E51" s="1"/>
    </row>
    <row r="52" spans="1:5" s="4" customFormat="1" ht="21.75" customHeight="1" x14ac:dyDescent="0.25">
      <c r="A52" s="5"/>
      <c r="B52" s="9"/>
      <c r="C52" s="1"/>
      <c r="D52" s="1"/>
      <c r="E52" s="1"/>
    </row>
    <row r="53" spans="1:5" s="4" customFormat="1" ht="21.75" customHeight="1" x14ac:dyDescent="0.2"/>
    <row r="54" spans="1:5" s="4" customFormat="1" ht="21.75" customHeight="1" x14ac:dyDescent="0.2"/>
    <row r="55" spans="1:5" s="4" customFormat="1" ht="21.75" customHeight="1" x14ac:dyDescent="0.2"/>
    <row r="56" spans="1:5" s="4" customFormat="1" ht="21.75" customHeight="1" x14ac:dyDescent="0.2"/>
    <row r="57" spans="1:5" s="4" customFormat="1" ht="21.75" customHeight="1" x14ac:dyDescent="0.2"/>
    <row r="58" spans="1:5" s="4" customFormat="1" ht="21.75" customHeight="1" x14ac:dyDescent="0.2"/>
    <row r="59" spans="1:5" s="4" customFormat="1" ht="21.75" customHeight="1" x14ac:dyDescent="0.25">
      <c r="A59" s="32"/>
      <c r="B59" s="9"/>
      <c r="C59" s="1"/>
      <c r="D59" s="1"/>
      <c r="E59" s="1"/>
    </row>
    <row r="60" spans="1:5" s="4" customFormat="1" ht="21.75" customHeight="1" x14ac:dyDescent="0.25">
      <c r="A60" s="33"/>
      <c r="B60" s="9"/>
      <c r="C60" s="1"/>
      <c r="D60" s="1"/>
      <c r="E60" s="1"/>
    </row>
    <row r="61" spans="1:5" s="4" customFormat="1" ht="16.5" x14ac:dyDescent="0.2">
      <c r="A61" s="34"/>
      <c r="B61" s="9"/>
      <c r="C61" s="1"/>
      <c r="D61" s="1"/>
      <c r="E61" s="1"/>
    </row>
    <row r="62" spans="1:5" s="4" customFormat="1" ht="16.5" customHeight="1" x14ac:dyDescent="0.25">
      <c r="A62" s="33"/>
      <c r="B62" s="9"/>
      <c r="C62" s="1"/>
      <c r="D62" s="1"/>
      <c r="E62" s="1"/>
    </row>
    <row r="63" spans="1:5" s="4" customFormat="1" ht="33" customHeight="1" x14ac:dyDescent="0.25">
      <c r="A63" s="33"/>
      <c r="B63" s="9"/>
      <c r="C63" s="1"/>
      <c r="D63" s="1"/>
      <c r="E63" s="1"/>
    </row>
    <row r="64" spans="1:5" s="4" customFormat="1" ht="18" customHeight="1" x14ac:dyDescent="0.25">
      <c r="A64" s="33"/>
      <c r="B64" s="9"/>
      <c r="C64" s="1"/>
      <c r="D64" s="1"/>
      <c r="E64" s="1"/>
    </row>
    <row r="65" spans="1:5" s="4" customFormat="1" ht="21.75" customHeight="1" x14ac:dyDescent="0.25">
      <c r="A65" s="33"/>
      <c r="B65" s="9"/>
      <c r="C65" s="1"/>
      <c r="D65" s="1"/>
      <c r="E65" s="1"/>
    </row>
    <row r="66" spans="1:5" s="4" customFormat="1" ht="23.25" customHeight="1" x14ac:dyDescent="0.25">
      <c r="A66" s="5"/>
      <c r="B66" s="9"/>
      <c r="C66" s="1"/>
      <c r="D66" s="1"/>
      <c r="E66" s="1"/>
    </row>
    <row r="67" spans="1:5" s="4" customFormat="1" ht="53.25" customHeight="1" x14ac:dyDescent="0.25">
      <c r="A67" s="35"/>
      <c r="B67" s="9"/>
      <c r="C67" s="1"/>
      <c r="D67" s="1"/>
      <c r="E67" s="1"/>
    </row>
    <row r="68" spans="1:5" s="4" customFormat="1" ht="56.25" customHeight="1" x14ac:dyDescent="0.25">
      <c r="A68" s="33"/>
      <c r="B68" s="9"/>
      <c r="C68" s="1"/>
      <c r="D68" s="1"/>
      <c r="E68" s="1"/>
    </row>
    <row r="69" spans="1:5" s="4" customFormat="1" ht="24.75" customHeight="1" x14ac:dyDescent="0.25">
      <c r="A69" s="33"/>
      <c r="B69" s="9"/>
      <c r="C69" s="1"/>
      <c r="D69" s="1"/>
      <c r="E69" s="1"/>
    </row>
    <row r="70" spans="1:5" s="4" customFormat="1" ht="36.75" customHeight="1" x14ac:dyDescent="0.25">
      <c r="A70" s="33"/>
      <c r="B70" s="9"/>
      <c r="C70" s="1"/>
      <c r="D70" s="1"/>
      <c r="E70" s="1"/>
    </row>
    <row r="71" spans="1:5" s="4" customFormat="1" ht="36.75" customHeight="1" x14ac:dyDescent="0.25">
      <c r="A71" s="33"/>
      <c r="B71" s="9"/>
      <c r="C71" s="1"/>
      <c r="D71" s="1"/>
      <c r="E71" s="1"/>
    </row>
    <row r="72" spans="1:5" s="4" customFormat="1" ht="39" customHeight="1" x14ac:dyDescent="0.2">
      <c r="A72" s="36"/>
      <c r="B72" s="9"/>
      <c r="C72" s="1"/>
      <c r="D72" s="1"/>
      <c r="E72" s="1"/>
    </row>
    <row r="73" spans="1:5" s="4" customFormat="1" ht="40.5" customHeight="1" x14ac:dyDescent="0.2">
      <c r="A73" s="36"/>
      <c r="B73" s="9"/>
      <c r="C73" s="37"/>
      <c r="D73" s="37"/>
      <c r="E73" s="37"/>
    </row>
    <row r="74" spans="1:5" s="4" customFormat="1" ht="37.5" customHeight="1" x14ac:dyDescent="0.2">
      <c r="A74" s="38"/>
      <c r="B74" s="30"/>
      <c r="C74" s="1"/>
      <c r="D74" s="1"/>
      <c r="E74" s="1"/>
    </row>
    <row r="75" spans="1:5" s="4" customFormat="1" ht="24" customHeight="1" x14ac:dyDescent="0.2">
      <c r="A75" s="39"/>
      <c r="B75" s="40"/>
      <c r="C75" s="29"/>
      <c r="D75" s="29"/>
      <c r="E75" s="29"/>
    </row>
    <row r="76" spans="1:5" s="4" customFormat="1" ht="24" customHeight="1" x14ac:dyDescent="0.2">
      <c r="A76" s="39"/>
      <c r="B76" s="41"/>
      <c r="C76" s="29"/>
      <c r="D76" s="29"/>
      <c r="E76" s="29"/>
    </row>
    <row r="77" spans="1:5" s="4" customFormat="1" ht="24" customHeight="1" x14ac:dyDescent="0.2">
      <c r="A77" s="39"/>
      <c r="B77" s="40"/>
      <c r="C77" s="29"/>
      <c r="D77" s="29"/>
      <c r="E77" s="29"/>
    </row>
    <row r="78" spans="1:5" s="4" customFormat="1" ht="24" customHeight="1" x14ac:dyDescent="0.2">
      <c r="A78" s="39"/>
      <c r="B78" s="41"/>
      <c r="C78" s="29"/>
      <c r="D78" s="29"/>
      <c r="E78" s="29"/>
    </row>
    <row r="79" spans="1:5" s="4" customFormat="1" ht="24" customHeight="1" x14ac:dyDescent="0.2">
      <c r="A79" s="39"/>
      <c r="B79" s="41"/>
      <c r="C79" s="29"/>
      <c r="D79" s="29"/>
      <c r="E79" s="29"/>
    </row>
    <row r="80" spans="1:5" s="4" customFormat="1" ht="19.5" customHeight="1" x14ac:dyDescent="0.3">
      <c r="A80" s="42"/>
      <c r="B80" s="30"/>
      <c r="C80" s="1"/>
      <c r="D80" s="1"/>
      <c r="E80" s="1"/>
    </row>
    <row r="81" spans="1:5" s="4" customFormat="1" ht="19.5" customHeight="1" x14ac:dyDescent="0.3">
      <c r="A81" s="43"/>
      <c r="B81" s="30"/>
      <c r="C81" s="1"/>
      <c r="D81" s="1"/>
      <c r="E81" s="1"/>
    </row>
    <row r="82" spans="1:5" s="4" customFormat="1" ht="19.5" customHeight="1" x14ac:dyDescent="0.25">
      <c r="A82" s="24"/>
      <c r="B82" s="30"/>
      <c r="C82" s="3"/>
      <c r="D82" s="3"/>
      <c r="E82" s="3"/>
    </row>
    <row r="83" spans="1:5" s="4" customFormat="1" ht="19.5" customHeight="1" x14ac:dyDescent="0.25">
      <c r="A83" s="24"/>
      <c r="B83" s="30"/>
      <c r="C83" s="3"/>
      <c r="D83" s="3"/>
      <c r="E83" s="3"/>
    </row>
    <row r="84" spans="1:5" s="4" customFormat="1" ht="19.5" customHeight="1" x14ac:dyDescent="0.3">
      <c r="A84" s="43"/>
      <c r="B84" s="44"/>
      <c r="C84" s="3"/>
      <c r="D84" s="3"/>
      <c r="E84" s="3"/>
    </row>
    <row r="85" spans="1:5" s="4" customFormat="1" ht="19.5" customHeight="1" x14ac:dyDescent="0.25">
      <c r="A85" s="24"/>
      <c r="B85" s="30"/>
      <c r="C85" s="3"/>
      <c r="D85" s="3"/>
      <c r="E85" s="3"/>
    </row>
    <row r="86" spans="1:5" s="4" customFormat="1" ht="19.5" customHeight="1" x14ac:dyDescent="0.25">
      <c r="A86" s="24"/>
      <c r="B86" s="30"/>
      <c r="C86" s="3"/>
      <c r="D86" s="3"/>
      <c r="E86" s="3"/>
    </row>
    <row r="87" spans="1:5" s="4" customFormat="1" ht="41.25" customHeight="1" x14ac:dyDescent="0.3">
      <c r="A87" s="45"/>
      <c r="B87" s="30"/>
      <c r="C87" s="1"/>
      <c r="D87" s="1"/>
      <c r="E87" s="1"/>
    </row>
    <row r="88" spans="1:5" s="4" customFormat="1" ht="18" customHeight="1" x14ac:dyDescent="0.3">
      <c r="A88" s="42"/>
      <c r="B88" s="46"/>
      <c r="C88" s="47"/>
      <c r="D88" s="47"/>
      <c r="E88" s="47"/>
    </row>
    <row r="89" spans="1:5" s="4" customFormat="1" ht="22.5" customHeight="1" x14ac:dyDescent="0.25">
      <c r="A89" s="48"/>
      <c r="B89" s="30"/>
      <c r="C89" s="1"/>
      <c r="D89" s="1"/>
      <c r="E89" s="1"/>
    </row>
    <row r="90" spans="1:5" s="4" customFormat="1" ht="30" customHeight="1" x14ac:dyDescent="0.2">
      <c r="A90" s="49"/>
      <c r="B90" s="30"/>
      <c r="C90" s="1"/>
      <c r="D90" s="1"/>
      <c r="E90" s="1"/>
    </row>
    <row r="91" spans="1:5" s="4" customFormat="1" ht="16.5" x14ac:dyDescent="0.25">
      <c r="A91" s="33"/>
      <c r="B91" s="30"/>
      <c r="C91" s="1"/>
      <c r="D91" s="1"/>
      <c r="E91" s="1"/>
    </row>
    <row r="92" spans="1:5" s="4" customFormat="1" ht="34.5" customHeight="1" x14ac:dyDescent="0.25">
      <c r="A92" s="33"/>
      <c r="B92" s="30"/>
      <c r="C92" s="1"/>
      <c r="D92" s="1"/>
      <c r="E92" s="1"/>
    </row>
    <row r="93" spans="1:5" ht="20.25" customHeight="1" x14ac:dyDescent="0.2"/>
    <row r="94" spans="1:5" ht="61.5" customHeight="1" x14ac:dyDescent="0.2"/>
    <row r="96" spans="1:5" ht="21" customHeight="1" x14ac:dyDescent="0.2"/>
    <row r="102" spans="1:1" ht="16.5" x14ac:dyDescent="0.25">
      <c r="A102" s="6"/>
    </row>
    <row r="103" spans="1:1" ht="16.5" x14ac:dyDescent="0.25">
      <c r="A103" s="6"/>
    </row>
    <row r="106" spans="1:1" ht="16.5" x14ac:dyDescent="0.25">
      <c r="A106" s="6"/>
    </row>
    <row r="109" spans="1:1" ht="16.5" x14ac:dyDescent="0.25">
      <c r="A109" s="6"/>
    </row>
    <row r="110" spans="1:1" ht="16.5" x14ac:dyDescent="0.25">
      <c r="A110" s="6"/>
    </row>
    <row r="111" spans="1:1" ht="16.5" x14ac:dyDescent="0.25">
      <c r="A111" s="6"/>
    </row>
    <row r="112" spans="1:1" ht="16.5" x14ac:dyDescent="0.25">
      <c r="A112" s="6"/>
    </row>
    <row r="113" spans="1:1" ht="16.5" x14ac:dyDescent="0.25">
      <c r="A113" s="6"/>
    </row>
    <row r="114" spans="1:1" ht="16.5" x14ac:dyDescent="0.25">
      <c r="A114" s="6"/>
    </row>
    <row r="115" spans="1:1" ht="16.5" x14ac:dyDescent="0.25">
      <c r="A115" s="6"/>
    </row>
    <row r="116" spans="1:1" ht="16.5" x14ac:dyDescent="0.25">
      <c r="A116" s="6"/>
    </row>
    <row r="117" spans="1:1" ht="16.5" x14ac:dyDescent="0.25">
      <c r="A117" s="6"/>
    </row>
    <row r="118" spans="1:1" ht="16.5" x14ac:dyDescent="0.25">
      <c r="A118" s="6"/>
    </row>
    <row r="119" spans="1:1" ht="16.5" x14ac:dyDescent="0.25">
      <c r="A119" s="6"/>
    </row>
    <row r="120" spans="1:1" ht="16.5" x14ac:dyDescent="0.25">
      <c r="A120" s="6"/>
    </row>
    <row r="121" spans="1:1" ht="16.5" x14ac:dyDescent="0.25">
      <c r="A121" s="6"/>
    </row>
    <row r="122" spans="1:1" ht="16.5" x14ac:dyDescent="0.25">
      <c r="A122" s="6"/>
    </row>
    <row r="123" spans="1:1" ht="16.5" x14ac:dyDescent="0.25">
      <c r="A123" s="6"/>
    </row>
    <row r="124" spans="1:1" ht="16.5" x14ac:dyDescent="0.25">
      <c r="A124" s="31"/>
    </row>
    <row r="125" spans="1:1" ht="16.5" x14ac:dyDescent="0.25">
      <c r="A125" s="6"/>
    </row>
    <row r="126" spans="1:1" ht="16.5" x14ac:dyDescent="0.25">
      <c r="A126" s="6"/>
    </row>
    <row r="127" spans="1:1" ht="16.5" x14ac:dyDescent="0.25">
      <c r="A127" s="6"/>
    </row>
    <row r="128" spans="1:1" ht="16.5" x14ac:dyDescent="0.25">
      <c r="A128" s="6"/>
    </row>
    <row r="129" spans="1:1" ht="16.5" x14ac:dyDescent="0.25">
      <c r="A129" s="6"/>
    </row>
    <row r="130" spans="1:1" ht="16.5" x14ac:dyDescent="0.25">
      <c r="A130" s="6"/>
    </row>
    <row r="131" spans="1:1" ht="16.5" x14ac:dyDescent="0.25">
      <c r="A131" s="6"/>
    </row>
    <row r="132" spans="1:1" ht="16.5" x14ac:dyDescent="0.25">
      <c r="A132" s="6"/>
    </row>
    <row r="133" spans="1:1" ht="16.5" x14ac:dyDescent="0.25">
      <c r="A133" s="6"/>
    </row>
    <row r="134" spans="1:1" ht="16.5" x14ac:dyDescent="0.25">
      <c r="A134" s="6"/>
    </row>
    <row r="135" spans="1:1" ht="16.5" x14ac:dyDescent="0.25">
      <c r="A135" s="6"/>
    </row>
    <row r="136" spans="1:1" ht="16.5" x14ac:dyDescent="0.25">
      <c r="A136" s="6"/>
    </row>
    <row r="137" spans="1:1" ht="16.5" x14ac:dyDescent="0.25">
      <c r="A137" s="6"/>
    </row>
  </sheetData>
  <mergeCells count="12">
    <mergeCell ref="A1:G1"/>
    <mergeCell ref="G3:G4"/>
    <mergeCell ref="F3:F4"/>
    <mergeCell ref="A2:G2"/>
    <mergeCell ref="A31:E31"/>
    <mergeCell ref="B3:B4"/>
    <mergeCell ref="C3:C4"/>
    <mergeCell ref="E3:E4"/>
    <mergeCell ref="D3:D4"/>
    <mergeCell ref="A3:A4"/>
    <mergeCell ref="A19:G19"/>
    <mergeCell ref="A18:G18"/>
  </mergeCells>
  <phoneticPr fontId="0" type="noConversion"/>
  <printOptions horizontalCentered="1"/>
  <pageMargins left="0.47244094488188981" right="0" top="0.27559055118110237" bottom="0.31496062992125984" header="0.15748031496062992" footer="0.15748031496062992"/>
  <pageSetup paperSize="9" scale="60" orientation="portrait" r:id="rId1"/>
  <headerFooter alignWithMargins="0">
    <oddFooter>&amp;C&amp;"Times New Roman,обычный"4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07"/>
  <sheetViews>
    <sheetView view="pageBreakPreview" zoomScale="70" zoomScaleSheetLayoutView="70" zoomScalePageLayoutView="80" workbookViewId="0">
      <selection activeCell="Q114" sqref="Q114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1490" t="s">
        <v>418</v>
      </c>
      <c r="B1" s="1490"/>
      <c r="C1" s="1490"/>
      <c r="D1" s="1490"/>
      <c r="E1" s="1490"/>
      <c r="F1" s="1490"/>
      <c r="G1" s="1490"/>
      <c r="H1" s="1490"/>
      <c r="I1" s="1490"/>
      <c r="J1" s="1490"/>
      <c r="K1" s="128"/>
      <c r="L1" s="21"/>
      <c r="M1" s="21"/>
    </row>
    <row r="2" spans="1:13" ht="22.5" customHeight="1" thickBot="1" x14ac:dyDescent="0.3">
      <c r="A2" s="1501"/>
      <c r="B2" s="1493" t="s">
        <v>404</v>
      </c>
      <c r="C2" s="1494"/>
      <c r="D2" s="1495"/>
      <c r="E2" s="1493" t="s">
        <v>71</v>
      </c>
      <c r="F2" s="1494"/>
      <c r="G2" s="1495"/>
      <c r="H2" s="1504" t="s">
        <v>29</v>
      </c>
      <c r="I2" s="1494"/>
      <c r="J2" s="1495"/>
      <c r="K2" s="19"/>
      <c r="L2" s="21"/>
      <c r="M2" s="21"/>
    </row>
    <row r="3" spans="1:13" ht="14.25" x14ac:dyDescent="0.2">
      <c r="A3" s="1502"/>
      <c r="B3" s="1505" t="s">
        <v>26</v>
      </c>
      <c r="C3" s="1506" t="s">
        <v>30</v>
      </c>
      <c r="D3" s="1491" t="s">
        <v>668</v>
      </c>
      <c r="E3" s="1496" t="s">
        <v>26</v>
      </c>
      <c r="F3" s="1498" t="s">
        <v>30</v>
      </c>
      <c r="G3" s="1500" t="s">
        <v>668</v>
      </c>
      <c r="H3" s="1507" t="s">
        <v>26</v>
      </c>
      <c r="I3" s="1506" t="s">
        <v>30</v>
      </c>
      <c r="J3" s="1491" t="s">
        <v>669</v>
      </c>
      <c r="K3" s="20"/>
      <c r="L3" s="20"/>
      <c r="M3" s="20"/>
    </row>
    <row r="4" spans="1:13" ht="36" customHeight="1" thickBot="1" x14ac:dyDescent="0.25">
      <c r="A4" s="1503"/>
      <c r="B4" s="1497"/>
      <c r="C4" s="1499"/>
      <c r="D4" s="1492"/>
      <c r="E4" s="1497"/>
      <c r="F4" s="1499"/>
      <c r="G4" s="1492"/>
      <c r="H4" s="1508"/>
      <c r="I4" s="1499"/>
      <c r="J4" s="1492"/>
      <c r="K4" s="20"/>
      <c r="L4" s="20"/>
      <c r="M4" s="20"/>
    </row>
    <row r="5" spans="1:13" hidden="1" x14ac:dyDescent="0.25">
      <c r="A5" s="768" t="s">
        <v>14</v>
      </c>
      <c r="B5" s="416">
        <v>2679.4</v>
      </c>
      <c r="C5" s="417">
        <v>101.1</v>
      </c>
      <c r="D5" s="418">
        <v>101.1</v>
      </c>
      <c r="E5" s="416">
        <v>1662.34</v>
      </c>
      <c r="F5" s="419">
        <f>E5/1645.8*100</f>
        <v>101.00498237938996</v>
      </c>
      <c r="G5" s="420">
        <f t="shared" ref="G5:G10" si="0">E5/1645.8*100</f>
        <v>101.00498237938996</v>
      </c>
      <c r="H5" s="416">
        <v>1506.8</v>
      </c>
      <c r="I5" s="417">
        <v>102.2</v>
      </c>
      <c r="J5" s="418">
        <v>102.2</v>
      </c>
      <c r="K5" s="20"/>
      <c r="L5" s="20"/>
      <c r="M5" s="20"/>
    </row>
    <row r="6" spans="1:13" hidden="1" x14ac:dyDescent="0.25">
      <c r="A6" s="769" t="s">
        <v>15</v>
      </c>
      <c r="B6" s="421">
        <v>2703.1</v>
      </c>
      <c r="C6" s="422">
        <v>100.9</v>
      </c>
      <c r="D6" s="423">
        <v>102</v>
      </c>
      <c r="E6" s="421">
        <v>1671.55</v>
      </c>
      <c r="F6" s="424">
        <f t="shared" ref="F6:F11" si="1">E6/E5*100</f>
        <v>100.55403828338368</v>
      </c>
      <c r="G6" s="425">
        <f t="shared" si="0"/>
        <v>101.56458864989671</v>
      </c>
      <c r="H6" s="421">
        <v>1524.3</v>
      </c>
      <c r="I6" s="422">
        <v>101.2</v>
      </c>
      <c r="J6" s="423">
        <v>103.4</v>
      </c>
      <c r="K6" s="20"/>
      <c r="L6" s="20"/>
      <c r="M6" s="20"/>
    </row>
    <row r="7" spans="1:13" hidden="1" x14ac:dyDescent="0.25">
      <c r="A7" s="769" t="s">
        <v>16</v>
      </c>
      <c r="B7" s="421">
        <v>2800.3</v>
      </c>
      <c r="C7" s="422">
        <v>103.6</v>
      </c>
      <c r="D7" s="423">
        <v>105.6</v>
      </c>
      <c r="E7" s="421">
        <v>1684.83</v>
      </c>
      <c r="F7" s="424">
        <f t="shared" si="1"/>
        <v>100.79447219646435</v>
      </c>
      <c r="G7" s="425">
        <f t="shared" si="0"/>
        <v>102.37149106817354</v>
      </c>
      <c r="H7" s="421">
        <v>1542.5</v>
      </c>
      <c r="I7" s="422">
        <v>101.2</v>
      </c>
      <c r="J7" s="423">
        <v>104.7</v>
      </c>
      <c r="K7" s="20"/>
      <c r="L7" s="20"/>
      <c r="M7" s="20"/>
    </row>
    <row r="8" spans="1:13" hidden="1" x14ac:dyDescent="0.25">
      <c r="A8" s="769" t="s">
        <v>17</v>
      </c>
      <c r="B8" s="421">
        <v>2903.6</v>
      </c>
      <c r="C8" s="422">
        <v>103.7</v>
      </c>
      <c r="D8" s="423">
        <v>109.5</v>
      </c>
      <c r="E8" s="421">
        <v>1703.7</v>
      </c>
      <c r="F8" s="424">
        <f t="shared" si="1"/>
        <v>101.11999430209578</v>
      </c>
      <c r="G8" s="425">
        <f t="shared" si="0"/>
        <v>103.51804593510757</v>
      </c>
      <c r="H8" s="421">
        <v>1555.4</v>
      </c>
      <c r="I8" s="422">
        <v>100.8</v>
      </c>
      <c r="J8" s="423">
        <v>105.5</v>
      </c>
      <c r="K8" s="20"/>
      <c r="L8" s="19"/>
      <c r="M8" s="19"/>
    </row>
    <row r="9" spans="1:13" hidden="1" x14ac:dyDescent="0.25">
      <c r="A9" s="769" t="s">
        <v>18</v>
      </c>
      <c r="B9" s="421">
        <v>2944.1</v>
      </c>
      <c r="C9" s="422">
        <v>101.4</v>
      </c>
      <c r="D9" s="423">
        <v>111.1</v>
      </c>
      <c r="E9" s="421">
        <v>1752.4</v>
      </c>
      <c r="F9" s="424">
        <f t="shared" si="1"/>
        <v>102.85848447496626</v>
      </c>
      <c r="G9" s="425">
        <f t="shared" si="0"/>
        <v>106.47709320695104</v>
      </c>
      <c r="H9" s="421">
        <v>1589.8</v>
      </c>
      <c r="I9" s="422">
        <v>102.2</v>
      </c>
      <c r="J9" s="423">
        <v>107.9</v>
      </c>
      <c r="K9" s="13"/>
      <c r="L9" s="13"/>
      <c r="M9" s="13"/>
    </row>
    <row r="10" spans="1:13" hidden="1" x14ac:dyDescent="0.25">
      <c r="A10" s="769" t="s">
        <v>19</v>
      </c>
      <c r="B10" s="421">
        <v>2989.1</v>
      </c>
      <c r="C10" s="422">
        <v>101.5</v>
      </c>
      <c r="D10" s="423">
        <v>112.8</v>
      </c>
      <c r="E10" s="421">
        <v>1769.4</v>
      </c>
      <c r="F10" s="424">
        <f t="shared" si="1"/>
        <v>100.97009815110705</v>
      </c>
      <c r="G10" s="425">
        <f t="shared" si="0"/>
        <v>107.5100255195042</v>
      </c>
      <c r="H10" s="421">
        <v>1666.3</v>
      </c>
      <c r="I10" s="422">
        <v>102.2</v>
      </c>
      <c r="J10" s="423">
        <v>113.1</v>
      </c>
      <c r="K10" s="13"/>
      <c r="L10" s="13"/>
      <c r="M10" s="13"/>
    </row>
    <row r="11" spans="1:13" hidden="1" x14ac:dyDescent="0.25">
      <c r="A11" s="769" t="s">
        <v>218</v>
      </c>
      <c r="B11" s="421">
        <v>2970.1</v>
      </c>
      <c r="C11" s="422">
        <v>99.4</v>
      </c>
      <c r="D11" s="423">
        <v>112</v>
      </c>
      <c r="E11" s="421">
        <v>1775.6</v>
      </c>
      <c r="F11" s="424">
        <f t="shared" si="1"/>
        <v>100.35040126596586</v>
      </c>
      <c r="G11" s="425">
        <f>E11/1645.8*100</f>
        <v>107.88674200996475</v>
      </c>
      <c r="H11" s="421">
        <v>1726.5</v>
      </c>
      <c r="I11" s="424">
        <f t="shared" ref="I11:I17" si="2">H11/H10*100</f>
        <v>103.61279481485927</v>
      </c>
      <c r="J11" s="425">
        <f>H11/1473.8*100</f>
        <v>117.14615280227983</v>
      </c>
      <c r="K11" s="13"/>
      <c r="L11" s="13"/>
      <c r="M11" s="13"/>
    </row>
    <row r="12" spans="1:13" hidden="1" x14ac:dyDescent="0.25">
      <c r="A12" s="769" t="s">
        <v>226</v>
      </c>
      <c r="B12" s="421">
        <v>2889.4</v>
      </c>
      <c r="C12" s="424">
        <f t="shared" ref="C12:C17" si="3">B12/B11*100</f>
        <v>97.282919767011222</v>
      </c>
      <c r="D12" s="426">
        <f>B12/2650.25*100</f>
        <v>109.0236770116027</v>
      </c>
      <c r="E12" s="421">
        <v>1783.1</v>
      </c>
      <c r="F12" s="424">
        <f t="shared" ref="F12:F17" si="4">E12/E11*100</f>
        <v>100.42239243072764</v>
      </c>
      <c r="G12" s="425">
        <f>E12/1645.8*100</f>
        <v>108.3424474419735</v>
      </c>
      <c r="H12" s="421">
        <v>1656.9</v>
      </c>
      <c r="I12" s="424">
        <f t="shared" si="2"/>
        <v>95.968722849695922</v>
      </c>
      <c r="J12" s="425">
        <f>H12/1473.8*100</f>
        <v>112.42366671190123</v>
      </c>
      <c r="K12" s="13"/>
      <c r="L12" s="13"/>
      <c r="M12" s="13"/>
    </row>
    <row r="13" spans="1:13" hidden="1" x14ac:dyDescent="0.25">
      <c r="A13" s="427" t="s">
        <v>233</v>
      </c>
      <c r="B13" s="428">
        <v>2726.8</v>
      </c>
      <c r="C13" s="429">
        <f t="shared" si="3"/>
        <v>94.372534090122514</v>
      </c>
      <c r="D13" s="430">
        <f>B13/2650.25*100</f>
        <v>102.88840675407982</v>
      </c>
      <c r="E13" s="428">
        <v>1718.9</v>
      </c>
      <c r="F13" s="429">
        <f t="shared" si="4"/>
        <v>96.399528910324733</v>
      </c>
      <c r="G13" s="431">
        <f>E13/1645.8*100</f>
        <v>104.44160894397862</v>
      </c>
      <c r="H13" s="428">
        <v>1640.4</v>
      </c>
      <c r="I13" s="429">
        <f t="shared" si="2"/>
        <v>99.004164403403948</v>
      </c>
      <c r="J13" s="431">
        <f>H13/1473.8*100</f>
        <v>111.30411181978559</v>
      </c>
      <c r="K13" s="13"/>
      <c r="L13" s="13"/>
      <c r="M13" s="13"/>
    </row>
    <row r="14" spans="1:13" hidden="1" x14ac:dyDescent="0.25">
      <c r="A14" s="427" t="s">
        <v>236</v>
      </c>
      <c r="B14" s="428">
        <v>2842.3</v>
      </c>
      <c r="C14" s="429">
        <f t="shared" si="3"/>
        <v>104.23573419392696</v>
      </c>
      <c r="D14" s="430">
        <f>B14/2650.25*100</f>
        <v>107.24648618054901</v>
      </c>
      <c r="E14" s="428">
        <v>1788.9</v>
      </c>
      <c r="F14" s="429">
        <f t="shared" si="4"/>
        <v>104.07237186572809</v>
      </c>
      <c r="G14" s="431">
        <f>E14/1645.8*100</f>
        <v>108.69485964272695</v>
      </c>
      <c r="H14" s="428">
        <v>1706.3</v>
      </c>
      <c r="I14" s="429">
        <f t="shared" si="2"/>
        <v>104.01731285052425</v>
      </c>
      <c r="J14" s="431">
        <f>H14/1473.8*100</f>
        <v>115.77554620708372</v>
      </c>
      <c r="K14" s="13"/>
      <c r="L14" s="13"/>
      <c r="M14" s="13"/>
    </row>
    <row r="15" spans="1:13" ht="16.5" hidden="1" thickBot="1" x14ac:dyDescent="0.3">
      <c r="A15" s="427" t="s">
        <v>240</v>
      </c>
      <c r="B15" s="428">
        <v>2955.4</v>
      </c>
      <c r="C15" s="429">
        <f t="shared" si="3"/>
        <v>103.97917179748795</v>
      </c>
      <c r="D15" s="430">
        <f>B15/2650.25*100</f>
        <v>111.51400811244223</v>
      </c>
      <c r="E15" s="428">
        <v>1847.5</v>
      </c>
      <c r="F15" s="429">
        <f t="shared" si="4"/>
        <v>103.27575605120465</v>
      </c>
      <c r="G15" s="431">
        <f>E15/1645.8*100</f>
        <v>112.25543808482198</v>
      </c>
      <c r="H15" s="428">
        <v>1754.5</v>
      </c>
      <c r="I15" s="429">
        <f t="shared" si="2"/>
        <v>102.82482564613491</v>
      </c>
      <c r="J15" s="431">
        <f>H15/1473.8*100</f>
        <v>119.04600352829422</v>
      </c>
      <c r="K15" s="13"/>
      <c r="L15" s="13"/>
      <c r="M15" s="13"/>
    </row>
    <row r="16" spans="1:13" hidden="1" x14ac:dyDescent="0.25">
      <c r="A16" s="432" t="s">
        <v>244</v>
      </c>
      <c r="B16" s="416">
        <v>3026.4</v>
      </c>
      <c r="C16" s="419">
        <f t="shared" si="3"/>
        <v>102.40238208025987</v>
      </c>
      <c r="D16" s="433">
        <f>B16/B16*100</f>
        <v>100</v>
      </c>
      <c r="E16" s="434">
        <v>1922.04</v>
      </c>
      <c r="F16" s="419">
        <f t="shared" si="4"/>
        <v>104.03464140730716</v>
      </c>
      <c r="G16" s="420">
        <f>E16/E16*100</f>
        <v>100</v>
      </c>
      <c r="H16" s="434">
        <v>1802</v>
      </c>
      <c r="I16" s="419">
        <f t="shared" si="2"/>
        <v>102.70732402393845</v>
      </c>
      <c r="J16" s="420">
        <f>H16/H16*100</f>
        <v>100</v>
      </c>
      <c r="K16" s="13"/>
      <c r="L16" s="13"/>
      <c r="M16" s="13"/>
    </row>
    <row r="17" spans="1:13" hidden="1" x14ac:dyDescent="0.25">
      <c r="A17" s="435" t="s">
        <v>14</v>
      </c>
      <c r="B17" s="436">
        <v>3049.23</v>
      </c>
      <c r="C17" s="429">
        <f t="shared" si="3"/>
        <v>100.75436161776368</v>
      </c>
      <c r="D17" s="430">
        <f>B17/B16*100</f>
        <v>100.75436161776368</v>
      </c>
      <c r="E17" s="436">
        <v>2038.6</v>
      </c>
      <c r="F17" s="429">
        <f t="shared" si="4"/>
        <v>106.06438991904434</v>
      </c>
      <c r="G17" s="431">
        <f>E17/1922*100</f>
        <v>106.06659729448491</v>
      </c>
      <c r="H17" s="436">
        <v>1880</v>
      </c>
      <c r="I17" s="429">
        <f t="shared" si="2"/>
        <v>104.32852386237515</v>
      </c>
      <c r="J17" s="431">
        <f>H17/1802*100</f>
        <v>104.32852386237515</v>
      </c>
      <c r="K17" s="13"/>
      <c r="L17" s="13"/>
      <c r="M17" s="13"/>
    </row>
    <row r="18" spans="1:13" hidden="1" x14ac:dyDescent="0.25">
      <c r="A18" s="435" t="s">
        <v>15</v>
      </c>
      <c r="B18" s="436">
        <v>3222.24</v>
      </c>
      <c r="C18" s="429">
        <f t="shared" ref="C18:C23" si="5">B18/B17*100</f>
        <v>105.67389144144586</v>
      </c>
      <c r="D18" s="430">
        <f>B18/B16*100</f>
        <v>106.4710547184774</v>
      </c>
      <c r="E18" s="436">
        <v>2109.6</v>
      </c>
      <c r="F18" s="429">
        <f t="shared" ref="F18:F23" si="6">E18/E17*100</f>
        <v>103.48278230157952</v>
      </c>
      <c r="G18" s="431">
        <f>E18/E16*100</f>
        <v>109.75838171942311</v>
      </c>
      <c r="H18" s="436">
        <v>1941</v>
      </c>
      <c r="I18" s="429">
        <f t="shared" ref="I18:I23" si="7">H18/H17*100</f>
        <v>103.24468085106382</v>
      </c>
      <c r="J18" s="431">
        <f>H18/H16*100</f>
        <v>107.71365149833518</v>
      </c>
      <c r="K18" s="13"/>
      <c r="L18" s="13"/>
      <c r="M18" s="13"/>
    </row>
    <row r="19" spans="1:13" hidden="1" x14ac:dyDescent="0.25">
      <c r="A19" s="435" t="s">
        <v>16</v>
      </c>
      <c r="B19" s="436">
        <v>3317.51</v>
      </c>
      <c r="C19" s="429">
        <f t="shared" si="5"/>
        <v>102.95663885992354</v>
      </c>
      <c r="D19" s="430">
        <f>B19/B16*100</f>
        <v>109.61901929685436</v>
      </c>
      <c r="E19" s="436">
        <v>2179.4</v>
      </c>
      <c r="F19" s="429">
        <f t="shared" si="6"/>
        <v>103.3086841107319</v>
      </c>
      <c r="G19" s="431">
        <f>E19/E16*100</f>
        <v>113.38993985557013</v>
      </c>
      <c r="H19" s="436">
        <v>1993.5</v>
      </c>
      <c r="I19" s="429">
        <f t="shared" si="7"/>
        <v>102.7047913446677</v>
      </c>
      <c r="J19" s="431">
        <f>H19/H16*100</f>
        <v>110.62708102108768</v>
      </c>
      <c r="K19" s="13"/>
      <c r="L19" s="13"/>
      <c r="M19" s="13"/>
    </row>
    <row r="20" spans="1:13" hidden="1" x14ac:dyDescent="0.25">
      <c r="A20" s="437" t="s">
        <v>17</v>
      </c>
      <c r="B20" s="436">
        <v>3437.04</v>
      </c>
      <c r="C20" s="429">
        <f t="shared" si="5"/>
        <v>103.60300345741234</v>
      </c>
      <c r="D20" s="430">
        <f>B20/B16*100</f>
        <v>113.56859635210151</v>
      </c>
      <c r="E20" s="436">
        <v>2274.83</v>
      </c>
      <c r="F20" s="429">
        <f t="shared" si="6"/>
        <v>104.37872809030007</v>
      </c>
      <c r="G20" s="431">
        <f>E20/E16*100</f>
        <v>118.35497700360034</v>
      </c>
      <c r="H20" s="428">
        <v>2070.3000000000002</v>
      </c>
      <c r="I20" s="429">
        <f t="shared" si="7"/>
        <v>103.85252069224981</v>
      </c>
      <c r="J20" s="431">
        <f>H20/H16*100</f>
        <v>114.88901220865706</v>
      </c>
      <c r="K20" s="13"/>
      <c r="L20" s="13"/>
      <c r="M20" s="13"/>
    </row>
    <row r="21" spans="1:13" hidden="1" x14ac:dyDescent="0.25">
      <c r="A21" s="438" t="s">
        <v>18</v>
      </c>
      <c r="B21" s="439">
        <v>3674.67</v>
      </c>
      <c r="C21" s="424">
        <f t="shared" si="5"/>
        <v>106.91379791913972</v>
      </c>
      <c r="D21" s="426">
        <f>B21/B16*100</f>
        <v>121.42049960348929</v>
      </c>
      <c r="E21" s="439">
        <v>2357.1</v>
      </c>
      <c r="F21" s="424">
        <f t="shared" si="6"/>
        <v>103.61653398275914</v>
      </c>
      <c r="G21" s="425">
        <f>E21/E16*100</f>
        <v>122.63532496722232</v>
      </c>
      <c r="H21" s="421">
        <v>2155.1999999999998</v>
      </c>
      <c r="I21" s="424">
        <f t="shared" si="7"/>
        <v>104.10085494855817</v>
      </c>
      <c r="J21" s="425">
        <f>H21/H16*100</f>
        <v>119.60044395116536</v>
      </c>
      <c r="K21" s="13"/>
      <c r="L21" s="13"/>
      <c r="M21" s="13"/>
    </row>
    <row r="22" spans="1:13" hidden="1" x14ac:dyDescent="0.25">
      <c r="A22" s="437" t="s">
        <v>19</v>
      </c>
      <c r="B22" s="436">
        <v>3705.87</v>
      </c>
      <c r="C22" s="429">
        <f t="shared" si="5"/>
        <v>100.84905583358506</v>
      </c>
      <c r="D22" s="430">
        <f>B22/B16*100</f>
        <v>122.45142743854083</v>
      </c>
      <c r="E22" s="436">
        <v>2355.83</v>
      </c>
      <c r="F22" s="429">
        <f t="shared" si="6"/>
        <v>99.946120232489079</v>
      </c>
      <c r="G22" s="431">
        <f>E22/E16*100</f>
        <v>122.56924933924371</v>
      </c>
      <c r="H22" s="428">
        <v>2173.9</v>
      </c>
      <c r="I22" s="429">
        <f t="shared" si="7"/>
        <v>100.86766889383819</v>
      </c>
      <c r="J22" s="431">
        <f>H22/H16*100</f>
        <v>120.63817980022198</v>
      </c>
      <c r="K22" s="13"/>
      <c r="L22" s="13"/>
      <c r="M22" s="13"/>
    </row>
    <row r="23" spans="1:13" hidden="1" x14ac:dyDescent="0.25">
      <c r="A23" s="437" t="s">
        <v>218</v>
      </c>
      <c r="B23" s="436">
        <v>3734.85</v>
      </c>
      <c r="C23" s="429">
        <f t="shared" si="5"/>
        <v>100.78200260667536</v>
      </c>
      <c r="D23" s="430">
        <f>B23/B16*100</f>
        <v>123.40900079302139</v>
      </c>
      <c r="E23" s="436">
        <v>2382.3000000000002</v>
      </c>
      <c r="F23" s="429">
        <f t="shared" si="6"/>
        <v>101.12359550561798</v>
      </c>
      <c r="G23" s="431">
        <f>E23/E16*100</f>
        <v>123.94643191608917</v>
      </c>
      <c r="H23" s="428">
        <v>2147.4</v>
      </c>
      <c r="I23" s="429">
        <f t="shared" si="7"/>
        <v>98.780992685956122</v>
      </c>
      <c r="J23" s="431">
        <f>H23/H16*100</f>
        <v>119.16759156492786</v>
      </c>
      <c r="K23" s="13"/>
      <c r="L23" s="13"/>
      <c r="M23" s="13"/>
    </row>
    <row r="24" spans="1:13" hidden="1" x14ac:dyDescent="0.25">
      <c r="A24" s="437" t="s">
        <v>226</v>
      </c>
      <c r="B24" s="439">
        <v>3311.01</v>
      </c>
      <c r="C24" s="424">
        <f t="shared" ref="C24:C31" si="8">B24/B23*100</f>
        <v>88.651753082453126</v>
      </c>
      <c r="D24" s="426">
        <f>B24/B16*100</f>
        <v>109.40424266455196</v>
      </c>
      <c r="E24" s="439">
        <v>2262.54</v>
      </c>
      <c r="F24" s="424">
        <f t="shared" ref="F24:F34" si="9">E24/E23*100</f>
        <v>94.972925324266456</v>
      </c>
      <c r="G24" s="425">
        <f>E24/E16*100</f>
        <v>117.71555222576013</v>
      </c>
      <c r="H24" s="421">
        <v>2068.1</v>
      </c>
      <c r="I24" s="424">
        <f t="shared" ref="I24:I31" si="10">H24/H23*100</f>
        <v>96.307162149576214</v>
      </c>
      <c r="J24" s="425">
        <f>H24/H16*100</f>
        <v>114.76692563817979</v>
      </c>
      <c r="K24" s="13"/>
      <c r="L24" s="13"/>
      <c r="M24" s="13"/>
    </row>
    <row r="25" spans="1:13" hidden="1" x14ac:dyDescent="0.25">
      <c r="A25" s="437" t="s">
        <v>233</v>
      </c>
      <c r="B25" s="436">
        <v>3270.26</v>
      </c>
      <c r="C25" s="429">
        <f t="shared" si="8"/>
        <v>98.769257718943777</v>
      </c>
      <c r="D25" s="430">
        <f>B25/B16*100</f>
        <v>108.05775839280993</v>
      </c>
      <c r="E25" s="436">
        <v>2196.8000000000002</v>
      </c>
      <c r="F25" s="429">
        <f t="shared" si="9"/>
        <v>97.094416010324693</v>
      </c>
      <c r="G25" s="431">
        <f>E25/E16*100</f>
        <v>114.29522798693057</v>
      </c>
      <c r="H25" s="428">
        <v>2037.8</v>
      </c>
      <c r="I25" s="429">
        <f t="shared" si="10"/>
        <v>98.534887094434509</v>
      </c>
      <c r="J25" s="431">
        <f>H25/H16*100</f>
        <v>113.08546059933407</v>
      </c>
      <c r="K25" s="13"/>
      <c r="L25" s="13"/>
      <c r="M25" s="13"/>
    </row>
    <row r="26" spans="1:13" hidden="1" x14ac:dyDescent="0.25">
      <c r="A26" s="437" t="s">
        <v>236</v>
      </c>
      <c r="B26" s="436">
        <v>3404.45</v>
      </c>
      <c r="C26" s="429">
        <f t="shared" si="8"/>
        <v>104.10334346504557</v>
      </c>
      <c r="D26" s="430">
        <f>B26/B16*100</f>
        <v>112.49173936029607</v>
      </c>
      <c r="E26" s="436">
        <v>2201.81</v>
      </c>
      <c r="F26" s="429">
        <f t="shared" si="9"/>
        <v>100.22805899490166</v>
      </c>
      <c r="G26" s="431">
        <f>E26/E16*100</f>
        <v>114.55588853509812</v>
      </c>
      <c r="H26" s="428">
        <v>2066.8000000000002</v>
      </c>
      <c r="I26" s="429">
        <f t="shared" si="10"/>
        <v>101.42310334674652</v>
      </c>
      <c r="J26" s="431">
        <f>H26/H16*100</f>
        <v>114.69478357380689</v>
      </c>
      <c r="K26" s="13"/>
      <c r="L26" s="13"/>
      <c r="M26" s="13"/>
    </row>
    <row r="27" spans="1:13" ht="16.5" hidden="1" thickBot="1" x14ac:dyDescent="0.3">
      <c r="A27" s="437" t="s">
        <v>240</v>
      </c>
      <c r="B27" s="436">
        <v>3476.63</v>
      </c>
      <c r="C27" s="429">
        <f>B27/B26*100</f>
        <v>102.12016625299241</v>
      </c>
      <c r="D27" s="430">
        <f>B27/B16*100</f>
        <v>114.87675125561722</v>
      </c>
      <c r="E27" s="436">
        <v>2225.09</v>
      </c>
      <c r="F27" s="429">
        <f>E27/E26*100</f>
        <v>101.05731193881398</v>
      </c>
      <c r="G27" s="431">
        <f>E27/E16*100</f>
        <v>115.76710162119417</v>
      </c>
      <c r="H27" s="428">
        <v>2093.5</v>
      </c>
      <c r="I27" s="429">
        <f>H27/H26*100</f>
        <v>101.2918521385717</v>
      </c>
      <c r="J27" s="431">
        <f>H27/H16*100</f>
        <v>116.1764705882353</v>
      </c>
      <c r="K27" s="13"/>
      <c r="L27" s="13"/>
      <c r="M27" s="13"/>
    </row>
    <row r="28" spans="1:13" hidden="1" x14ac:dyDescent="0.25">
      <c r="A28" s="440" t="s">
        <v>259</v>
      </c>
      <c r="B28" s="434">
        <v>3437.58</v>
      </c>
      <c r="C28" s="419">
        <f>B28/B27*100</f>
        <v>98.876785852966805</v>
      </c>
      <c r="D28" s="420">
        <v>120.1</v>
      </c>
      <c r="E28" s="441">
        <v>2241.8000000000002</v>
      </c>
      <c r="F28" s="419">
        <f>E28/E27*100</f>
        <v>100.75098085920121</v>
      </c>
      <c r="G28" s="442">
        <f>E28/E16*100</f>
        <v>116.63649039562134</v>
      </c>
      <c r="H28" s="443">
        <v>2116.4</v>
      </c>
      <c r="I28" s="419">
        <f>H28/H27*100</f>
        <v>101.09386195366612</v>
      </c>
      <c r="J28" s="420">
        <f>H28/H16*100</f>
        <v>117.44728079911211</v>
      </c>
      <c r="K28" s="13"/>
      <c r="L28" s="13"/>
      <c r="M28" s="13"/>
    </row>
    <row r="29" spans="1:13" hidden="1" x14ac:dyDescent="0.25">
      <c r="A29" s="444" t="s">
        <v>14</v>
      </c>
      <c r="B29" s="439">
        <v>3458.68</v>
      </c>
      <c r="C29" s="424">
        <f>B29/B28*100</f>
        <v>100.61380389692749</v>
      </c>
      <c r="D29" s="425">
        <f t="shared" ref="D29:D34" si="11">B29/B$28*100</f>
        <v>100.61380389692749</v>
      </c>
      <c r="E29" s="445">
        <v>2295.15</v>
      </c>
      <c r="F29" s="424">
        <f>E29/E28*100</f>
        <v>102.37978410206084</v>
      </c>
      <c r="G29" s="446">
        <f t="shared" ref="G29:G34" si="12">E29/E$28*100</f>
        <v>102.37978410206084</v>
      </c>
      <c r="H29" s="421">
        <v>2159.42</v>
      </c>
      <c r="I29" s="424">
        <f>H29/H28*100</f>
        <v>102.03269703269704</v>
      </c>
      <c r="J29" s="425">
        <f t="shared" ref="J29:J34" si="13">H29/H$28*100</f>
        <v>102.03269703269704</v>
      </c>
      <c r="K29" s="13"/>
      <c r="L29" s="13"/>
      <c r="M29" s="13"/>
    </row>
    <row r="30" spans="1:13" hidden="1" x14ac:dyDescent="0.25">
      <c r="A30" s="444" t="s">
        <v>15</v>
      </c>
      <c r="B30" s="439">
        <v>3610.8</v>
      </c>
      <c r="C30" s="424">
        <f t="shared" si="8"/>
        <v>104.39820972162792</v>
      </c>
      <c r="D30" s="425">
        <f t="shared" si="11"/>
        <v>105.0390100012218</v>
      </c>
      <c r="E30" s="445">
        <v>2360.09</v>
      </c>
      <c r="F30" s="424">
        <f t="shared" si="9"/>
        <v>102.82944469860358</v>
      </c>
      <c r="G30" s="446">
        <f t="shared" si="12"/>
        <v>105.27656347577839</v>
      </c>
      <c r="H30" s="421">
        <v>2190.87</v>
      </c>
      <c r="I30" s="424">
        <f t="shared" si="10"/>
        <v>101.45640959146436</v>
      </c>
      <c r="J30" s="425">
        <f t="shared" si="13"/>
        <v>103.51871101871102</v>
      </c>
      <c r="K30" s="13"/>
      <c r="L30" s="13"/>
      <c r="M30" s="13"/>
    </row>
    <row r="31" spans="1:13" hidden="1" x14ac:dyDescent="0.25">
      <c r="A31" s="444" t="s">
        <v>16</v>
      </c>
      <c r="B31" s="439">
        <v>3757.48</v>
      </c>
      <c r="C31" s="424">
        <f t="shared" si="8"/>
        <v>104.06225767143016</v>
      </c>
      <c r="D31" s="425">
        <f t="shared" si="11"/>
        <v>109.30596524299072</v>
      </c>
      <c r="E31" s="445">
        <v>2423.02</v>
      </c>
      <c r="F31" s="424">
        <f t="shared" si="9"/>
        <v>102.66642373807777</v>
      </c>
      <c r="G31" s="446">
        <f t="shared" si="12"/>
        <v>108.08368275492906</v>
      </c>
      <c r="H31" s="421">
        <v>2204.0500000000002</v>
      </c>
      <c r="I31" s="424">
        <f t="shared" si="10"/>
        <v>100.60158749720432</v>
      </c>
      <c r="J31" s="425">
        <f t="shared" si="13"/>
        <v>104.14146664146664</v>
      </c>
      <c r="K31" s="13"/>
      <c r="L31" s="13"/>
      <c r="M31" s="13"/>
    </row>
    <row r="32" spans="1:13" hidden="1" x14ac:dyDescent="0.25">
      <c r="A32" s="444" t="s">
        <v>17</v>
      </c>
      <c r="B32" s="439">
        <v>3814.09</v>
      </c>
      <c r="C32" s="424">
        <f t="shared" ref="C32:C37" si="14">B32/B31*100</f>
        <v>101.50659484548154</v>
      </c>
      <c r="D32" s="425">
        <f t="shared" si="11"/>
        <v>110.95276328114548</v>
      </c>
      <c r="E32" s="445">
        <v>2406.36</v>
      </c>
      <c r="F32" s="424">
        <f t="shared" si="9"/>
        <v>99.312428291966228</v>
      </c>
      <c r="G32" s="446">
        <f t="shared" si="12"/>
        <v>107.34052993130521</v>
      </c>
      <c r="H32" s="421">
        <v>2212.92</v>
      </c>
      <c r="I32" s="424">
        <f t="shared" ref="I32:I37" si="15">H32/H31*100</f>
        <v>100.40244096095823</v>
      </c>
      <c r="J32" s="425">
        <f t="shared" si="13"/>
        <v>104.56057456057455</v>
      </c>
      <c r="K32" s="13"/>
      <c r="L32" s="13"/>
      <c r="M32" s="13"/>
    </row>
    <row r="33" spans="1:13" hidden="1" x14ac:dyDescent="0.25">
      <c r="A33" s="447" t="s">
        <v>18</v>
      </c>
      <c r="B33" s="436">
        <v>3947.2</v>
      </c>
      <c r="C33" s="429">
        <f t="shared" si="14"/>
        <v>103.48995435346306</v>
      </c>
      <c r="D33" s="431">
        <f t="shared" si="11"/>
        <v>114.82496407356338</v>
      </c>
      <c r="E33" s="448">
        <v>2406.1</v>
      </c>
      <c r="F33" s="449">
        <f t="shared" si="9"/>
        <v>99.989195299123978</v>
      </c>
      <c r="G33" s="450">
        <f t="shared" si="12"/>
        <v>107.32893210812739</v>
      </c>
      <c r="H33" s="451">
        <v>2240.4</v>
      </c>
      <c r="I33" s="429">
        <f t="shared" si="15"/>
        <v>101.2417981671276</v>
      </c>
      <c r="J33" s="431">
        <f t="shared" si="13"/>
        <v>105.85900585900585</v>
      </c>
      <c r="K33" s="13"/>
      <c r="L33" s="13"/>
      <c r="M33" s="13"/>
    </row>
    <row r="34" spans="1:13" hidden="1" x14ac:dyDescent="0.25">
      <c r="A34" s="444" t="s">
        <v>19</v>
      </c>
      <c r="B34" s="439">
        <v>3926.3</v>
      </c>
      <c r="C34" s="424">
        <f t="shared" si="14"/>
        <v>99.470510741791657</v>
      </c>
      <c r="D34" s="425">
        <f t="shared" si="11"/>
        <v>114.21697822305228</v>
      </c>
      <c r="E34" s="445">
        <v>2410.9299999999998</v>
      </c>
      <c r="F34" s="452">
        <f t="shared" si="9"/>
        <v>100.20073978637629</v>
      </c>
      <c r="G34" s="446">
        <f t="shared" si="12"/>
        <v>107.54438397716119</v>
      </c>
      <c r="H34" s="421">
        <v>2270.63</v>
      </c>
      <c r="I34" s="424">
        <f t="shared" si="15"/>
        <v>101.34931262274594</v>
      </c>
      <c r="J34" s="425">
        <f t="shared" si="13"/>
        <v>107.28737478737477</v>
      </c>
      <c r="K34" s="13"/>
      <c r="L34" s="13"/>
      <c r="M34" s="13"/>
    </row>
    <row r="35" spans="1:13" hidden="1" x14ac:dyDescent="0.25">
      <c r="A35" s="444" t="s">
        <v>218</v>
      </c>
      <c r="B35" s="439">
        <v>3709.52</v>
      </c>
      <c r="C35" s="424">
        <f t="shared" si="14"/>
        <v>94.478771362351324</v>
      </c>
      <c r="D35" s="425">
        <f>B35/B$28*100</f>
        <v>107.91079771234415</v>
      </c>
      <c r="E35" s="445">
        <v>2423.37</v>
      </c>
      <c r="F35" s="424">
        <f t="shared" ref="F35:F40" si="16">E35/E34*100</f>
        <v>100.51598345866533</v>
      </c>
      <c r="G35" s="446">
        <f>E35/E$28*100</f>
        <v>108.09929520920687</v>
      </c>
      <c r="H35" s="453">
        <v>2305.1999999999998</v>
      </c>
      <c r="I35" s="424">
        <f t="shared" si="15"/>
        <v>101.52248494911103</v>
      </c>
      <c r="J35" s="425">
        <f>H35/H$28*100</f>
        <v>108.92080892080891</v>
      </c>
      <c r="K35" s="13"/>
      <c r="L35" s="13"/>
      <c r="M35" s="13"/>
    </row>
    <row r="36" spans="1:13" hidden="1" x14ac:dyDescent="0.25">
      <c r="A36" s="444" t="s">
        <v>226</v>
      </c>
      <c r="B36" s="439">
        <v>3718.28</v>
      </c>
      <c r="C36" s="424">
        <f t="shared" si="14"/>
        <v>100.23614915137269</v>
      </c>
      <c r="D36" s="425">
        <f>B36/B$28*100</f>
        <v>108.16562814538135</v>
      </c>
      <c r="E36" s="445">
        <v>2428.86</v>
      </c>
      <c r="F36" s="424">
        <f t="shared" si="16"/>
        <v>100.22654402753193</v>
      </c>
      <c r="G36" s="446">
        <f>E36/E$28*100</f>
        <v>108.34418770630742</v>
      </c>
      <c r="H36" s="453">
        <v>2225.67</v>
      </c>
      <c r="I36" s="424">
        <f t="shared" si="15"/>
        <v>96.549973971889642</v>
      </c>
      <c r="J36" s="425">
        <f>H36/H$28*100</f>
        <v>105.16301266301267</v>
      </c>
      <c r="K36" s="13"/>
      <c r="L36" s="13"/>
      <c r="M36" s="13"/>
    </row>
    <row r="37" spans="1:13" hidden="1" x14ac:dyDescent="0.25">
      <c r="A37" s="454" t="s">
        <v>233</v>
      </c>
      <c r="B37" s="439">
        <v>3475.35</v>
      </c>
      <c r="C37" s="424">
        <f t="shared" si="14"/>
        <v>93.466602837871278</v>
      </c>
      <c r="D37" s="425">
        <f>B37/B$28*100</f>
        <v>101.09873806573229</v>
      </c>
      <c r="E37" s="445">
        <v>2313.62</v>
      </c>
      <c r="F37" s="424">
        <f t="shared" si="16"/>
        <v>95.25538730103834</v>
      </c>
      <c r="G37" s="425">
        <f>E37/E$28*100</f>
        <v>103.20367561780711</v>
      </c>
      <c r="H37" s="439">
        <v>2139.96</v>
      </c>
      <c r="I37" s="424">
        <f t="shared" si="15"/>
        <v>96.149024788041345</v>
      </c>
      <c r="J37" s="425">
        <f>H37/H$28*100</f>
        <v>101.11321111321112</v>
      </c>
      <c r="K37" s="13"/>
      <c r="L37" s="13"/>
      <c r="M37" s="13"/>
    </row>
    <row r="38" spans="1:13" hidden="1" x14ac:dyDescent="0.25">
      <c r="A38" s="454" t="s">
        <v>236</v>
      </c>
      <c r="B38" s="439">
        <v>3484.3</v>
      </c>
      <c r="C38" s="424">
        <f t="shared" ref="C38:C43" si="17">B38/B37*100</f>
        <v>100.25752801876071</v>
      </c>
      <c r="D38" s="425">
        <f>B38/B$28*100</f>
        <v>101.35909564286504</v>
      </c>
      <c r="E38" s="445">
        <v>2259.6999999999998</v>
      </c>
      <c r="F38" s="424">
        <f t="shared" si="16"/>
        <v>97.669453064893972</v>
      </c>
      <c r="G38" s="425">
        <f>E38/E$28*100</f>
        <v>100.79846551877954</v>
      </c>
      <c r="H38" s="439">
        <v>2101.3000000000002</v>
      </c>
      <c r="I38" s="424">
        <f t="shared" ref="I38:I43" si="18">H38/H37*100</f>
        <v>98.193424176152831</v>
      </c>
      <c r="J38" s="425">
        <f>H38/H$28*100</f>
        <v>99.286524286524298</v>
      </c>
      <c r="K38" s="13"/>
      <c r="L38" s="13"/>
      <c r="M38" s="13"/>
    </row>
    <row r="39" spans="1:13" ht="16.5" hidden="1" thickBot="1" x14ac:dyDescent="0.3">
      <c r="A39" s="455" t="s">
        <v>240</v>
      </c>
      <c r="B39" s="456">
        <v>3509.28</v>
      </c>
      <c r="C39" s="457">
        <f t="shared" si="17"/>
        <v>100.71693022988835</v>
      </c>
      <c r="D39" s="458">
        <f>B39/B$28*100</f>
        <v>102.0857696402702</v>
      </c>
      <c r="E39" s="459">
        <v>2268.39</v>
      </c>
      <c r="F39" s="457">
        <f t="shared" si="16"/>
        <v>100.38456432269771</v>
      </c>
      <c r="G39" s="458">
        <f>E39/E$28*100</f>
        <v>101.1861004549915</v>
      </c>
      <c r="H39" s="456">
        <v>2107.6999999999998</v>
      </c>
      <c r="I39" s="457">
        <f t="shared" si="18"/>
        <v>100.30457335934895</v>
      </c>
      <c r="J39" s="458">
        <f>H39/H$28*100</f>
        <v>99.58892458892457</v>
      </c>
      <c r="K39" s="13"/>
      <c r="L39" s="13"/>
      <c r="M39" s="13"/>
    </row>
    <row r="40" spans="1:13" hidden="1" x14ac:dyDescent="0.2">
      <c r="A40" s="440" t="s">
        <v>273</v>
      </c>
      <c r="B40" s="460">
        <v>3484.4</v>
      </c>
      <c r="C40" s="461">
        <f t="shared" si="17"/>
        <v>99.291022659918838</v>
      </c>
      <c r="D40" s="462">
        <f t="shared" ref="D40:D45" si="19">B40/B$40*100</f>
        <v>100</v>
      </c>
      <c r="E40" s="463">
        <v>2298.23</v>
      </c>
      <c r="F40" s="461">
        <f t="shared" si="16"/>
        <v>101.31547044379494</v>
      </c>
      <c r="G40" s="464">
        <f t="shared" ref="G40:G45" si="20">E40/E$40*100</f>
        <v>100</v>
      </c>
      <c r="H40" s="460">
        <v>2131</v>
      </c>
      <c r="I40" s="461">
        <f t="shared" si="18"/>
        <v>101.10547041799119</v>
      </c>
      <c r="J40" s="462">
        <f t="shared" ref="J40:J45" si="21">H40/H$40*100</f>
        <v>100</v>
      </c>
      <c r="K40" s="13"/>
      <c r="L40" s="13"/>
      <c r="M40" s="13"/>
    </row>
    <row r="41" spans="1:13" hidden="1" x14ac:dyDescent="0.25">
      <c r="A41" s="444" t="s">
        <v>14</v>
      </c>
      <c r="B41" s="439">
        <v>3582.03</v>
      </c>
      <c r="C41" s="424">
        <f t="shared" si="17"/>
        <v>102.80191711628974</v>
      </c>
      <c r="D41" s="465">
        <f t="shared" si="19"/>
        <v>102.80191711628974</v>
      </c>
      <c r="E41" s="445">
        <v>2348.34</v>
      </c>
      <c r="F41" s="424">
        <f t="shared" ref="F41:F46" si="22">E41/E40*100</f>
        <v>102.18037359185112</v>
      </c>
      <c r="G41" s="466">
        <f t="shared" si="20"/>
        <v>102.18037359185112</v>
      </c>
      <c r="H41" s="467">
        <v>2192.7199999999998</v>
      </c>
      <c r="I41" s="424">
        <f t="shared" si="18"/>
        <v>102.89629282027218</v>
      </c>
      <c r="J41" s="465">
        <f t="shared" si="21"/>
        <v>102.89629282027218</v>
      </c>
      <c r="K41" s="13"/>
      <c r="L41" s="13"/>
      <c r="M41" s="13"/>
    </row>
    <row r="42" spans="1:13" hidden="1" x14ac:dyDescent="0.25">
      <c r="A42" s="444" t="s">
        <v>15</v>
      </c>
      <c r="B42" s="439">
        <v>3667.61</v>
      </c>
      <c r="C42" s="424">
        <f t="shared" si="17"/>
        <v>102.38914805291972</v>
      </c>
      <c r="D42" s="465">
        <f t="shared" si="19"/>
        <v>105.25800711743771</v>
      </c>
      <c r="E42" s="445">
        <v>2397.3200000000002</v>
      </c>
      <c r="F42" s="424">
        <f t="shared" si="22"/>
        <v>102.08572864236014</v>
      </c>
      <c r="G42" s="466">
        <f t="shared" si="20"/>
        <v>104.31157891072695</v>
      </c>
      <c r="H42" s="467">
        <v>2239.67</v>
      </c>
      <c r="I42" s="424">
        <f t="shared" si="18"/>
        <v>102.14117625597432</v>
      </c>
      <c r="J42" s="465">
        <f t="shared" si="21"/>
        <v>105.09948381041765</v>
      </c>
      <c r="K42" s="13"/>
      <c r="L42" s="13"/>
      <c r="M42" s="13"/>
    </row>
    <row r="43" spans="1:13" hidden="1" x14ac:dyDescent="0.25">
      <c r="A43" s="444" t="s">
        <v>16</v>
      </c>
      <c r="B43" s="439">
        <v>3761.96</v>
      </c>
      <c r="C43" s="424">
        <f t="shared" si="17"/>
        <v>102.57251997895087</v>
      </c>
      <c r="D43" s="465">
        <f t="shared" si="19"/>
        <v>107.96579037997932</v>
      </c>
      <c r="E43" s="445">
        <v>2457.02</v>
      </c>
      <c r="F43" s="424">
        <f t="shared" si="22"/>
        <v>102.49028081357514</v>
      </c>
      <c r="G43" s="466">
        <f t="shared" si="20"/>
        <v>106.9092301466781</v>
      </c>
      <c r="H43" s="467">
        <v>2272.67</v>
      </c>
      <c r="I43" s="424">
        <f t="shared" si="18"/>
        <v>101.47343135372621</v>
      </c>
      <c r="J43" s="465">
        <f t="shared" si="21"/>
        <v>106.64805255748475</v>
      </c>
      <c r="K43" s="13"/>
      <c r="L43" s="13"/>
      <c r="M43" s="13"/>
    </row>
    <row r="44" spans="1:13" hidden="1" x14ac:dyDescent="0.25">
      <c r="A44" s="444" t="s">
        <v>17</v>
      </c>
      <c r="B44" s="439">
        <v>3809.35</v>
      </c>
      <c r="C44" s="424">
        <f t="shared" ref="C44:C49" si="23">B44/B43*100</f>
        <v>101.2597156801242</v>
      </c>
      <c r="D44" s="465">
        <f t="shared" si="19"/>
        <v>109.32585237056594</v>
      </c>
      <c r="E44" s="445">
        <v>2470.25</v>
      </c>
      <c r="F44" s="424">
        <f t="shared" si="22"/>
        <v>100.53845715541591</v>
      </c>
      <c r="G44" s="466">
        <f t="shared" si="20"/>
        <v>107.48489054620293</v>
      </c>
      <c r="H44" s="467">
        <v>2282.61</v>
      </c>
      <c r="I44" s="424">
        <f t="shared" ref="I44:I49" si="24">H44/H43*100</f>
        <v>100.43737102174974</v>
      </c>
      <c r="J44" s="465">
        <f t="shared" si="21"/>
        <v>107.11450023463162</v>
      </c>
      <c r="K44" s="13"/>
      <c r="L44" s="13"/>
      <c r="M44" s="13"/>
    </row>
    <row r="45" spans="1:13" hidden="1" x14ac:dyDescent="0.2">
      <c r="A45" s="468" t="s">
        <v>18</v>
      </c>
      <c r="B45" s="467">
        <v>3854.5</v>
      </c>
      <c r="C45" s="469">
        <f t="shared" si="23"/>
        <v>101.18524157664694</v>
      </c>
      <c r="D45" s="465">
        <f t="shared" si="19"/>
        <v>110.62162782688554</v>
      </c>
      <c r="E45" s="470">
        <v>2532.1999999999998</v>
      </c>
      <c r="F45" s="469">
        <f t="shared" si="22"/>
        <v>102.50784333569476</v>
      </c>
      <c r="G45" s="466">
        <f t="shared" si="20"/>
        <v>110.18044321064471</v>
      </c>
      <c r="H45" s="467">
        <v>2316.8000000000002</v>
      </c>
      <c r="I45" s="469">
        <f t="shared" si="24"/>
        <v>101.49784676313519</v>
      </c>
      <c r="J45" s="465">
        <f t="shared" si="21"/>
        <v>108.71891130924449</v>
      </c>
      <c r="K45" s="13"/>
      <c r="L45" s="13"/>
      <c r="M45" s="13"/>
    </row>
    <row r="46" spans="1:13" hidden="1" x14ac:dyDescent="0.2">
      <c r="A46" s="468" t="s">
        <v>19</v>
      </c>
      <c r="B46" s="467">
        <v>3808.84</v>
      </c>
      <c r="C46" s="469">
        <f t="shared" si="23"/>
        <v>98.815410559086786</v>
      </c>
      <c r="D46" s="465">
        <f t="shared" ref="D46:D51" si="25">B46/B$40*100</f>
        <v>109.31121570428195</v>
      </c>
      <c r="E46" s="470">
        <v>2548.98</v>
      </c>
      <c r="F46" s="469">
        <f t="shared" si="22"/>
        <v>100.66266487639209</v>
      </c>
      <c r="G46" s="466">
        <f t="shared" ref="G46:G51" si="26">E46/E$40*100</f>
        <v>110.91057030845477</v>
      </c>
      <c r="H46" s="467">
        <v>2344.36</v>
      </c>
      <c r="I46" s="469">
        <f t="shared" si="24"/>
        <v>101.18957182320443</v>
      </c>
      <c r="J46" s="465">
        <f t="shared" ref="J46:J51" si="27">H46/H$40*100</f>
        <v>110.01220084467387</v>
      </c>
      <c r="K46" s="13"/>
      <c r="L46" s="13"/>
      <c r="M46" s="13"/>
    </row>
    <row r="47" spans="1:13" hidden="1" x14ac:dyDescent="0.2">
      <c r="A47" s="471" t="s">
        <v>218</v>
      </c>
      <c r="B47" s="472">
        <v>3758.33</v>
      </c>
      <c r="C47" s="473">
        <f t="shared" si="23"/>
        <v>98.673874460465655</v>
      </c>
      <c r="D47" s="474">
        <f t="shared" si="25"/>
        <v>107.86161175525197</v>
      </c>
      <c r="E47" s="475">
        <v>2617.46</v>
      </c>
      <c r="F47" s="473">
        <f>E47/E46*100</f>
        <v>102.68656482200724</v>
      </c>
      <c r="G47" s="476">
        <f t="shared" si="26"/>
        <v>113.89025467424932</v>
      </c>
      <c r="H47" s="472">
        <v>2354.6</v>
      </c>
      <c r="I47" s="473">
        <f t="shared" si="24"/>
        <v>100.4367929840127</v>
      </c>
      <c r="J47" s="474">
        <f t="shared" si="27"/>
        <v>110.49272641952135</v>
      </c>
      <c r="K47" s="13"/>
      <c r="L47" s="13"/>
      <c r="M47" s="13"/>
    </row>
    <row r="48" spans="1:13" hidden="1" x14ac:dyDescent="0.2">
      <c r="A48" s="471" t="s">
        <v>226</v>
      </c>
      <c r="B48" s="472">
        <v>3877.71</v>
      </c>
      <c r="C48" s="473">
        <f t="shared" si="23"/>
        <v>103.17641079947744</v>
      </c>
      <c r="D48" s="474">
        <f t="shared" si="25"/>
        <v>111.28773963953623</v>
      </c>
      <c r="E48" s="475">
        <v>2590.12</v>
      </c>
      <c r="F48" s="473">
        <f>E48/E47*100</f>
        <v>98.955475919402772</v>
      </c>
      <c r="G48" s="476">
        <f t="shared" si="26"/>
        <v>112.70064353872327</v>
      </c>
      <c r="H48" s="472">
        <v>2371.96</v>
      </c>
      <c r="I48" s="473">
        <f t="shared" si="24"/>
        <v>100.7372802174467</v>
      </c>
      <c r="J48" s="474">
        <f t="shared" si="27"/>
        <v>111.30736743312998</v>
      </c>
      <c r="K48" s="13"/>
      <c r="L48" s="13"/>
      <c r="M48" s="13"/>
    </row>
    <row r="49" spans="1:13" hidden="1" x14ac:dyDescent="0.2">
      <c r="A49" s="471" t="s">
        <v>233</v>
      </c>
      <c r="B49" s="472">
        <v>3758.21</v>
      </c>
      <c r="C49" s="473">
        <f t="shared" si="23"/>
        <v>96.918284245082802</v>
      </c>
      <c r="D49" s="474">
        <f t="shared" si="25"/>
        <v>107.85816783377338</v>
      </c>
      <c r="E49" s="475">
        <v>2496.67</v>
      </c>
      <c r="F49" s="473">
        <f>E49/E48*100</f>
        <v>96.392059055178919</v>
      </c>
      <c r="G49" s="476">
        <f t="shared" si="26"/>
        <v>108.63447087541283</v>
      </c>
      <c r="H49" s="472">
        <v>2442.54</v>
      </c>
      <c r="I49" s="473">
        <f t="shared" si="24"/>
        <v>102.97559823943068</v>
      </c>
      <c r="J49" s="474">
        <f t="shared" si="27"/>
        <v>114.61942749882684</v>
      </c>
      <c r="K49" s="13"/>
      <c r="L49" s="13"/>
      <c r="M49" s="13"/>
    </row>
    <row r="50" spans="1:13" hidden="1" x14ac:dyDescent="0.2">
      <c r="A50" s="471" t="s">
        <v>236</v>
      </c>
      <c r="B50" s="472">
        <v>3894.63</v>
      </c>
      <c r="C50" s="473">
        <f>B50/B49*100</f>
        <v>103.62991956277057</v>
      </c>
      <c r="D50" s="474">
        <f t="shared" si="25"/>
        <v>111.77333256801745</v>
      </c>
      <c r="E50" s="475">
        <v>2539.16</v>
      </c>
      <c r="F50" s="473">
        <f>E50/E49*100</f>
        <v>101.70186688669307</v>
      </c>
      <c r="G50" s="476">
        <f t="shared" si="26"/>
        <v>110.48328496277568</v>
      </c>
      <c r="H50" s="472">
        <v>2464.96</v>
      </c>
      <c r="I50" s="473">
        <f>H50/H49*100</f>
        <v>100.91789694334588</v>
      </c>
      <c r="J50" s="474">
        <f t="shared" si="27"/>
        <v>115.67151572031911</v>
      </c>
      <c r="K50" s="13"/>
      <c r="L50" s="13"/>
      <c r="M50" s="13"/>
    </row>
    <row r="51" spans="1:13" hidden="1" x14ac:dyDescent="0.2">
      <c r="A51" s="471" t="s">
        <v>240</v>
      </c>
      <c r="B51" s="472">
        <v>3912.55</v>
      </c>
      <c r="C51" s="473">
        <f>B51/B50*100</f>
        <v>100.46012073033896</v>
      </c>
      <c r="D51" s="474">
        <f t="shared" si="25"/>
        <v>112.2876248421536</v>
      </c>
      <c r="E51" s="475">
        <v>2618.0300000000002</v>
      </c>
      <c r="F51" s="473">
        <f>E51/E50*100</f>
        <v>103.10614533940358</v>
      </c>
      <c r="G51" s="476">
        <f t="shared" si="26"/>
        <v>113.91505636946695</v>
      </c>
      <c r="H51" s="472">
        <v>2519.35</v>
      </c>
      <c r="I51" s="473">
        <f>H51/H50*100</f>
        <v>102.20652667791769</v>
      </c>
      <c r="J51" s="474">
        <f t="shared" si="27"/>
        <v>118.22383857343969</v>
      </c>
      <c r="K51" s="13"/>
      <c r="L51" s="13"/>
      <c r="M51" s="13"/>
    </row>
    <row r="52" spans="1:13" ht="16.5" hidden="1" thickBot="1" x14ac:dyDescent="0.25">
      <c r="A52" s="477" t="s">
        <v>455</v>
      </c>
      <c r="B52" s="478">
        <v>4663.51</v>
      </c>
      <c r="C52" s="479">
        <v>98.945726894678785</v>
      </c>
      <c r="D52" s="480">
        <v>104.97088462568681</v>
      </c>
      <c r="E52" s="478">
        <v>3171.84</v>
      </c>
      <c r="F52" s="479">
        <v>101.01755157027794</v>
      </c>
      <c r="G52" s="480">
        <v>104.26755905615349</v>
      </c>
      <c r="H52" s="478">
        <v>2871.48</v>
      </c>
      <c r="I52" s="479">
        <v>101.24213309828119</v>
      </c>
      <c r="J52" s="480">
        <v>110.06309075716574</v>
      </c>
      <c r="K52" s="13"/>
      <c r="L52" s="13"/>
      <c r="M52" s="13"/>
    </row>
    <row r="53" spans="1:13" ht="16.5" hidden="1" thickBot="1" x14ac:dyDescent="0.25">
      <c r="A53" s="1485" t="s">
        <v>461</v>
      </c>
      <c r="B53" s="1486"/>
      <c r="C53" s="1486"/>
      <c r="D53" s="1486"/>
      <c r="E53" s="1486"/>
      <c r="F53" s="1486"/>
      <c r="G53" s="1486"/>
      <c r="H53" s="1486"/>
      <c r="I53" s="1486"/>
      <c r="J53" s="1487"/>
      <c r="K53" s="13"/>
      <c r="L53" s="13"/>
      <c r="M53" s="13"/>
    </row>
    <row r="54" spans="1:13" hidden="1" x14ac:dyDescent="0.2">
      <c r="A54" s="481" t="s">
        <v>14</v>
      </c>
      <c r="B54" s="482">
        <v>4636.76</v>
      </c>
      <c r="C54" s="461">
        <f>B54/B52*100</f>
        <v>99.426397713310365</v>
      </c>
      <c r="D54" s="462">
        <f>B54/B$52*100</f>
        <v>99.426397713310365</v>
      </c>
      <c r="E54" s="482">
        <v>3230.64</v>
      </c>
      <c r="F54" s="461">
        <f>E54/E52*100</f>
        <v>101.85381355932202</v>
      </c>
      <c r="G54" s="462">
        <f t="shared" ref="G54:G61" si="28">E54/E$52*100</f>
        <v>101.85381355932202</v>
      </c>
      <c r="H54" s="482">
        <v>2922.88</v>
      </c>
      <c r="I54" s="461">
        <f>H54/H52*100</f>
        <v>101.79001769122544</v>
      </c>
      <c r="J54" s="462">
        <f t="shared" ref="J54:J61" si="29">H54/H$52*100</f>
        <v>101.79001769122544</v>
      </c>
      <c r="K54" s="13"/>
      <c r="L54" s="13"/>
      <c r="M54" s="13"/>
    </row>
    <row r="55" spans="1:13" hidden="1" x14ac:dyDescent="0.2">
      <c r="A55" s="483" t="s">
        <v>15</v>
      </c>
      <c r="B55" s="484">
        <v>4730.58</v>
      </c>
      <c r="C55" s="469">
        <f>B55/B54*100</f>
        <v>102.02339564696037</v>
      </c>
      <c r="D55" s="465">
        <f t="shared" ref="D55:D61" si="30">B55/B$52*100</f>
        <v>101.438187116571</v>
      </c>
      <c r="E55" s="484">
        <v>3288.8</v>
      </c>
      <c r="F55" s="469">
        <f t="shared" ref="F55:F62" si="31">E55/E54*100</f>
        <v>101.80026248668996</v>
      </c>
      <c r="G55" s="465">
        <f t="shared" si="28"/>
        <v>103.68744955609361</v>
      </c>
      <c r="H55" s="484">
        <v>2998.3</v>
      </c>
      <c r="I55" s="469">
        <f t="shared" ref="I55:I62" si="32">H55/H54*100</f>
        <v>102.58033172761112</v>
      </c>
      <c r="J55" s="465">
        <f t="shared" si="29"/>
        <v>104.41653781325311</v>
      </c>
      <c r="K55" s="13"/>
      <c r="L55" s="13"/>
      <c r="M55" s="13"/>
    </row>
    <row r="56" spans="1:13" hidden="1" x14ac:dyDescent="0.2">
      <c r="A56" s="485" t="s">
        <v>16</v>
      </c>
      <c r="B56" s="486">
        <v>4763.34</v>
      </c>
      <c r="C56" s="473">
        <f t="shared" ref="C56:C62" si="33">B56/B55*100</f>
        <v>100.69251550549826</v>
      </c>
      <c r="D56" s="474">
        <f t="shared" si="30"/>
        <v>102.14066229084959</v>
      </c>
      <c r="E56" s="486">
        <v>3388</v>
      </c>
      <c r="F56" s="473">
        <f t="shared" si="31"/>
        <v>103.0162977377767</v>
      </c>
      <c r="G56" s="474">
        <f t="shared" si="28"/>
        <v>106.81497175141243</v>
      </c>
      <c r="H56" s="486">
        <v>3080.4</v>
      </c>
      <c r="I56" s="473">
        <f t="shared" si="32"/>
        <v>102.73821832371677</v>
      </c>
      <c r="J56" s="474">
        <f t="shared" si="29"/>
        <v>107.27569058464626</v>
      </c>
      <c r="K56" s="13"/>
      <c r="L56" s="13"/>
      <c r="M56" s="13"/>
    </row>
    <row r="57" spans="1:13" hidden="1" x14ac:dyDescent="0.2">
      <c r="A57" s="485" t="s">
        <v>17</v>
      </c>
      <c r="B57" s="486">
        <v>4923.8</v>
      </c>
      <c r="C57" s="473">
        <f t="shared" si="33"/>
        <v>103.3686446904903</v>
      </c>
      <c r="D57" s="474">
        <f t="shared" si="30"/>
        <v>105.58141828794191</v>
      </c>
      <c r="E57" s="486">
        <v>3444.6</v>
      </c>
      <c r="F57" s="473">
        <f t="shared" si="31"/>
        <v>101.67060212514758</v>
      </c>
      <c r="G57" s="474">
        <f t="shared" si="28"/>
        <v>108.5994249394673</v>
      </c>
      <c r="H57" s="486">
        <v>3137.5</v>
      </c>
      <c r="I57" s="473">
        <f t="shared" si="32"/>
        <v>101.85365536943254</v>
      </c>
      <c r="J57" s="474">
        <f t="shared" si="29"/>
        <v>109.26421218326439</v>
      </c>
      <c r="K57" s="13"/>
      <c r="L57" s="13"/>
      <c r="M57" s="13"/>
    </row>
    <row r="58" spans="1:13" hidden="1" x14ac:dyDescent="0.2">
      <c r="A58" s="485" t="s">
        <v>18</v>
      </c>
      <c r="B58" s="486">
        <v>5473.72</v>
      </c>
      <c r="C58" s="473">
        <f t="shared" si="33"/>
        <v>111.16860961046346</v>
      </c>
      <c r="D58" s="474">
        <f t="shared" si="30"/>
        <v>117.37339471771261</v>
      </c>
      <c r="E58" s="486">
        <v>3637</v>
      </c>
      <c r="F58" s="473">
        <f t="shared" si="31"/>
        <v>105.58555420077805</v>
      </c>
      <c r="G58" s="474">
        <f t="shared" si="28"/>
        <v>114.66530468119451</v>
      </c>
      <c r="H58" s="486">
        <v>3235.71</v>
      </c>
      <c r="I58" s="473">
        <f t="shared" si="32"/>
        <v>103.13019920318725</v>
      </c>
      <c r="J58" s="474">
        <f t="shared" si="29"/>
        <v>112.68439968239375</v>
      </c>
      <c r="K58" s="13"/>
      <c r="L58" s="13"/>
      <c r="M58" s="13"/>
    </row>
    <row r="59" spans="1:13" hidden="1" x14ac:dyDescent="0.2">
      <c r="A59" s="485" t="s">
        <v>19</v>
      </c>
      <c r="B59" s="486">
        <v>4886.84</v>
      </c>
      <c r="C59" s="473">
        <f t="shared" si="33"/>
        <v>89.278223950074178</v>
      </c>
      <c r="D59" s="474">
        <f t="shared" si="30"/>
        <v>104.78888219388401</v>
      </c>
      <c r="E59" s="486">
        <v>3571.24</v>
      </c>
      <c r="F59" s="473">
        <f t="shared" si="31"/>
        <v>98.191916414627428</v>
      </c>
      <c r="G59" s="474">
        <f t="shared" si="28"/>
        <v>112.59206012913639</v>
      </c>
      <c r="H59" s="486">
        <v>3281.88</v>
      </c>
      <c r="I59" s="473">
        <f t="shared" si="32"/>
        <v>101.42688930713817</v>
      </c>
      <c r="J59" s="474">
        <f t="shared" si="29"/>
        <v>114.29228133227465</v>
      </c>
      <c r="K59" s="13"/>
      <c r="L59" s="13"/>
      <c r="M59" s="13"/>
    </row>
    <row r="60" spans="1:13" hidden="1" x14ac:dyDescent="0.2">
      <c r="A60" s="485" t="s">
        <v>218</v>
      </c>
      <c r="B60" s="486">
        <v>4926.45</v>
      </c>
      <c r="C60" s="473">
        <f t="shared" si="33"/>
        <v>100.81054423717575</v>
      </c>
      <c r="D60" s="474">
        <f t="shared" si="30"/>
        <v>105.63824243970743</v>
      </c>
      <c r="E60" s="486">
        <v>3592.64</v>
      </c>
      <c r="F60" s="473">
        <f t="shared" si="31"/>
        <v>100.59923163943057</v>
      </c>
      <c r="G60" s="474">
        <f t="shared" si="28"/>
        <v>113.26674737691687</v>
      </c>
      <c r="H60" s="486">
        <v>3180.11</v>
      </c>
      <c r="I60" s="473">
        <f t="shared" si="32"/>
        <v>96.899033480809777</v>
      </c>
      <c r="J60" s="474">
        <f t="shared" si="29"/>
        <v>110.74811595414211</v>
      </c>
      <c r="K60" s="13"/>
      <c r="L60" s="13"/>
      <c r="M60" s="13"/>
    </row>
    <row r="61" spans="1:13" hidden="1" x14ac:dyDescent="0.2">
      <c r="A61" s="483" t="s">
        <v>226</v>
      </c>
      <c r="B61" s="484">
        <v>4913.3500000000004</v>
      </c>
      <c r="C61" s="469">
        <f>B61/B60*100</f>
        <v>99.73408844096663</v>
      </c>
      <c r="D61" s="465">
        <f t="shared" si="30"/>
        <v>105.35733814230055</v>
      </c>
      <c r="E61" s="484">
        <v>3552.92</v>
      </c>
      <c r="F61" s="469">
        <f>E61/E60*100</f>
        <v>98.894406341854463</v>
      </c>
      <c r="G61" s="465">
        <f t="shared" si="28"/>
        <v>112.01447740112994</v>
      </c>
      <c r="H61" s="484">
        <v>3017.5</v>
      </c>
      <c r="I61" s="469">
        <f>H61/H60*100</f>
        <v>94.886654864139913</v>
      </c>
      <c r="J61" s="465">
        <f t="shared" si="29"/>
        <v>105.08518255394431</v>
      </c>
      <c r="K61" s="13"/>
      <c r="L61" s="13"/>
      <c r="M61" s="13"/>
    </row>
    <row r="62" spans="1:13" hidden="1" x14ac:dyDescent="0.2">
      <c r="A62" s="483" t="s">
        <v>233</v>
      </c>
      <c r="B62" s="484">
        <v>4746.9399999999996</v>
      </c>
      <c r="C62" s="469">
        <f t="shared" si="33"/>
        <v>96.613105111583735</v>
      </c>
      <c r="D62" s="465">
        <f>B62/B$52*100</f>
        <v>101.78899584218752</v>
      </c>
      <c r="E62" s="484">
        <v>3429.76</v>
      </c>
      <c r="F62" s="469">
        <f t="shared" si="31"/>
        <v>96.533555498012902</v>
      </c>
      <c r="G62" s="465">
        <f>E62/E$52*100</f>
        <v>108.13155770782889</v>
      </c>
      <c r="H62" s="484">
        <v>2996.05</v>
      </c>
      <c r="I62" s="469">
        <f t="shared" si="32"/>
        <v>99.289146644573322</v>
      </c>
      <c r="J62" s="465">
        <f>H62/H$52*100</f>
        <v>104.33818100770335</v>
      </c>
      <c r="K62" s="13"/>
      <c r="L62" s="13"/>
      <c r="M62" s="13"/>
    </row>
    <row r="63" spans="1:13" hidden="1" x14ac:dyDescent="0.2">
      <c r="A63" s="487" t="s">
        <v>236</v>
      </c>
      <c r="B63" s="488">
        <v>4675.8999999999996</v>
      </c>
      <c r="C63" s="489">
        <f>B63/B62*100</f>
        <v>98.503456963854603</v>
      </c>
      <c r="D63" s="490">
        <f>B63/B$52*100</f>
        <v>100.26567971334894</v>
      </c>
      <c r="E63" s="488">
        <v>3401.8</v>
      </c>
      <c r="F63" s="489">
        <f>E63/E62*100</f>
        <v>99.184782608695656</v>
      </c>
      <c r="G63" s="490">
        <f>E63/E$52*100</f>
        <v>107.25005044390639</v>
      </c>
      <c r="H63" s="488">
        <v>3043.7</v>
      </c>
      <c r="I63" s="489">
        <f>H63/H62*100</f>
        <v>101.59042739607149</v>
      </c>
      <c r="J63" s="490">
        <f>H63/H$52*100</f>
        <v>105.99760402301253</v>
      </c>
      <c r="K63" s="13"/>
      <c r="L63" s="13"/>
      <c r="M63" s="13"/>
    </row>
    <row r="64" spans="1:13" hidden="1" x14ac:dyDescent="0.2">
      <c r="A64" s="485" t="s">
        <v>240</v>
      </c>
      <c r="B64" s="486">
        <v>4645.1000000000004</v>
      </c>
      <c r="C64" s="473">
        <f>B64/B63*100</f>
        <v>99.341303278513237</v>
      </c>
      <c r="D64" s="474">
        <f>B64/B$52*100</f>
        <v>99.605232968300712</v>
      </c>
      <c r="E64" s="486">
        <v>3472.7</v>
      </c>
      <c r="F64" s="473">
        <f>E64/E63*100</f>
        <v>102.08419072255863</v>
      </c>
      <c r="G64" s="474">
        <f>E64/E$52*100</f>
        <v>109.48534604519773</v>
      </c>
      <c r="H64" s="486">
        <v>3139.4</v>
      </c>
      <c r="I64" s="473">
        <f>H64/H63*100</f>
        <v>103.14419949403688</v>
      </c>
      <c r="J64" s="474">
        <f>H64/H$52*100</f>
        <v>109.33038015239529</v>
      </c>
      <c r="K64" s="13"/>
      <c r="L64" s="13"/>
      <c r="M64" s="13"/>
    </row>
    <row r="65" spans="1:13" ht="16.5" hidden="1" thickBot="1" x14ac:dyDescent="0.25">
      <c r="A65" s="477" t="s">
        <v>516</v>
      </c>
      <c r="B65" s="478">
        <v>4758.3999999999996</v>
      </c>
      <c r="C65" s="479">
        <f>B65/B64*100</f>
        <v>102.43912940517963</v>
      </c>
      <c r="D65" s="480">
        <f>B65/B$52*100</f>
        <v>102.0347334947282</v>
      </c>
      <c r="E65" s="478">
        <v>3603.54</v>
      </c>
      <c r="F65" s="479">
        <f>E65/E64*100</f>
        <v>103.76767356811702</v>
      </c>
      <c r="G65" s="480">
        <f>E65/E$52*100</f>
        <v>113.61039648910412</v>
      </c>
      <c r="H65" s="478">
        <v>3297.89</v>
      </c>
      <c r="I65" s="479">
        <f>H65/H64*100</f>
        <v>105.04841689494808</v>
      </c>
      <c r="J65" s="480">
        <f>H65/H$52*100</f>
        <v>114.84983353531976</v>
      </c>
      <c r="K65" s="13"/>
      <c r="L65" s="13"/>
      <c r="M65" s="13"/>
    </row>
    <row r="66" spans="1:13" ht="16.5" hidden="1" customHeight="1" thickBot="1" x14ac:dyDescent="0.25">
      <c r="A66" s="1485" t="s">
        <v>518</v>
      </c>
      <c r="B66" s="1486"/>
      <c r="C66" s="1486"/>
      <c r="D66" s="1486"/>
      <c r="E66" s="1486"/>
      <c r="F66" s="1486"/>
      <c r="G66" s="1486"/>
      <c r="H66" s="1486"/>
      <c r="I66" s="1486"/>
      <c r="J66" s="1487"/>
      <c r="K66" s="13"/>
      <c r="L66" s="13"/>
      <c r="M66" s="13"/>
    </row>
    <row r="67" spans="1:13" ht="16.5" hidden="1" customHeight="1" x14ac:dyDescent="0.2">
      <c r="A67" s="491" t="s">
        <v>14</v>
      </c>
      <c r="B67" s="492">
        <v>5223.7700000000004</v>
      </c>
      <c r="C67" s="493">
        <f>B67/B65*100</f>
        <v>109.77996805648959</v>
      </c>
      <c r="D67" s="494">
        <f>B67/B$65*100</f>
        <v>109.77996805648959</v>
      </c>
      <c r="E67" s="492">
        <v>3900.95</v>
      </c>
      <c r="F67" s="493">
        <f>E67/E65*100</f>
        <v>108.25327317027144</v>
      </c>
      <c r="G67" s="494">
        <f>E67/E$65*100</f>
        <v>108.25327317027144</v>
      </c>
      <c r="H67" s="492">
        <v>3592.51</v>
      </c>
      <c r="I67" s="493">
        <f>H67/H65*100</f>
        <v>108.93359087173921</v>
      </c>
      <c r="J67" s="494">
        <f>H67/H$65*100</f>
        <v>108.93359087173921</v>
      </c>
      <c r="K67" s="13"/>
      <c r="L67" s="13"/>
      <c r="M67" s="13"/>
    </row>
    <row r="68" spans="1:13" ht="16.5" hidden="1" customHeight="1" x14ac:dyDescent="0.2">
      <c r="A68" s="485" t="s">
        <v>15</v>
      </c>
      <c r="B68" s="486">
        <v>5449.3</v>
      </c>
      <c r="C68" s="473">
        <f>B68/B67*100</f>
        <v>104.31737997653035</v>
      </c>
      <c r="D68" s="474">
        <f>B68/B$65*100</f>
        <v>114.51958641560189</v>
      </c>
      <c r="E68" s="486">
        <v>4060.44</v>
      </c>
      <c r="F68" s="473">
        <f>E68/E67*100</f>
        <v>104.08849126494827</v>
      </c>
      <c r="G68" s="474">
        <f>E68/E$65*100</f>
        <v>112.67919878785861</v>
      </c>
      <c r="H68" s="486">
        <v>3730.03</v>
      </c>
      <c r="I68" s="473">
        <f>H68/H67*100</f>
        <v>103.82796429237497</v>
      </c>
      <c r="J68" s="474">
        <f>H68/H$65*100</f>
        <v>113.10352983271123</v>
      </c>
      <c r="K68" s="13"/>
      <c r="L68" s="13"/>
      <c r="M68" s="13"/>
    </row>
    <row r="69" spans="1:13" ht="16.5" hidden="1" customHeight="1" x14ac:dyDescent="0.2">
      <c r="A69" s="485" t="s">
        <v>16</v>
      </c>
      <c r="B69" s="486">
        <v>5698.93</v>
      </c>
      <c r="C69" s="473">
        <f>B69/B68*100</f>
        <v>104.58095535206357</v>
      </c>
      <c r="D69" s="474">
        <f>B69/B$65*100</f>
        <v>119.76567753866847</v>
      </c>
      <c r="E69" s="486">
        <v>4141.03</v>
      </c>
      <c r="F69" s="473">
        <f>E69/E68*100</f>
        <v>101.98476027228575</v>
      </c>
      <c r="G69" s="474">
        <f>E69/E$65*100</f>
        <v>114.91561076052992</v>
      </c>
      <c r="H69" s="486">
        <v>3774.34</v>
      </c>
      <c r="I69" s="473">
        <f>H69/H68*100</f>
        <v>101.18792610247102</v>
      </c>
      <c r="J69" s="474">
        <f>H69/H$65*100</f>
        <v>114.4471161864101</v>
      </c>
      <c r="K69" s="13"/>
      <c r="L69" s="13"/>
      <c r="M69" s="13"/>
    </row>
    <row r="70" spans="1:13" ht="16.5" hidden="1" customHeight="1" x14ac:dyDescent="0.2">
      <c r="A70" s="483" t="s">
        <v>17</v>
      </c>
      <c r="B70" s="484">
        <v>5747.51</v>
      </c>
      <c r="C70" s="473">
        <f t="shared" ref="C70:C73" si="34">B70/B69*100</f>
        <v>100.85244072132839</v>
      </c>
      <c r="D70" s="474">
        <f t="shared" ref="D70:D71" si="35">B70/B$65*100</f>
        <v>120.78660894418294</v>
      </c>
      <c r="E70" s="486">
        <v>4174.51</v>
      </c>
      <c r="F70" s="473">
        <f t="shared" ref="F70:F73" si="36">E70/E69*100</f>
        <v>100.80849450499032</v>
      </c>
      <c r="G70" s="474">
        <f t="shared" ref="G70:G71" si="37">E70/E$65*100</f>
        <v>115.84469715890486</v>
      </c>
      <c r="H70" s="486">
        <v>3785.74</v>
      </c>
      <c r="I70" s="473">
        <f t="shared" ref="I70:I73" si="38">H70/H69*100</f>
        <v>100.30203956188366</v>
      </c>
      <c r="J70" s="474">
        <f t="shared" ref="J70:J71" si="39">H70/H$65*100</f>
        <v>114.79279175472803</v>
      </c>
      <c r="K70" s="13"/>
      <c r="L70" s="13"/>
      <c r="M70" s="13"/>
    </row>
    <row r="71" spans="1:13" ht="16.5" hidden="1" customHeight="1" x14ac:dyDescent="0.2">
      <c r="A71" s="485" t="s">
        <v>18</v>
      </c>
      <c r="B71" s="486">
        <v>5664.71</v>
      </c>
      <c r="C71" s="473">
        <f t="shared" si="34"/>
        <v>98.559376147235938</v>
      </c>
      <c r="D71" s="474">
        <f t="shared" si="35"/>
        <v>119.04652824478816</v>
      </c>
      <c r="E71" s="486">
        <v>4204.16</v>
      </c>
      <c r="F71" s="473">
        <f t="shared" si="36"/>
        <v>100.71026300092704</v>
      </c>
      <c r="G71" s="474">
        <f t="shared" si="37"/>
        <v>116.66749918136054</v>
      </c>
      <c r="H71" s="486">
        <v>3824.29</v>
      </c>
      <c r="I71" s="473">
        <f t="shared" si="38"/>
        <v>101.01829497007191</v>
      </c>
      <c r="J71" s="474">
        <f t="shared" si="39"/>
        <v>115.96172097917155</v>
      </c>
      <c r="K71" s="13"/>
      <c r="L71" s="13"/>
      <c r="M71" s="13"/>
    </row>
    <row r="72" spans="1:13" ht="16.5" hidden="1" customHeight="1" x14ac:dyDescent="0.2">
      <c r="A72" s="485" t="s">
        <v>19</v>
      </c>
      <c r="B72" s="486">
        <v>5577.76</v>
      </c>
      <c r="C72" s="473">
        <f t="shared" si="34"/>
        <v>98.465058228929635</v>
      </c>
      <c r="D72" s="474">
        <f t="shared" ref="D72:D73" si="40">B72/B$65*100</f>
        <v>117.21923335574984</v>
      </c>
      <c r="E72" s="486">
        <v>4148.72</v>
      </c>
      <c r="F72" s="473">
        <f t="shared" si="36"/>
        <v>98.681306134875939</v>
      </c>
      <c r="G72" s="474">
        <f t="shared" ref="G72:G73" si="41">E72/E$65*100</f>
        <v>115.12901202706229</v>
      </c>
      <c r="H72" s="486">
        <v>3792.68</v>
      </c>
      <c r="I72" s="473">
        <f t="shared" si="38"/>
        <v>99.173441344667907</v>
      </c>
      <c r="J72" s="474">
        <f t="shared" ref="J72:J73" si="42">H72/H$65*100</f>
        <v>115.00322933754612</v>
      </c>
      <c r="K72" s="13"/>
      <c r="L72" s="13"/>
      <c r="M72" s="13"/>
    </row>
    <row r="73" spans="1:13" ht="16.5" hidden="1" customHeight="1" x14ac:dyDescent="0.2">
      <c r="A73" s="483" t="s">
        <v>218</v>
      </c>
      <c r="B73" s="484">
        <v>5623.5</v>
      </c>
      <c r="C73" s="469">
        <f t="shared" si="34"/>
        <v>100.82004245431857</v>
      </c>
      <c r="D73" s="465">
        <f t="shared" si="40"/>
        <v>118.18048083389377</v>
      </c>
      <c r="E73" s="484">
        <v>4224.0200000000004</v>
      </c>
      <c r="F73" s="469">
        <f t="shared" si="36"/>
        <v>101.81501764399623</v>
      </c>
      <c r="G73" s="465">
        <f t="shared" si="41"/>
        <v>117.218623908712</v>
      </c>
      <c r="H73" s="484">
        <v>3765.76</v>
      </c>
      <c r="I73" s="469">
        <f t="shared" si="38"/>
        <v>99.290211670902906</v>
      </c>
      <c r="J73" s="465">
        <f t="shared" si="42"/>
        <v>114.18694983762346</v>
      </c>
      <c r="K73" s="13"/>
      <c r="L73" s="13"/>
      <c r="M73" s="13"/>
    </row>
    <row r="74" spans="1:13" ht="16.5" hidden="1" customHeight="1" x14ac:dyDescent="0.2">
      <c r="A74" s="483" t="s">
        <v>226</v>
      </c>
      <c r="B74" s="484">
        <v>5652.44</v>
      </c>
      <c r="C74" s="469">
        <f t="shared" ref="C74:C75" si="43">B74/B73*100</f>
        <v>100.51462612252155</v>
      </c>
      <c r="D74" s="465">
        <f t="shared" ref="D74:D75" si="44">B74/B$65*100</f>
        <v>118.78866845998655</v>
      </c>
      <c r="E74" s="484">
        <v>4125.17</v>
      </c>
      <c r="F74" s="469">
        <f t="shared" ref="F74:F75" si="45">E74/E73*100</f>
        <v>97.659812216798201</v>
      </c>
      <c r="G74" s="465">
        <f t="shared" ref="G74:G75" si="46">E74/E$65*100</f>
        <v>114.47548799236307</v>
      </c>
      <c r="H74" s="484">
        <v>3583.85</v>
      </c>
      <c r="I74" s="469">
        <f t="shared" ref="I74:I75" si="47">H74/H73*100</f>
        <v>95.169368201903453</v>
      </c>
      <c r="J74" s="465">
        <f t="shared" ref="J74:J75" si="48">H74/H$65*100</f>
        <v>108.67099872949069</v>
      </c>
      <c r="K74" s="13"/>
      <c r="L74" s="13"/>
      <c r="M74" s="13"/>
    </row>
    <row r="75" spans="1:13" ht="16.5" hidden="1" customHeight="1" x14ac:dyDescent="0.2">
      <c r="A75" s="495" t="s">
        <v>233</v>
      </c>
      <c r="B75" s="496">
        <v>5500.74</v>
      </c>
      <c r="C75" s="497">
        <f t="shared" si="43"/>
        <v>97.316203267969243</v>
      </c>
      <c r="D75" s="498">
        <f t="shared" si="44"/>
        <v>115.60062205783457</v>
      </c>
      <c r="E75" s="496">
        <v>3994.18</v>
      </c>
      <c r="F75" s="497">
        <f t="shared" si="45"/>
        <v>96.824615712806988</v>
      </c>
      <c r="G75" s="498">
        <f t="shared" si="46"/>
        <v>110.84045133396604</v>
      </c>
      <c r="H75" s="496">
        <v>3516.69</v>
      </c>
      <c r="I75" s="497">
        <f t="shared" si="47"/>
        <v>98.126037641084324</v>
      </c>
      <c r="J75" s="498">
        <f t="shared" si="48"/>
        <v>106.63454511824229</v>
      </c>
      <c r="K75" s="13"/>
      <c r="L75" s="13"/>
      <c r="M75" s="13"/>
    </row>
    <row r="76" spans="1:13" ht="16.5" hidden="1" customHeight="1" x14ac:dyDescent="0.2">
      <c r="A76" s="499" t="s">
        <v>236</v>
      </c>
      <c r="B76" s="500">
        <v>5362.02</v>
      </c>
      <c r="C76" s="501">
        <f t="shared" ref="C76" si="49">B76/B75*100</f>
        <v>97.478157484265765</v>
      </c>
      <c r="D76" s="502">
        <f t="shared" ref="D76" si="50">B76/B$65*100</f>
        <v>112.68535642232685</v>
      </c>
      <c r="E76" s="500">
        <v>3943.1</v>
      </c>
      <c r="F76" s="501">
        <f>E76/E75*100</f>
        <v>98.721139257619839</v>
      </c>
      <c r="G76" s="502">
        <f>E76/E$65*100</f>
        <v>109.42295631517895</v>
      </c>
      <c r="H76" s="500">
        <v>3516.52</v>
      </c>
      <c r="I76" s="501">
        <f>H76/H75*100</f>
        <v>99.995165908851789</v>
      </c>
      <c r="J76" s="502">
        <f>H76/H$65*100</f>
        <v>106.62939030713578</v>
      </c>
      <c r="K76" s="13"/>
      <c r="L76" s="13"/>
      <c r="M76" s="13"/>
    </row>
    <row r="77" spans="1:13" ht="16.5" hidden="1" customHeight="1" x14ac:dyDescent="0.2">
      <c r="A77" s="499" t="s">
        <v>240</v>
      </c>
      <c r="B77" s="500">
        <v>5338.1</v>
      </c>
      <c r="C77" s="501">
        <f t="shared" ref="C77" si="51">B77/B76*100</f>
        <v>99.55389946326197</v>
      </c>
      <c r="D77" s="502">
        <f t="shared" ref="D77" si="52">B77/B$65*100</f>
        <v>112.1826664425017</v>
      </c>
      <c r="E77" s="500">
        <v>4023.2</v>
      </c>
      <c r="F77" s="501">
        <f>E77/E76*100</f>
        <v>102.03139661687504</v>
      </c>
      <c r="G77" s="502">
        <f>E77/E$65*100</f>
        <v>111.64577054785016</v>
      </c>
      <c r="H77" s="500">
        <v>3547.2</v>
      </c>
      <c r="I77" s="501">
        <f>H77/H76*100</f>
        <v>100.87245344829547</v>
      </c>
      <c r="J77" s="502">
        <f>H77/H$65*100</f>
        <v>107.55968209976683</v>
      </c>
      <c r="K77" s="13"/>
      <c r="L77" s="13"/>
      <c r="M77" s="13"/>
    </row>
    <row r="78" spans="1:13" ht="16.5" customHeight="1" thickBot="1" x14ac:dyDescent="0.25">
      <c r="A78" s="275" t="s">
        <v>666</v>
      </c>
      <c r="B78" s="293">
        <v>5620.83</v>
      </c>
      <c r="C78" s="276">
        <f>B78/B77*100</f>
        <v>105.29645379442123</v>
      </c>
      <c r="D78" s="277">
        <f>B78/B$65*100</f>
        <v>118.12436953597849</v>
      </c>
      <c r="E78" s="293">
        <v>4152.71</v>
      </c>
      <c r="F78" s="276">
        <f>E78/E77*100</f>
        <v>103.21907933982899</v>
      </c>
      <c r="G78" s="277">
        <f>E78/E$65*100</f>
        <v>115.23973648134891</v>
      </c>
      <c r="H78" s="293">
        <v>3701.89</v>
      </c>
      <c r="I78" s="276">
        <f>H78/H77*100</f>
        <v>104.36090437528192</v>
      </c>
      <c r="J78" s="277">
        <f>H78/H$65*100</f>
        <v>112.25025698249486</v>
      </c>
      <c r="K78" s="13"/>
      <c r="L78" s="13"/>
      <c r="M78" s="13"/>
    </row>
    <row r="79" spans="1:13" ht="16.5" customHeight="1" thickBot="1" x14ac:dyDescent="0.25">
      <c r="A79" s="1485" t="s">
        <v>667</v>
      </c>
      <c r="B79" s="1486"/>
      <c r="C79" s="1486"/>
      <c r="D79" s="1486"/>
      <c r="E79" s="1486"/>
      <c r="F79" s="1486"/>
      <c r="G79" s="1486"/>
      <c r="H79" s="1486"/>
      <c r="I79" s="1486"/>
      <c r="J79" s="1487"/>
      <c r="K79" s="13"/>
      <c r="L79" s="13"/>
      <c r="M79" s="13"/>
    </row>
    <row r="80" spans="1:13" ht="16.5" customHeight="1" thickBot="1" x14ac:dyDescent="0.25">
      <c r="A80" s="630" t="s">
        <v>14</v>
      </c>
      <c r="B80" s="294">
        <v>5706.68</v>
      </c>
      <c r="C80" s="295">
        <f>B80/B78*100</f>
        <v>101.52735450102566</v>
      </c>
      <c r="D80" s="296">
        <f>B80/B$78*100</f>
        <v>101.52735450102566</v>
      </c>
      <c r="E80" s="294">
        <v>4186.66</v>
      </c>
      <c r="F80" s="295">
        <f>E80/E78*100</f>
        <v>100.81753842671412</v>
      </c>
      <c r="G80" s="296">
        <f>E80/E$78*100</f>
        <v>100.81753842671412</v>
      </c>
      <c r="H80" s="294">
        <v>3726.36</v>
      </c>
      <c r="I80" s="295">
        <f>H80/H78*100</f>
        <v>100.66101369840811</v>
      </c>
      <c r="J80" s="296">
        <f t="shared" ref="J80" si="53">H80/H$78*100</f>
        <v>100.66101369840811</v>
      </c>
      <c r="K80" s="13"/>
      <c r="L80" s="13"/>
      <c r="M80" s="13"/>
    </row>
    <row r="81" spans="1:14" ht="16.5" customHeight="1" thickBot="1" x14ac:dyDescent="0.25">
      <c r="A81" s="630" t="s">
        <v>15</v>
      </c>
      <c r="B81" s="294">
        <v>5725.77</v>
      </c>
      <c r="C81" s="295">
        <f>B81/B80*100</f>
        <v>100.33452024644802</v>
      </c>
      <c r="D81" s="296">
        <f>B81/B$78*100</f>
        <v>101.86698405751464</v>
      </c>
      <c r="E81" s="294">
        <v>4200.1400000000003</v>
      </c>
      <c r="F81" s="295">
        <f>E81/E80*100</f>
        <v>100.32197503499209</v>
      </c>
      <c r="G81" s="296">
        <f>E81/E$78*100</f>
        <v>101.1421457313417</v>
      </c>
      <c r="H81" s="294">
        <v>3745.11</v>
      </c>
      <c r="I81" s="295">
        <f>H81/H80*100</f>
        <v>100.50317199626446</v>
      </c>
      <c r="J81" s="296">
        <f>H81/H$78*100</f>
        <v>101.16751173049443</v>
      </c>
      <c r="K81" s="13"/>
      <c r="L81" s="13"/>
      <c r="M81" s="13"/>
    </row>
    <row r="82" spans="1:14" ht="16.5" customHeight="1" thickBot="1" x14ac:dyDescent="0.25">
      <c r="A82" s="630" t="s">
        <v>16</v>
      </c>
      <c r="B82" s="294">
        <v>5740.27</v>
      </c>
      <c r="C82" s="295">
        <f>B82/B81*100</f>
        <v>100.25324104880218</v>
      </c>
      <c r="D82" s="296">
        <f>B82/B$78*100</f>
        <v>102.12495307632503</v>
      </c>
      <c r="E82" s="294">
        <v>4242.49</v>
      </c>
      <c r="F82" s="295">
        <f>E82/E81*100</f>
        <v>101.00829972334253</v>
      </c>
      <c r="G82" s="296">
        <f>E82/E$78*100</f>
        <v>102.16196170693354</v>
      </c>
      <c r="H82" s="294">
        <v>3771.9</v>
      </c>
      <c r="I82" s="295">
        <f>H82/H81*100</f>
        <v>100.71533279396331</v>
      </c>
      <c r="J82" s="296">
        <f>H82/H$78*100</f>
        <v>101.89119611873936</v>
      </c>
      <c r="K82" s="13"/>
      <c r="L82" s="13"/>
      <c r="M82" s="13"/>
    </row>
    <row r="83" spans="1:14" ht="18" customHeight="1" x14ac:dyDescent="0.2">
      <c r="A83" s="1489" t="s">
        <v>468</v>
      </c>
      <c r="B83" s="1489"/>
      <c r="C83" s="1489"/>
      <c r="D83" s="1489"/>
      <c r="E83" s="1489"/>
      <c r="F83" s="1489"/>
      <c r="G83" s="1489"/>
      <c r="H83" s="1489"/>
      <c r="I83" s="1489"/>
      <c r="J83" s="1489"/>
      <c r="K83" s="13"/>
      <c r="L83" s="13"/>
      <c r="M83" s="13"/>
    </row>
    <row r="84" spans="1:14" ht="9.75" customHeight="1" x14ac:dyDescent="0.2">
      <c r="A84" s="503"/>
      <c r="B84" s="503"/>
      <c r="C84" s="503"/>
      <c r="D84" s="503"/>
      <c r="E84" s="503"/>
      <c r="F84" s="503"/>
      <c r="G84" s="503"/>
      <c r="H84" s="503"/>
      <c r="I84" s="503"/>
      <c r="J84" s="503"/>
      <c r="K84" s="13"/>
      <c r="L84" s="13"/>
      <c r="M84" s="13"/>
    </row>
    <row r="85" spans="1:14" ht="24" customHeight="1" x14ac:dyDescent="0.3">
      <c r="A85" s="1488" t="s">
        <v>637</v>
      </c>
      <c r="B85" s="1488"/>
      <c r="C85" s="1488"/>
      <c r="D85" s="1488"/>
      <c r="E85" s="1488"/>
      <c r="F85" s="1488"/>
      <c r="G85" s="1488"/>
      <c r="H85" s="1488"/>
      <c r="I85" s="1488"/>
      <c r="J85" s="1488"/>
      <c r="K85" s="504"/>
    </row>
    <row r="86" spans="1:14" ht="6" customHeight="1" x14ac:dyDescent="0.25">
      <c r="A86" s="257"/>
      <c r="B86" s="257"/>
      <c r="C86" s="257"/>
      <c r="D86" s="257"/>
      <c r="E86" s="257"/>
      <c r="F86" s="257"/>
      <c r="G86" s="257"/>
      <c r="H86" s="18"/>
      <c r="I86" s="18"/>
      <c r="J86" s="18"/>
    </row>
    <row r="88" spans="1:14" x14ac:dyDescent="0.25">
      <c r="N88" s="505"/>
    </row>
    <row r="89" spans="1:14" x14ac:dyDescent="0.25">
      <c r="N89" s="505"/>
    </row>
    <row r="90" spans="1:14" x14ac:dyDescent="0.25">
      <c r="N90" s="505"/>
    </row>
    <row r="91" spans="1:14" x14ac:dyDescent="0.25">
      <c r="N91" s="505"/>
    </row>
    <row r="92" spans="1:14" x14ac:dyDescent="0.25">
      <c r="N92" s="505"/>
    </row>
    <row r="93" spans="1:14" x14ac:dyDescent="0.25">
      <c r="N93" s="505"/>
    </row>
    <row r="94" spans="1:14" x14ac:dyDescent="0.25">
      <c r="M94" s="505"/>
      <c r="N94" s="505"/>
    </row>
    <row r="95" spans="1:14" x14ac:dyDescent="0.25">
      <c r="M95" s="505"/>
      <c r="N95" s="505"/>
    </row>
    <row r="96" spans="1:14" x14ac:dyDescent="0.25">
      <c r="M96" s="505"/>
      <c r="N96" s="505"/>
    </row>
    <row r="97" spans="13:14" x14ac:dyDescent="0.25">
      <c r="M97" s="505"/>
      <c r="N97" s="505"/>
    </row>
    <row r="98" spans="13:14" x14ac:dyDescent="0.25">
      <c r="M98" s="505"/>
      <c r="N98" s="505"/>
    </row>
    <row r="99" spans="13:14" x14ac:dyDescent="0.25">
      <c r="M99" s="505"/>
      <c r="N99" s="505"/>
    </row>
    <row r="100" spans="13:14" x14ac:dyDescent="0.25">
      <c r="M100" s="505"/>
      <c r="N100" s="505"/>
    </row>
    <row r="101" spans="13:14" x14ac:dyDescent="0.25">
      <c r="M101" s="505"/>
      <c r="N101" s="505"/>
    </row>
    <row r="102" spans="13:14" x14ac:dyDescent="0.25">
      <c r="M102" s="505"/>
    </row>
    <row r="103" spans="13:14" x14ac:dyDescent="0.25">
      <c r="M103" s="505"/>
    </row>
    <row r="104" spans="13:14" x14ac:dyDescent="0.25">
      <c r="M104" s="505"/>
    </row>
    <row r="105" spans="13:14" x14ac:dyDescent="0.25">
      <c r="M105" s="505"/>
    </row>
    <row r="106" spans="13:14" x14ac:dyDescent="0.25">
      <c r="M106" s="505"/>
    </row>
    <row r="107" spans="13:14" x14ac:dyDescent="0.25">
      <c r="M107" s="505"/>
    </row>
  </sheetData>
  <mergeCells count="19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85:J85"/>
    <mergeCell ref="A83:J83"/>
    <mergeCell ref="A66:J66"/>
    <mergeCell ref="A79:J79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N43"/>
  <sheetViews>
    <sheetView zoomScale="90" zoomScaleNormal="90" workbookViewId="0">
      <selection activeCell="F12" sqref="F12"/>
    </sheetView>
  </sheetViews>
  <sheetFormatPr defaultColWidth="9.140625" defaultRowHeight="16.5" x14ac:dyDescent="0.2"/>
  <cols>
    <col min="1" max="1" width="41.7109375" style="12" customWidth="1"/>
    <col min="2" max="2" width="11.28515625" style="12" customWidth="1"/>
    <col min="3" max="4" width="13.28515625" style="50" customWidth="1"/>
    <col min="5" max="5" width="12.85546875" style="51" customWidth="1"/>
    <col min="6" max="16384" width="9.140625" style="12"/>
  </cols>
  <sheetData>
    <row r="1" spans="1:14" ht="40.5" customHeight="1" x14ac:dyDescent="0.3">
      <c r="A1" s="1511" t="s">
        <v>291</v>
      </c>
      <c r="B1" s="1511"/>
      <c r="C1" s="1511"/>
      <c r="D1" s="1511"/>
      <c r="E1" s="1511"/>
    </row>
    <row r="2" spans="1:14" ht="13.5" customHeight="1" thickBot="1" x14ac:dyDescent="0.25"/>
    <row r="3" spans="1:14" ht="15.75" customHeight="1" x14ac:dyDescent="0.2">
      <c r="A3" s="1386" t="s">
        <v>101</v>
      </c>
      <c r="B3" s="1514" t="s">
        <v>526</v>
      </c>
      <c r="C3" s="1512" t="s">
        <v>757</v>
      </c>
      <c r="D3" s="1512" t="s">
        <v>782</v>
      </c>
      <c r="E3" s="1472" t="s">
        <v>783</v>
      </c>
    </row>
    <row r="4" spans="1:14" ht="45.75" customHeight="1" thickBot="1" x14ac:dyDescent="0.25">
      <c r="A4" s="1387"/>
      <c r="B4" s="1515"/>
      <c r="C4" s="1467"/>
      <c r="D4" s="1467"/>
      <c r="E4" s="1513"/>
    </row>
    <row r="5" spans="1:14" s="52" customFormat="1" ht="47.25" x14ac:dyDescent="0.2">
      <c r="A5" s="1065" t="s">
        <v>152</v>
      </c>
      <c r="B5" s="1103" t="s">
        <v>722</v>
      </c>
      <c r="C5" s="750">
        <f>C7+C9+C11</f>
        <v>7657.0938449050072</v>
      </c>
      <c r="D5" s="750">
        <f>D7+D9+D11</f>
        <v>11641.383159861829</v>
      </c>
      <c r="E5" s="750">
        <f>D5/C5*100</f>
        <v>152.03396217493074</v>
      </c>
    </row>
    <row r="6" spans="1:14" ht="15.75" customHeight="1" x14ac:dyDescent="0.25">
      <c r="A6" s="1104" t="s">
        <v>47</v>
      </c>
      <c r="B6" s="1105"/>
      <c r="C6" s="772"/>
      <c r="D6" s="1112"/>
      <c r="E6" s="772"/>
    </row>
    <row r="7" spans="1:14" ht="16.5" hidden="1" customHeight="1" x14ac:dyDescent="0.25">
      <c r="A7" s="1106" t="s">
        <v>267</v>
      </c>
      <c r="B7" s="1105" t="s">
        <v>722</v>
      </c>
      <c r="C7" s="772"/>
      <c r="D7" s="772"/>
      <c r="E7" s="772" t="e">
        <f>D7/C7*100</f>
        <v>#DIV/0!</v>
      </c>
    </row>
    <row r="8" spans="1:14" hidden="1" x14ac:dyDescent="0.25">
      <c r="A8" s="1107" t="s">
        <v>46</v>
      </c>
      <c r="B8" s="1108" t="s">
        <v>33</v>
      </c>
      <c r="C8" s="1101"/>
      <c r="D8" s="1101">
        <f>D7/D5*100</f>
        <v>0</v>
      </c>
      <c r="E8" s="772"/>
    </row>
    <row r="9" spans="1:14" s="2" customFormat="1" ht="18" customHeight="1" x14ac:dyDescent="0.25">
      <c r="A9" s="1106" t="s">
        <v>274</v>
      </c>
      <c r="B9" s="1105" t="s">
        <v>722</v>
      </c>
      <c r="C9" s="772">
        <f>'стр-ра гор доходов'!C6-'стр-ра гор доходов'!E6</f>
        <v>6187.783944905008</v>
      </c>
      <c r="D9" s="772">
        <f>'на 01.04.17'!H130</f>
        <v>9670.3727598618298</v>
      </c>
      <c r="E9" s="772">
        <f>D9/C9*100</f>
        <v>156.28168090491215</v>
      </c>
      <c r="F9" s="255"/>
      <c r="G9" s="255"/>
      <c r="J9" s="302"/>
    </row>
    <row r="10" spans="1:14" x14ac:dyDescent="0.25">
      <c r="A10" s="1107" t="s">
        <v>46</v>
      </c>
      <c r="B10" s="1108" t="s">
        <v>33</v>
      </c>
      <c r="C10" s="1101">
        <f>C9/C5*100</f>
        <v>80.811128480844317</v>
      </c>
      <c r="D10" s="1101">
        <f>D9/D5*100</f>
        <v>83.068932849871132</v>
      </c>
      <c r="E10" s="772"/>
    </row>
    <row r="11" spans="1:14" ht="31.5" x14ac:dyDescent="0.2">
      <c r="A11" s="1069" t="s">
        <v>362</v>
      </c>
      <c r="B11" s="1109" t="s">
        <v>722</v>
      </c>
      <c r="C11" s="772">
        <f>'стр-ра гор доходов'!E67-'стр-ра гор доходов'!E55</f>
        <v>1469.3098999999995</v>
      </c>
      <c r="D11" s="772">
        <f>'на 01.04.17'!F130-'на 01.04.17'!F119</f>
        <v>1971.0103999999999</v>
      </c>
      <c r="E11" s="772">
        <f>D11/C11*100</f>
        <v>134.14531543005327</v>
      </c>
    </row>
    <row r="12" spans="1:14" ht="17.25" thickBot="1" x14ac:dyDescent="0.3">
      <c r="A12" s="1110" t="s">
        <v>46</v>
      </c>
      <c r="B12" s="1111" t="s">
        <v>33</v>
      </c>
      <c r="C12" s="1102">
        <f>C11/C5*100</f>
        <v>19.188871519155679</v>
      </c>
      <c r="D12" s="1102">
        <f>D11/D5*100</f>
        <v>16.931067150128868</v>
      </c>
      <c r="E12" s="771"/>
    </row>
    <row r="13" spans="1:14" ht="15.75" x14ac:dyDescent="0.2">
      <c r="A13" s="1510"/>
      <c r="B13" s="1510"/>
      <c r="C13" s="1510"/>
      <c r="D13" s="1510"/>
      <c r="E13" s="1510"/>
    </row>
    <row r="14" spans="1:14" s="13" customFormat="1" ht="16.5" customHeight="1" x14ac:dyDescent="0.25">
      <c r="A14" s="1509"/>
      <c r="B14" s="1412"/>
      <c r="C14" s="1412"/>
      <c r="D14" s="1412"/>
      <c r="E14" s="1412"/>
      <c r="H14" s="53"/>
      <c r="J14" s="53"/>
      <c r="L14" s="53"/>
      <c r="N14" s="53"/>
    </row>
    <row r="15" spans="1:14" s="13" customFormat="1" x14ac:dyDescent="0.25">
      <c r="A15" s="178"/>
      <c r="B15" s="179"/>
      <c r="C15" s="180"/>
      <c r="D15" s="181"/>
      <c r="E15" s="182"/>
    </row>
    <row r="16" spans="1:14" s="13" customFormat="1" x14ac:dyDescent="0.25">
      <c r="A16" s="178"/>
      <c r="B16" s="179"/>
      <c r="C16" s="180"/>
      <c r="D16" s="181"/>
      <c r="E16" s="182"/>
    </row>
    <row r="17" spans="1:5" s="13" customFormat="1" x14ac:dyDescent="0.25">
      <c r="A17" s="178"/>
      <c r="B17" s="179"/>
      <c r="C17" s="180"/>
      <c r="D17" s="181"/>
      <c r="E17" s="182"/>
    </row>
    <row r="18" spans="1:5" s="13" customFormat="1" x14ac:dyDescent="0.25">
      <c r="A18" s="178"/>
      <c r="B18" s="179"/>
      <c r="C18" s="180"/>
      <c r="D18" s="181"/>
      <c r="E18" s="182"/>
    </row>
    <row r="19" spans="1:5" s="13" customFormat="1" x14ac:dyDescent="0.25">
      <c r="A19" s="178"/>
      <c r="B19" s="179"/>
      <c r="C19" s="180"/>
      <c r="D19" s="181"/>
      <c r="E19" s="182"/>
    </row>
    <row r="20" spans="1:5" s="13" customFormat="1" x14ac:dyDescent="0.25">
      <c r="A20" s="178"/>
      <c r="B20" s="179"/>
      <c r="C20" s="180"/>
      <c r="D20" s="181"/>
      <c r="E20" s="182"/>
    </row>
    <row r="21" spans="1:5" s="13" customFormat="1" x14ac:dyDescent="0.25">
      <c r="A21" s="178"/>
      <c r="B21" s="179"/>
      <c r="C21" s="180"/>
      <c r="D21" s="181"/>
      <c r="E21" s="182"/>
    </row>
    <row r="22" spans="1:5" s="13" customFormat="1" x14ac:dyDescent="0.25">
      <c r="A22" s="178"/>
      <c r="B22" s="179"/>
      <c r="C22" s="180"/>
      <c r="D22" s="181"/>
      <c r="E22" s="182"/>
    </row>
    <row r="23" spans="1:5" s="13" customFormat="1" x14ac:dyDescent="0.25">
      <c r="A23" s="178"/>
      <c r="B23" s="179"/>
      <c r="C23" s="180"/>
      <c r="D23" s="181"/>
      <c r="E23" s="182"/>
    </row>
    <row r="24" spans="1:5" s="13" customFormat="1" x14ac:dyDescent="0.25">
      <c r="A24" s="178"/>
      <c r="B24" s="179"/>
      <c r="C24" s="180"/>
      <c r="D24" s="181"/>
      <c r="E24" s="182"/>
    </row>
    <row r="25" spans="1:5" s="13" customFormat="1" x14ac:dyDescent="0.25">
      <c r="A25" s="178"/>
      <c r="B25" s="179"/>
      <c r="C25" s="180"/>
      <c r="D25" s="181"/>
      <c r="E25" s="182"/>
    </row>
    <row r="26" spans="1:5" s="13" customFormat="1" x14ac:dyDescent="0.25">
      <c r="A26" s="178"/>
      <c r="B26" s="179"/>
      <c r="C26" s="180"/>
      <c r="D26" s="181"/>
      <c r="E26" s="182"/>
    </row>
    <row r="27" spans="1:5" ht="21" customHeight="1" x14ac:dyDescent="0.2"/>
    <row r="28" spans="1:5" ht="21" customHeight="1" x14ac:dyDescent="0.2"/>
    <row r="29" spans="1:5" ht="21" customHeight="1" x14ac:dyDescent="0.2"/>
    <row r="30" spans="1:5" ht="18.75" customHeight="1" x14ac:dyDescent="0.2">
      <c r="C30" s="12"/>
      <c r="D30" s="12"/>
      <c r="E30" s="12"/>
    </row>
    <row r="33" spans="3:5" ht="66.75" customHeight="1" x14ac:dyDescent="0.2">
      <c r="C33" s="12"/>
      <c r="D33" s="12"/>
      <c r="E33" s="12"/>
    </row>
    <row r="34" spans="3:5" ht="12.75" x14ac:dyDescent="0.2">
      <c r="C34" s="12"/>
      <c r="D34" s="12"/>
      <c r="E34" s="12"/>
    </row>
    <row r="35" spans="3:5" ht="16.5" customHeight="1" x14ac:dyDescent="0.2">
      <c r="C35" s="12"/>
      <c r="D35" s="12"/>
      <c r="E35" s="12"/>
    </row>
    <row r="36" spans="3:5" ht="12.75" customHeight="1" x14ac:dyDescent="0.2">
      <c r="C36" s="12"/>
      <c r="D36" s="12"/>
      <c r="E36" s="12"/>
    </row>
    <row r="37" spans="3:5" ht="12.75" x14ac:dyDescent="0.2">
      <c r="C37" s="12"/>
      <c r="D37" s="12"/>
      <c r="E37" s="12"/>
    </row>
    <row r="38" spans="3:5" ht="12.75" x14ac:dyDescent="0.2">
      <c r="C38" s="12"/>
      <c r="D38" s="12"/>
      <c r="E38" s="12"/>
    </row>
    <row r="39" spans="3:5" ht="12.75" x14ac:dyDescent="0.2">
      <c r="C39" s="12"/>
      <c r="D39" s="12"/>
      <c r="E39" s="12"/>
    </row>
    <row r="40" spans="3:5" ht="12.75" x14ac:dyDescent="0.2">
      <c r="C40" s="12"/>
      <c r="D40" s="12"/>
      <c r="E40" s="12"/>
    </row>
    <row r="41" spans="3:5" ht="12.75" x14ac:dyDescent="0.2">
      <c r="C41" s="12"/>
      <c r="D41" s="12"/>
      <c r="E41" s="12"/>
    </row>
    <row r="42" spans="3:5" ht="12.75" x14ac:dyDescent="0.2">
      <c r="C42" s="12"/>
      <c r="D42" s="12"/>
      <c r="E42" s="12"/>
    </row>
    <row r="43" spans="3:5" ht="12.75" x14ac:dyDescent="0.2">
      <c r="C43" s="12"/>
      <c r="D43" s="12"/>
      <c r="E43" s="12"/>
    </row>
  </sheetData>
  <mergeCells count="8">
    <mergeCell ref="A14:E14"/>
    <mergeCell ref="A13:E13"/>
    <mergeCell ref="A1:E1"/>
    <mergeCell ref="A3:A4"/>
    <mergeCell ref="C3:C4"/>
    <mergeCell ref="D3:D4"/>
    <mergeCell ref="E3:E4"/>
    <mergeCell ref="B3:B4"/>
  </mergeCells>
  <phoneticPr fontId="0" type="noConversion"/>
  <printOptions horizontalCentered="1"/>
  <pageMargins left="1.1000000000000001" right="0.31496062992125984" top="0.6692913385826772" bottom="0.31496062992125984" header="0.31496062992125984" footer="0.39370078740157483"/>
  <pageSetup paperSize="9" scale="95" orientation="portrait" r:id="rId1"/>
  <headerFooter alignWithMargins="0"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30"/>
  <sheetViews>
    <sheetView view="pageBreakPreview" topLeftCell="A62" zoomScale="85" zoomScaleNormal="100" zoomScaleSheetLayoutView="85" workbookViewId="0">
      <selection activeCell="F12" sqref="F12"/>
    </sheetView>
  </sheetViews>
  <sheetFormatPr defaultColWidth="9.140625" defaultRowHeight="15" x14ac:dyDescent="0.25"/>
  <cols>
    <col min="1" max="1" width="8.140625" style="4" customWidth="1"/>
    <col min="2" max="2" width="164.85546875" style="2" customWidth="1"/>
    <col min="3" max="3" width="10.5703125" style="55" customWidth="1"/>
    <col min="4" max="4" width="16.85546875" style="56" customWidth="1"/>
    <col min="5" max="8" width="17.5703125" style="56" customWidth="1"/>
    <col min="9" max="9" width="10.5703125" style="77" hidden="1" customWidth="1"/>
    <col min="10" max="10" width="15.85546875" style="78" hidden="1" customWidth="1"/>
    <col min="11" max="11" width="9.140625" style="2" customWidth="1"/>
    <col min="12" max="12" width="15.85546875" style="2" customWidth="1"/>
    <col min="13" max="13" width="21.7109375" style="2" customWidth="1"/>
    <col min="14" max="16384" width="9.140625" style="2"/>
  </cols>
  <sheetData>
    <row r="2" spans="3:4" ht="17.25" customHeight="1" x14ac:dyDescent="0.25"/>
    <row r="3" spans="3:4" ht="15.75" customHeight="1" x14ac:dyDescent="0.25"/>
    <row r="4" spans="3:4" x14ac:dyDescent="0.25">
      <c r="C4" s="55" t="s">
        <v>610</v>
      </c>
      <c r="D4" s="56" t="s">
        <v>661</v>
      </c>
    </row>
    <row r="12" spans="3:4" s="4" customFormat="1" ht="12.75" x14ac:dyDescent="0.2"/>
    <row r="39" spans="1:8" s="54" customFormat="1" ht="12.75" x14ac:dyDescent="0.2">
      <c r="A39" s="4"/>
      <c r="B39" s="4"/>
      <c r="C39" s="4"/>
      <c r="D39" s="4"/>
      <c r="E39" s="4"/>
      <c r="F39" s="4"/>
      <c r="G39" s="4"/>
      <c r="H39" s="4"/>
    </row>
    <row r="40" spans="1:8" s="4" customFormat="1" ht="12.75" x14ac:dyDescent="0.2"/>
    <row r="41" spans="1:8" s="4" customFormat="1" ht="12.75" x14ac:dyDescent="0.2"/>
    <row r="42" spans="1:8" s="4" customFormat="1" ht="12.75" x14ac:dyDescent="0.2"/>
    <row r="43" spans="1:8" s="4" customFormat="1" ht="12.75" x14ac:dyDescent="0.2"/>
    <row r="44" spans="1:8" s="4" customFormat="1" ht="12.75" x14ac:dyDescent="0.2"/>
    <row r="45" spans="1:8" s="4" customFormat="1" ht="12.75" x14ac:dyDescent="0.2"/>
    <row r="46" spans="1:8" s="4" customFormat="1" ht="12.75" x14ac:dyDescent="0.2"/>
    <row r="47" spans="1:8" s="4" customFormat="1" ht="18" customHeight="1" x14ac:dyDescent="0.2"/>
    <row r="48" spans="1:8" s="4" customFormat="1" ht="12.75" x14ac:dyDescent="0.2"/>
    <row r="49" spans="2:8" s="4" customFormat="1" ht="12.75" x14ac:dyDescent="0.2"/>
    <row r="50" spans="2:8" s="4" customFormat="1" ht="12.75" x14ac:dyDescent="0.2"/>
    <row r="51" spans="2:8" s="4" customFormat="1" ht="15.75" customHeight="1" x14ac:dyDescent="0.2"/>
    <row r="52" spans="2:8" s="4" customFormat="1" ht="15.75" customHeight="1" x14ac:dyDescent="0.2"/>
    <row r="53" spans="2:8" s="4" customFormat="1" ht="15.75" customHeight="1" x14ac:dyDescent="0.2"/>
    <row r="54" spans="2:8" ht="15.75" customHeight="1" x14ac:dyDescent="0.25">
      <c r="B54" s="4"/>
      <c r="D54" s="98"/>
      <c r="E54" s="98"/>
      <c r="F54" s="98"/>
      <c r="G54" s="98"/>
      <c r="H54" s="98"/>
    </row>
    <row r="55" spans="2:8" ht="15.75" customHeight="1" x14ac:dyDescent="0.25">
      <c r="B55" s="4"/>
      <c r="D55" s="98"/>
      <c r="E55" s="98"/>
      <c r="F55" s="98"/>
      <c r="G55" s="98"/>
      <c r="H55" s="98"/>
    </row>
    <row r="56" spans="2:8" x14ac:dyDescent="0.25">
      <c r="B56" s="4"/>
      <c r="D56" s="98"/>
      <c r="E56" s="98"/>
      <c r="F56" s="98"/>
      <c r="G56" s="98"/>
      <c r="H56" s="98"/>
    </row>
    <row r="57" spans="2:8" ht="15.75" customHeight="1" x14ac:dyDescent="0.25">
      <c r="B57" s="4"/>
      <c r="D57" s="98"/>
      <c r="E57" s="98"/>
      <c r="F57" s="98"/>
      <c r="G57" s="98"/>
      <c r="H57" s="98"/>
    </row>
    <row r="58" spans="2:8" ht="15.75" customHeight="1" x14ac:dyDescent="0.25">
      <c r="B58" s="4"/>
      <c r="D58" s="98"/>
      <c r="E58" s="98"/>
      <c r="F58" s="98"/>
      <c r="G58" s="98"/>
      <c r="H58" s="98"/>
    </row>
    <row r="59" spans="2:8" ht="15.75" customHeight="1" x14ac:dyDescent="0.25">
      <c r="B59" s="4"/>
      <c r="D59" s="98"/>
      <c r="E59" s="98"/>
      <c r="F59" s="98"/>
      <c r="G59" s="98"/>
      <c r="H59" s="98"/>
    </row>
    <row r="60" spans="2:8" ht="15.75" customHeight="1" x14ac:dyDescent="0.25">
      <c r="B60" s="4"/>
      <c r="D60" s="98"/>
      <c r="E60" s="98"/>
      <c r="F60" s="98"/>
      <c r="G60" s="98"/>
      <c r="H60" s="98"/>
    </row>
    <row r="61" spans="2:8" ht="15.75" customHeight="1" x14ac:dyDescent="0.25">
      <c r="B61" s="4"/>
      <c r="D61" s="98"/>
      <c r="E61" s="98"/>
      <c r="F61" s="98"/>
      <c r="G61" s="98"/>
      <c r="H61" s="98"/>
    </row>
    <row r="62" spans="2:8" x14ac:dyDescent="0.25">
      <c r="B62" s="4"/>
      <c r="D62" s="98"/>
      <c r="E62" s="98"/>
      <c r="F62" s="98"/>
      <c r="G62" s="98"/>
      <c r="H62" s="98"/>
    </row>
    <row r="65" spans="1:10" ht="20.25" x14ac:dyDescent="0.3">
      <c r="A65" s="1516" t="s">
        <v>764</v>
      </c>
      <c r="B65" s="1516"/>
      <c r="C65" s="1516"/>
      <c r="D65" s="1516"/>
      <c r="E65" s="1516"/>
      <c r="F65" s="1516"/>
      <c r="G65" s="1516"/>
      <c r="H65" s="1516"/>
      <c r="I65" s="1516"/>
      <c r="J65" s="1516"/>
    </row>
    <row r="66" spans="1:10" ht="21" thickBot="1" x14ac:dyDescent="0.35">
      <c r="A66" s="164"/>
      <c r="B66" s="164"/>
      <c r="C66" s="164"/>
      <c r="D66" s="164"/>
      <c r="E66" s="164"/>
      <c r="F66" s="164"/>
      <c r="G66" s="164"/>
      <c r="H66" s="1527" t="s">
        <v>722</v>
      </c>
      <c r="I66" s="1527"/>
      <c r="J66" s="164"/>
    </row>
    <row r="67" spans="1:10" ht="23.25" customHeight="1" thickBot="1" x14ac:dyDescent="0.3">
      <c r="A67" s="165"/>
      <c r="B67" s="1517"/>
      <c r="C67" s="1519" t="s">
        <v>183</v>
      </c>
      <c r="D67" s="1521" t="s">
        <v>48</v>
      </c>
      <c r="E67" s="1523" t="s">
        <v>184</v>
      </c>
      <c r="F67" s="1524"/>
      <c r="G67" s="1523" t="s">
        <v>185</v>
      </c>
      <c r="H67" s="1524"/>
      <c r="I67" s="1525" t="s">
        <v>186</v>
      </c>
      <c r="J67" s="1526"/>
    </row>
    <row r="68" spans="1:10" ht="48" customHeight="1" thickBot="1" x14ac:dyDescent="0.3">
      <c r="A68" s="166"/>
      <c r="B68" s="1518"/>
      <c r="C68" s="1520"/>
      <c r="D68" s="1522"/>
      <c r="E68" s="167" t="s">
        <v>400</v>
      </c>
      <c r="F68" s="168" t="s">
        <v>49</v>
      </c>
      <c r="G68" s="167" t="s">
        <v>400</v>
      </c>
      <c r="H68" s="169" t="s">
        <v>49</v>
      </c>
      <c r="I68" s="162" t="s">
        <v>187</v>
      </c>
      <c r="J68" s="163" t="s">
        <v>49</v>
      </c>
    </row>
    <row r="69" spans="1:10" ht="21" thickBot="1" x14ac:dyDescent="0.35">
      <c r="A69" s="925" t="s">
        <v>73</v>
      </c>
      <c r="B69" s="926" t="s">
        <v>252</v>
      </c>
      <c r="C69" s="927"/>
      <c r="D69" s="928">
        <f>F69+H69</f>
        <v>11641.383159861831</v>
      </c>
      <c r="E69" s="929">
        <f>F69/D69*100</f>
        <v>16.931067150128865</v>
      </c>
      <c r="F69" s="930">
        <f>F70+F102</f>
        <v>1971.0104000000001</v>
      </c>
      <c r="G69" s="931">
        <f>H69/D69*100</f>
        <v>83.068932849871118</v>
      </c>
      <c r="H69" s="932">
        <f>H70+H102</f>
        <v>9670.3727598618298</v>
      </c>
      <c r="I69" s="142" t="e">
        <f>J69/D69*100</f>
        <v>#REF!</v>
      </c>
      <c r="J69" s="82" t="e">
        <f>J71+J72+#REF!+J73+#REF!+J74+J75+J77+J83+J87+#REF!+J103+J108+J114+J115+J116+J117+J118</f>
        <v>#REF!</v>
      </c>
    </row>
    <row r="70" spans="1:10" ht="21" thickBot="1" x14ac:dyDescent="0.35">
      <c r="A70" s="933"/>
      <c r="B70" s="934" t="s">
        <v>279</v>
      </c>
      <c r="C70" s="927"/>
      <c r="D70" s="935">
        <f>F70+H70</f>
        <v>10864.706949999998</v>
      </c>
      <c r="E70" s="931">
        <f>F70/D70*100</f>
        <v>11.027880508088625</v>
      </c>
      <c r="F70" s="935">
        <f>F71+F72+F73+F74+F75+F76+F77+F83+F87</f>
        <v>1198.1469</v>
      </c>
      <c r="G70" s="931">
        <f>H70/D70*100</f>
        <v>88.972119491911371</v>
      </c>
      <c r="H70" s="932">
        <f>H71+H72+H73+H74+H75+H76+H77+H83+H87+H88</f>
        <v>9666.5600499999982</v>
      </c>
      <c r="I70" s="142" t="e">
        <f>J70/D70*100</f>
        <v>#REF!</v>
      </c>
      <c r="J70" s="83" t="e">
        <f>J71+J72+#REF!+J73+#REF!+J74+J75+J77+J83+J87+#REF!</f>
        <v>#REF!</v>
      </c>
    </row>
    <row r="71" spans="1:10" ht="21.75" customHeight="1" x14ac:dyDescent="0.2">
      <c r="A71" s="841" t="s">
        <v>76</v>
      </c>
      <c r="B71" s="842" t="s">
        <v>72</v>
      </c>
      <c r="C71" s="843" t="s">
        <v>188</v>
      </c>
      <c r="D71" s="844">
        <f>F71+H71</f>
        <v>6255.4678799999992</v>
      </c>
      <c r="E71" s="834">
        <f>F71/D71*100</f>
        <v>4.9980418091444188</v>
      </c>
      <c r="F71" s="827">
        <v>312.65089999999998</v>
      </c>
      <c r="G71" s="833">
        <f>H71/D71*100</f>
        <v>95.001958190855589</v>
      </c>
      <c r="H71" s="816">
        <v>5942.8169799999996</v>
      </c>
      <c r="I71" s="143">
        <f>J71/D71*100</f>
        <v>6.306468419273541</v>
      </c>
      <c r="J71" s="84">
        <v>394.49910633000002</v>
      </c>
    </row>
    <row r="72" spans="1:10" ht="21.75" customHeight="1" x14ac:dyDescent="0.2">
      <c r="A72" s="845" t="s">
        <v>77</v>
      </c>
      <c r="B72" s="846" t="s">
        <v>65</v>
      </c>
      <c r="C72" s="847" t="s">
        <v>188</v>
      </c>
      <c r="D72" s="848">
        <f>F72+H72</f>
        <v>2734.7255100000002</v>
      </c>
      <c r="E72" s="835">
        <f t="shared" ref="E72" si="0">F72/D72*100</f>
        <v>29.717329839074047</v>
      </c>
      <c r="F72" s="828">
        <v>812.68740000000003</v>
      </c>
      <c r="G72" s="834">
        <f t="shared" ref="G72:G84" si="1">H72/D72*100</f>
        <v>70.282670160925946</v>
      </c>
      <c r="H72" s="817">
        <v>1922.03811</v>
      </c>
      <c r="I72" s="144"/>
      <c r="J72" s="85"/>
    </row>
    <row r="73" spans="1:10" ht="21.75" customHeight="1" x14ac:dyDescent="0.2">
      <c r="A73" s="845" t="s">
        <v>78</v>
      </c>
      <c r="B73" s="849" t="s">
        <v>172</v>
      </c>
      <c r="C73" s="847" t="s">
        <v>189</v>
      </c>
      <c r="D73" s="848">
        <f t="shared" ref="D73:D119" si="2">F73+H73</f>
        <v>15.934470000000001</v>
      </c>
      <c r="E73" s="835">
        <f>F73/D73*100</f>
        <v>24.90952005306734</v>
      </c>
      <c r="F73" s="828">
        <v>3.9691999999999998</v>
      </c>
      <c r="G73" s="834">
        <f t="shared" si="1"/>
        <v>75.090479946932646</v>
      </c>
      <c r="H73" s="818">
        <v>11.96527</v>
      </c>
      <c r="I73" s="144">
        <f>J73/D73*100</f>
        <v>3.8097846994597243E-2</v>
      </c>
      <c r="J73" s="85">
        <v>6.0706900000000001E-3</v>
      </c>
    </row>
    <row r="74" spans="1:10" ht="21.75" customHeight="1" x14ac:dyDescent="0.2">
      <c r="A74" s="850" t="s">
        <v>79</v>
      </c>
      <c r="B74" s="849" t="s">
        <v>405</v>
      </c>
      <c r="C74" s="847" t="s">
        <v>190</v>
      </c>
      <c r="D74" s="848">
        <f t="shared" si="2"/>
        <v>85.064499999999995</v>
      </c>
      <c r="E74" s="835"/>
      <c r="F74" s="828"/>
      <c r="G74" s="834">
        <f>H74/D74*100</f>
        <v>100</v>
      </c>
      <c r="H74" s="818">
        <v>85.064499999999995</v>
      </c>
      <c r="I74" s="144"/>
      <c r="J74" s="85"/>
    </row>
    <row r="75" spans="1:10" ht="21.75" customHeight="1" x14ac:dyDescent="0.25">
      <c r="A75" s="851" t="s">
        <v>80</v>
      </c>
      <c r="B75" s="849" t="s">
        <v>210</v>
      </c>
      <c r="C75" s="852" t="s">
        <v>190</v>
      </c>
      <c r="D75" s="848">
        <f t="shared" si="2"/>
        <v>40.073</v>
      </c>
      <c r="E75" s="835">
        <f t="shared" ref="E75:E82" si="3">F75/D75*100</f>
        <v>100</v>
      </c>
      <c r="F75" s="828">
        <v>40.073</v>
      </c>
      <c r="G75" s="834"/>
      <c r="H75" s="819"/>
      <c r="I75" s="144"/>
      <c r="J75" s="85"/>
    </row>
    <row r="76" spans="1:10" ht="21.75" customHeight="1" x14ac:dyDescent="0.25">
      <c r="A76" s="851" t="s">
        <v>81</v>
      </c>
      <c r="B76" s="849" t="s">
        <v>360</v>
      </c>
      <c r="C76" s="852" t="s">
        <v>190</v>
      </c>
      <c r="D76" s="848">
        <f>F76+H76</f>
        <v>1.6415</v>
      </c>
      <c r="E76" s="835">
        <f t="shared" si="3"/>
        <v>100</v>
      </c>
      <c r="F76" s="828">
        <v>1.6415</v>
      </c>
      <c r="G76" s="834"/>
      <c r="H76" s="819"/>
      <c r="I76" s="144"/>
      <c r="J76" s="85"/>
    </row>
    <row r="77" spans="1:10" ht="21.75" customHeight="1" x14ac:dyDescent="0.2">
      <c r="A77" s="850" t="s">
        <v>82</v>
      </c>
      <c r="B77" s="853" t="s">
        <v>142</v>
      </c>
      <c r="C77" s="854" t="s">
        <v>191</v>
      </c>
      <c r="D77" s="848">
        <f t="shared" si="2"/>
        <v>124.52453000000001</v>
      </c>
      <c r="E77" s="835">
        <f t="shared" si="3"/>
        <v>11.115320009639868</v>
      </c>
      <c r="F77" s="828">
        <f>SUM(F78:F82)</f>
        <v>13.8413</v>
      </c>
      <c r="G77" s="834">
        <f t="shared" si="1"/>
        <v>88.884679990360127</v>
      </c>
      <c r="H77" s="818">
        <f>SUM(H78:H82)</f>
        <v>110.68323000000001</v>
      </c>
      <c r="I77" s="144"/>
      <c r="J77" s="86"/>
    </row>
    <row r="78" spans="1:10" ht="21.75" customHeight="1" x14ac:dyDescent="0.2">
      <c r="A78" s="855" t="s">
        <v>165</v>
      </c>
      <c r="B78" s="856" t="s">
        <v>143</v>
      </c>
      <c r="C78" s="854"/>
      <c r="D78" s="848">
        <f t="shared" si="2"/>
        <v>11.404500000000001</v>
      </c>
      <c r="E78" s="835">
        <f t="shared" si="3"/>
        <v>100</v>
      </c>
      <c r="F78" s="828">
        <v>11.404500000000001</v>
      </c>
      <c r="G78" s="834"/>
      <c r="H78" s="818"/>
      <c r="I78" s="144"/>
      <c r="J78" s="85"/>
    </row>
    <row r="79" spans="1:10" ht="21.75" customHeight="1" x14ac:dyDescent="0.2">
      <c r="A79" s="855" t="s">
        <v>166</v>
      </c>
      <c r="B79" s="857" t="s">
        <v>173</v>
      </c>
      <c r="C79" s="847"/>
      <c r="D79" s="848">
        <f t="shared" si="2"/>
        <v>91.79813</v>
      </c>
      <c r="E79" s="835"/>
      <c r="F79" s="828"/>
      <c r="G79" s="834">
        <f t="shared" si="1"/>
        <v>100</v>
      </c>
      <c r="H79" s="818">
        <v>91.79813</v>
      </c>
      <c r="I79" s="144"/>
      <c r="J79" s="85"/>
    </row>
    <row r="80" spans="1:10" ht="21.75" customHeight="1" x14ac:dyDescent="0.2">
      <c r="A80" s="855" t="s">
        <v>167</v>
      </c>
      <c r="B80" s="858" t="s">
        <v>281</v>
      </c>
      <c r="C80" s="847"/>
      <c r="D80" s="848">
        <f t="shared" si="2"/>
        <v>18.780100000000001</v>
      </c>
      <c r="E80" s="835"/>
      <c r="F80" s="828"/>
      <c r="G80" s="834">
        <f t="shared" si="1"/>
        <v>100</v>
      </c>
      <c r="H80" s="818">
        <v>18.780100000000001</v>
      </c>
      <c r="I80" s="144"/>
      <c r="J80" s="85"/>
    </row>
    <row r="81" spans="1:10" ht="21.75" customHeight="1" x14ac:dyDescent="0.2">
      <c r="A81" s="855" t="s">
        <v>4</v>
      </c>
      <c r="B81" s="858" t="s">
        <v>423</v>
      </c>
      <c r="C81" s="847"/>
      <c r="D81" s="848">
        <f t="shared" si="2"/>
        <v>0.105</v>
      </c>
      <c r="E81" s="835"/>
      <c r="F81" s="828"/>
      <c r="G81" s="834">
        <f t="shared" si="1"/>
        <v>100</v>
      </c>
      <c r="H81" s="818">
        <v>0.105</v>
      </c>
      <c r="I81" s="144"/>
      <c r="J81" s="85"/>
    </row>
    <row r="82" spans="1:10" ht="21.75" customHeight="1" x14ac:dyDescent="0.2">
      <c r="A82" s="855" t="s">
        <v>357</v>
      </c>
      <c r="B82" s="856" t="s">
        <v>144</v>
      </c>
      <c r="C82" s="854"/>
      <c r="D82" s="848">
        <f t="shared" si="2"/>
        <v>2.4367999999999999</v>
      </c>
      <c r="E82" s="835">
        <f t="shared" si="3"/>
        <v>100</v>
      </c>
      <c r="F82" s="828">
        <v>2.4367999999999999</v>
      </c>
      <c r="G82" s="834"/>
      <c r="H82" s="818"/>
      <c r="I82" s="144"/>
      <c r="J82" s="85"/>
    </row>
    <row r="83" spans="1:10" ht="21.75" customHeight="1" x14ac:dyDescent="0.2">
      <c r="A83" s="855" t="s">
        <v>87</v>
      </c>
      <c r="B83" s="859" t="s">
        <v>406</v>
      </c>
      <c r="C83" s="847" t="s">
        <v>192</v>
      </c>
      <c r="D83" s="848">
        <f t="shared" si="2"/>
        <v>1593.99207</v>
      </c>
      <c r="E83" s="835"/>
      <c r="F83" s="828"/>
      <c r="G83" s="834">
        <f t="shared" si="1"/>
        <v>100</v>
      </c>
      <c r="H83" s="818">
        <f>SUM(H84)</f>
        <v>1593.99207</v>
      </c>
      <c r="I83" s="144">
        <f>J83/D83*100</f>
        <v>60.849546380114681</v>
      </c>
      <c r="J83" s="86">
        <f>J84+J85+J86</f>
        <v>969.9369439300001</v>
      </c>
    </row>
    <row r="84" spans="1:10" ht="21.75" customHeight="1" x14ac:dyDescent="0.2">
      <c r="A84" s="855" t="s">
        <v>145</v>
      </c>
      <c r="B84" s="856" t="s">
        <v>175</v>
      </c>
      <c r="C84" s="847"/>
      <c r="D84" s="848">
        <f t="shared" si="2"/>
        <v>1593.99207</v>
      </c>
      <c r="E84" s="835"/>
      <c r="F84" s="828"/>
      <c r="G84" s="834">
        <f t="shared" si="1"/>
        <v>100</v>
      </c>
      <c r="H84" s="818">
        <v>1593.99207</v>
      </c>
      <c r="I84" s="144">
        <f>J84/D84*100</f>
        <v>58.438251635091255</v>
      </c>
      <c r="J84" s="85">
        <v>931.50109691</v>
      </c>
    </row>
    <row r="85" spans="1:10" ht="21.75" customHeight="1" x14ac:dyDescent="0.2">
      <c r="A85" s="860" t="s">
        <v>358</v>
      </c>
      <c r="B85" s="856" t="s">
        <v>176</v>
      </c>
      <c r="C85" s="847"/>
      <c r="D85" s="848"/>
      <c r="E85" s="835"/>
      <c r="F85" s="828"/>
      <c r="G85" s="834"/>
      <c r="H85" s="818"/>
      <c r="I85" s="144" t="e">
        <f>J85/D85*100</f>
        <v>#DIV/0!</v>
      </c>
      <c r="J85" s="85">
        <v>38.427483000000002</v>
      </c>
    </row>
    <row r="86" spans="1:10" ht="21.75" customHeight="1" x14ac:dyDescent="0.2">
      <c r="A86" s="860" t="s">
        <v>359</v>
      </c>
      <c r="B86" s="856" t="s">
        <v>410</v>
      </c>
      <c r="C86" s="847"/>
      <c r="D86" s="848"/>
      <c r="E86" s="835"/>
      <c r="F86" s="828"/>
      <c r="G86" s="834"/>
      <c r="H86" s="818"/>
      <c r="I86" s="144" t="e">
        <f>J86/D86*100</f>
        <v>#DIV/0!</v>
      </c>
      <c r="J86" s="85">
        <v>8.3640199999999998E-3</v>
      </c>
    </row>
    <row r="87" spans="1:10" ht="16.5" thickBot="1" x14ac:dyDescent="0.25">
      <c r="A87" s="845" t="s">
        <v>83</v>
      </c>
      <c r="B87" s="859" t="s">
        <v>89</v>
      </c>
      <c r="C87" s="847" t="s">
        <v>193</v>
      </c>
      <c r="D87" s="848">
        <f t="shared" si="2"/>
        <v>13.2836</v>
      </c>
      <c r="E87" s="835">
        <f>F87/D87*100</f>
        <v>100</v>
      </c>
      <c r="F87" s="828">
        <v>13.2836</v>
      </c>
      <c r="G87" s="834"/>
      <c r="H87" s="820"/>
      <c r="I87" s="144">
        <f>J87/D87*100</f>
        <v>588.84943223222638</v>
      </c>
      <c r="J87" s="85">
        <v>78.220403180000019</v>
      </c>
    </row>
    <row r="88" spans="1:10" ht="16.5" hidden="1" thickBot="1" x14ac:dyDescent="0.25">
      <c r="A88" s="855" t="s">
        <v>84</v>
      </c>
      <c r="B88" s="861" t="s">
        <v>371</v>
      </c>
      <c r="C88" s="847" t="s">
        <v>395</v>
      </c>
      <c r="D88" s="832">
        <f t="shared" si="2"/>
        <v>-1.1E-4</v>
      </c>
      <c r="E88" s="835"/>
      <c r="F88" s="828"/>
      <c r="G88" s="835">
        <f>H88/D88*100</f>
        <v>100</v>
      </c>
      <c r="H88" s="818">
        <f>SUM(H89:H101)</f>
        <v>-1.1E-4</v>
      </c>
      <c r="I88" s="138"/>
      <c r="J88" s="91"/>
    </row>
    <row r="89" spans="1:10" ht="16.5" hidden="1" thickBot="1" x14ac:dyDescent="0.25">
      <c r="A89" s="862" t="s">
        <v>341</v>
      </c>
      <c r="B89" s="863" t="s">
        <v>372</v>
      </c>
      <c r="C89" s="847"/>
      <c r="D89" s="848">
        <f t="shared" si="2"/>
        <v>-1.1E-4</v>
      </c>
      <c r="E89" s="835"/>
      <c r="F89" s="828"/>
      <c r="G89" s="835"/>
      <c r="H89" s="818">
        <v>-1.1E-4</v>
      </c>
      <c r="I89" s="138"/>
      <c r="J89" s="91"/>
    </row>
    <row r="90" spans="1:10" ht="16.5" hidden="1" thickBot="1" x14ac:dyDescent="0.25">
      <c r="A90" s="855" t="s">
        <v>342</v>
      </c>
      <c r="B90" s="863" t="s">
        <v>373</v>
      </c>
      <c r="C90" s="847"/>
      <c r="D90" s="848">
        <f t="shared" si="2"/>
        <v>0</v>
      </c>
      <c r="E90" s="835"/>
      <c r="F90" s="828"/>
      <c r="G90" s="835"/>
      <c r="H90" s="818"/>
      <c r="I90" s="138"/>
      <c r="J90" s="91"/>
    </row>
    <row r="91" spans="1:10" ht="16.5" hidden="1" thickBot="1" x14ac:dyDescent="0.25">
      <c r="A91" s="850" t="s">
        <v>343</v>
      </c>
      <c r="B91" s="856" t="s">
        <v>374</v>
      </c>
      <c r="C91" s="854"/>
      <c r="D91" s="848">
        <f t="shared" si="2"/>
        <v>0</v>
      </c>
      <c r="E91" s="835"/>
      <c r="F91" s="828"/>
      <c r="G91" s="835"/>
      <c r="H91" s="818"/>
      <c r="I91" s="138"/>
      <c r="J91" s="91"/>
    </row>
    <row r="92" spans="1:10" ht="16.5" hidden="1" thickBot="1" x14ac:dyDescent="0.25">
      <c r="A92" s="855" t="s">
        <v>385</v>
      </c>
      <c r="B92" s="856" t="s">
        <v>375</v>
      </c>
      <c r="C92" s="854"/>
      <c r="D92" s="848">
        <f t="shared" si="2"/>
        <v>0</v>
      </c>
      <c r="E92" s="835"/>
      <c r="F92" s="829"/>
      <c r="G92" s="835"/>
      <c r="H92" s="818"/>
      <c r="I92" s="138"/>
      <c r="J92" s="91"/>
    </row>
    <row r="93" spans="1:10" ht="16.5" hidden="1" thickBot="1" x14ac:dyDescent="0.25">
      <c r="A93" s="855" t="s">
        <v>386</v>
      </c>
      <c r="B93" s="864" t="s">
        <v>376</v>
      </c>
      <c r="C93" s="854"/>
      <c r="D93" s="848">
        <f t="shared" si="2"/>
        <v>0</v>
      </c>
      <c r="E93" s="835"/>
      <c r="F93" s="829"/>
      <c r="G93" s="835" t="e">
        <f>H93/D93*100</f>
        <v>#DIV/0!</v>
      </c>
      <c r="H93" s="818">
        <v>0</v>
      </c>
      <c r="I93" s="138"/>
      <c r="J93" s="91"/>
    </row>
    <row r="94" spans="1:10" ht="16.5" hidden="1" thickBot="1" x14ac:dyDescent="0.25">
      <c r="A94" s="855" t="s">
        <v>387</v>
      </c>
      <c r="B94" s="864" t="s">
        <v>377</v>
      </c>
      <c r="C94" s="854"/>
      <c r="D94" s="848">
        <f t="shared" si="2"/>
        <v>0</v>
      </c>
      <c r="E94" s="835"/>
      <c r="F94" s="829"/>
      <c r="G94" s="835"/>
      <c r="H94" s="818"/>
      <c r="I94" s="138"/>
      <c r="J94" s="91"/>
    </row>
    <row r="95" spans="1:10" ht="16.5" hidden="1" thickBot="1" x14ac:dyDescent="0.25">
      <c r="A95" s="855" t="s">
        <v>388</v>
      </c>
      <c r="B95" s="865" t="s">
        <v>378</v>
      </c>
      <c r="C95" s="847"/>
      <c r="D95" s="848">
        <f t="shared" si="2"/>
        <v>0</v>
      </c>
      <c r="E95" s="835"/>
      <c r="F95" s="828"/>
      <c r="G95" s="835"/>
      <c r="H95" s="818"/>
      <c r="I95" s="138"/>
      <c r="J95" s="91"/>
    </row>
    <row r="96" spans="1:10" ht="16.5" hidden="1" thickBot="1" x14ac:dyDescent="0.25">
      <c r="A96" s="855" t="s">
        <v>389</v>
      </c>
      <c r="B96" s="865" t="s">
        <v>379</v>
      </c>
      <c r="C96" s="847"/>
      <c r="D96" s="848">
        <f t="shared" si="2"/>
        <v>0</v>
      </c>
      <c r="E96" s="835"/>
      <c r="F96" s="828"/>
      <c r="G96" s="835"/>
      <c r="H96" s="818"/>
      <c r="I96" s="138"/>
      <c r="J96" s="91"/>
    </row>
    <row r="97" spans="1:13" ht="16.5" hidden="1" thickBot="1" x14ac:dyDescent="0.25">
      <c r="A97" s="855" t="s">
        <v>390</v>
      </c>
      <c r="B97" s="857" t="s">
        <v>380</v>
      </c>
      <c r="C97" s="847"/>
      <c r="D97" s="848">
        <f t="shared" si="2"/>
        <v>0</v>
      </c>
      <c r="E97" s="835"/>
      <c r="F97" s="828"/>
      <c r="G97" s="835"/>
      <c r="H97" s="818"/>
      <c r="I97" s="138"/>
      <c r="J97" s="91"/>
    </row>
    <row r="98" spans="1:13" ht="16.5" hidden="1" thickBot="1" x14ac:dyDescent="0.25">
      <c r="A98" s="855" t="s">
        <v>391</v>
      </c>
      <c r="B98" s="856" t="s">
        <v>381</v>
      </c>
      <c r="C98" s="854"/>
      <c r="D98" s="848">
        <f t="shared" si="2"/>
        <v>0</v>
      </c>
      <c r="E98" s="835"/>
      <c r="F98" s="828"/>
      <c r="G98" s="835"/>
      <c r="H98" s="818"/>
      <c r="I98" s="138"/>
      <c r="J98" s="91"/>
    </row>
    <row r="99" spans="1:13" ht="16.5" hidden="1" thickBot="1" x14ac:dyDescent="0.25">
      <c r="A99" s="855" t="s">
        <v>392</v>
      </c>
      <c r="B99" s="856" t="s">
        <v>382</v>
      </c>
      <c r="C99" s="854"/>
      <c r="D99" s="848">
        <f t="shared" si="2"/>
        <v>0</v>
      </c>
      <c r="E99" s="835"/>
      <c r="F99" s="828"/>
      <c r="G99" s="835"/>
      <c r="H99" s="818"/>
      <c r="I99" s="138"/>
      <c r="J99" s="91"/>
    </row>
    <row r="100" spans="1:13" ht="16.5" hidden="1" thickBot="1" x14ac:dyDescent="0.25">
      <c r="A100" s="855" t="s">
        <v>393</v>
      </c>
      <c r="B100" s="856" t="s">
        <v>383</v>
      </c>
      <c r="C100" s="854"/>
      <c r="D100" s="848">
        <f t="shared" si="2"/>
        <v>0</v>
      </c>
      <c r="E100" s="835"/>
      <c r="F100" s="828"/>
      <c r="G100" s="835"/>
      <c r="H100" s="818"/>
      <c r="I100" s="138"/>
      <c r="J100" s="91"/>
    </row>
    <row r="101" spans="1:13" ht="16.5" hidden="1" thickBot="1" x14ac:dyDescent="0.25">
      <c r="A101" s="862" t="s">
        <v>394</v>
      </c>
      <c r="B101" s="863" t="s">
        <v>384</v>
      </c>
      <c r="C101" s="866"/>
      <c r="D101" s="848">
        <f t="shared" si="2"/>
        <v>0</v>
      </c>
      <c r="E101" s="836"/>
      <c r="F101" s="830"/>
      <c r="G101" s="836"/>
      <c r="H101" s="821"/>
      <c r="I101" s="138"/>
      <c r="J101" s="91"/>
    </row>
    <row r="102" spans="1:13" ht="16.5" thickBot="1" x14ac:dyDescent="0.25">
      <c r="A102" s="936"/>
      <c r="B102" s="937" t="s">
        <v>280</v>
      </c>
      <c r="C102" s="938"/>
      <c r="D102" s="939">
        <f t="shared" si="2"/>
        <v>776.67620986183078</v>
      </c>
      <c r="E102" s="931">
        <f>F102/D102*100</f>
        <v>99.509099182720036</v>
      </c>
      <c r="F102" s="939">
        <f>F103+F108+F114+F115+F116+F117+F118</f>
        <v>772.86350000000004</v>
      </c>
      <c r="G102" s="931">
        <f>H102/D102*100</f>
        <v>0.49090081727995977</v>
      </c>
      <c r="H102" s="932">
        <f>H103+H108+H114+H115+H116+H117+H118</f>
        <v>3.8127098618307427</v>
      </c>
      <c r="I102" s="142" t="e">
        <f>J102/D102*100</f>
        <v>#REF!</v>
      </c>
      <c r="J102" s="88" t="e">
        <f>J103+J108+J114+J115+J116+J117+J118+#REF!</f>
        <v>#REF!</v>
      </c>
    </row>
    <row r="103" spans="1:13" ht="19.5" customHeight="1" x14ac:dyDescent="0.25">
      <c r="A103" s="867" t="s">
        <v>84</v>
      </c>
      <c r="B103" s="868" t="s">
        <v>407</v>
      </c>
      <c r="C103" s="869" t="s">
        <v>194</v>
      </c>
      <c r="D103" s="848">
        <f t="shared" si="2"/>
        <v>197.37180000000001</v>
      </c>
      <c r="E103" s="834">
        <f t="shared" ref="E103:E109" si="4">F103/D103*100</f>
        <v>100</v>
      </c>
      <c r="F103" s="831">
        <f>SUM(F104:F107)</f>
        <v>197.37180000000001</v>
      </c>
      <c r="G103" s="835"/>
      <c r="H103" s="822"/>
      <c r="I103" s="145" t="e">
        <f>J103/D103*100</f>
        <v>#REF!</v>
      </c>
      <c r="J103" s="89" t="e">
        <f>J104+#REF!+J106+J107+#REF!</f>
        <v>#REF!</v>
      </c>
      <c r="M103" s="748"/>
    </row>
    <row r="104" spans="1:13" ht="19.5" customHeight="1" x14ac:dyDescent="0.2">
      <c r="A104" s="855" t="s">
        <v>341</v>
      </c>
      <c r="B104" s="856" t="s">
        <v>146</v>
      </c>
      <c r="C104" s="847"/>
      <c r="D104" s="832">
        <f t="shared" si="2"/>
        <v>135.82230000000001</v>
      </c>
      <c r="E104" s="835">
        <f t="shared" si="4"/>
        <v>100</v>
      </c>
      <c r="F104" s="828">
        <v>135.82230000000001</v>
      </c>
      <c r="G104" s="835"/>
      <c r="H104" s="818"/>
      <c r="I104" s="144"/>
      <c r="J104" s="87"/>
    </row>
    <row r="105" spans="1:13" ht="19.5" customHeight="1" x14ac:dyDescent="0.2">
      <c r="A105" s="851" t="s">
        <v>342</v>
      </c>
      <c r="B105" s="857" t="s">
        <v>643</v>
      </c>
      <c r="C105" s="852"/>
      <c r="D105" s="832">
        <f t="shared" si="2"/>
        <v>37.078600000000002</v>
      </c>
      <c r="E105" s="835">
        <f t="shared" si="4"/>
        <v>100</v>
      </c>
      <c r="F105" s="828">
        <v>37.078600000000002</v>
      </c>
      <c r="G105" s="835"/>
      <c r="H105" s="823"/>
      <c r="I105" s="144"/>
      <c r="J105" s="90"/>
    </row>
    <row r="106" spans="1:13" ht="19.5" customHeight="1" x14ac:dyDescent="0.25">
      <c r="A106" s="851" t="s">
        <v>343</v>
      </c>
      <c r="B106" s="857" t="s">
        <v>408</v>
      </c>
      <c r="C106" s="852"/>
      <c r="D106" s="832"/>
      <c r="E106" s="835"/>
      <c r="F106" s="828"/>
      <c r="G106" s="835"/>
      <c r="H106" s="819"/>
      <c r="I106" s="144"/>
      <c r="J106" s="90"/>
    </row>
    <row r="107" spans="1:13" ht="30" x14ac:dyDescent="0.2">
      <c r="A107" s="870" t="s">
        <v>385</v>
      </c>
      <c r="B107" s="856" t="s">
        <v>612</v>
      </c>
      <c r="C107" s="852"/>
      <c r="D107" s="832">
        <f t="shared" si="2"/>
        <v>24.4709</v>
      </c>
      <c r="E107" s="835">
        <f t="shared" si="4"/>
        <v>100</v>
      </c>
      <c r="F107" s="832">
        <v>24.4709</v>
      </c>
      <c r="G107" s="835"/>
      <c r="H107" s="818"/>
      <c r="I107" s="144"/>
      <c r="J107" s="87"/>
    </row>
    <row r="108" spans="1:13" ht="19.5" customHeight="1" x14ac:dyDescent="0.25">
      <c r="A108" s="871" t="s">
        <v>85</v>
      </c>
      <c r="B108" s="868" t="s">
        <v>159</v>
      </c>
      <c r="C108" s="852" t="s">
        <v>195</v>
      </c>
      <c r="D108" s="832">
        <f t="shared" si="2"/>
        <v>8.9551098618307421</v>
      </c>
      <c r="E108" s="835">
        <f t="shared" si="4"/>
        <v>57.42419779704089</v>
      </c>
      <c r="F108" s="828">
        <f>SUM(F109:F113)</f>
        <v>5.1424000000000003</v>
      </c>
      <c r="G108" s="835">
        <f>H108/D108*100</f>
        <v>42.575802202959125</v>
      </c>
      <c r="H108" s="819">
        <f>SUM(H109:H113)</f>
        <v>3.8127098618307427</v>
      </c>
      <c r="I108" s="144">
        <f>J108/D108*100</f>
        <v>2396.6096146376503</v>
      </c>
      <c r="J108" s="92">
        <f>J109+J110+J111+J112+J113</f>
        <v>214.61902394999998</v>
      </c>
    </row>
    <row r="109" spans="1:13" ht="15.75" x14ac:dyDescent="0.25">
      <c r="A109" s="871" t="s">
        <v>177</v>
      </c>
      <c r="B109" s="857" t="s">
        <v>160</v>
      </c>
      <c r="C109" s="852"/>
      <c r="D109" s="832">
        <f t="shared" si="2"/>
        <v>8.8815198618307427</v>
      </c>
      <c r="E109" s="835">
        <f t="shared" si="4"/>
        <v>57.900000000000006</v>
      </c>
      <c r="F109" s="828">
        <v>5.1424000000000003</v>
      </c>
      <c r="G109" s="835">
        <f>H109/D109*100</f>
        <v>42.1</v>
      </c>
      <c r="H109" s="819">
        <f>F109*42.1/57.9</f>
        <v>3.7391198618307429</v>
      </c>
      <c r="I109" s="144">
        <f>J109/D109*100</f>
        <v>2179.8626194829262</v>
      </c>
      <c r="J109" s="85">
        <v>193.60493151</v>
      </c>
    </row>
    <row r="110" spans="1:13" ht="19.5" customHeight="1" x14ac:dyDescent="0.25">
      <c r="A110" s="855" t="s">
        <v>178</v>
      </c>
      <c r="B110" s="856" t="s">
        <v>211</v>
      </c>
      <c r="C110" s="852"/>
      <c r="D110" s="832"/>
      <c r="E110" s="835"/>
      <c r="F110" s="828"/>
      <c r="G110" s="835"/>
      <c r="H110" s="819"/>
      <c r="I110" s="144"/>
      <c r="J110" s="85"/>
    </row>
    <row r="111" spans="1:13" ht="15.75" x14ac:dyDescent="0.25">
      <c r="A111" s="871" t="s">
        <v>179</v>
      </c>
      <c r="B111" s="856" t="s">
        <v>212</v>
      </c>
      <c r="C111" s="852"/>
      <c r="D111" s="832"/>
      <c r="E111" s="835"/>
      <c r="F111" s="828"/>
      <c r="G111" s="835"/>
      <c r="H111" s="819"/>
      <c r="I111" s="144"/>
      <c r="J111" s="85"/>
    </row>
    <row r="112" spans="1:13" ht="15.75" x14ac:dyDescent="0.25">
      <c r="A112" s="855" t="s">
        <v>180</v>
      </c>
      <c r="B112" s="856" t="s">
        <v>419</v>
      </c>
      <c r="C112" s="847"/>
      <c r="D112" s="832">
        <f t="shared" si="2"/>
        <v>7.3590000000000003E-2</v>
      </c>
      <c r="E112" s="835"/>
      <c r="F112" s="828"/>
      <c r="G112" s="835">
        <f>H112/D112*100</f>
        <v>100</v>
      </c>
      <c r="H112" s="819">
        <v>7.3590000000000003E-2</v>
      </c>
      <c r="I112" s="144">
        <f>J112/D112*100</f>
        <v>200.28103003125426</v>
      </c>
      <c r="J112" s="85">
        <v>0.14738681000000001</v>
      </c>
    </row>
    <row r="113" spans="1:12" ht="15.75" x14ac:dyDescent="0.2">
      <c r="A113" s="855" t="s">
        <v>181</v>
      </c>
      <c r="B113" s="856" t="s">
        <v>409</v>
      </c>
      <c r="C113" s="847"/>
      <c r="D113" s="832"/>
      <c r="E113" s="835"/>
      <c r="F113" s="828"/>
      <c r="G113" s="835"/>
      <c r="H113" s="818"/>
      <c r="I113" s="144" t="e">
        <f>J113/D113*100</f>
        <v>#DIV/0!</v>
      </c>
      <c r="J113" s="85">
        <v>20.866705629999998</v>
      </c>
    </row>
    <row r="114" spans="1:12" ht="20.25" customHeight="1" x14ac:dyDescent="0.2">
      <c r="A114" s="871" t="s">
        <v>86</v>
      </c>
      <c r="B114" s="872" t="s">
        <v>147</v>
      </c>
      <c r="C114" s="852" t="s">
        <v>196</v>
      </c>
      <c r="D114" s="832">
        <f t="shared" si="2"/>
        <v>0.15179999999999999</v>
      </c>
      <c r="E114" s="835">
        <f>F114/D114*100</f>
        <v>100</v>
      </c>
      <c r="F114" s="828">
        <v>0.15179999999999999</v>
      </c>
      <c r="G114" s="835"/>
      <c r="H114" s="824"/>
      <c r="I114" s="144">
        <f>J114/D114*100</f>
        <v>148086.06813570487</v>
      </c>
      <c r="J114" s="91">
        <v>224.79465142999996</v>
      </c>
    </row>
    <row r="115" spans="1:12" ht="20.25" customHeight="1" x14ac:dyDescent="0.25">
      <c r="A115" s="871" t="s">
        <v>88</v>
      </c>
      <c r="B115" s="872" t="s">
        <v>148</v>
      </c>
      <c r="C115" s="852" t="s">
        <v>197</v>
      </c>
      <c r="D115" s="832">
        <f t="shared" si="2"/>
        <v>98.016800000000003</v>
      </c>
      <c r="E115" s="835">
        <f>F115/D115*100</f>
        <v>100</v>
      </c>
      <c r="F115" s="828">
        <v>98.016800000000003</v>
      </c>
      <c r="G115" s="835"/>
      <c r="H115" s="819"/>
      <c r="I115" s="144"/>
      <c r="J115" s="85"/>
    </row>
    <row r="116" spans="1:12" s="255" customFormat="1" ht="15.75" hidden="1" x14ac:dyDescent="0.2">
      <c r="A116" s="871" t="s">
        <v>168</v>
      </c>
      <c r="B116" s="849" t="s">
        <v>149</v>
      </c>
      <c r="C116" s="852" t="s">
        <v>198</v>
      </c>
      <c r="D116" s="832">
        <f t="shared" si="2"/>
        <v>0</v>
      </c>
      <c r="E116" s="835"/>
      <c r="F116" s="828"/>
      <c r="G116" s="835"/>
      <c r="H116" s="817"/>
      <c r="I116" s="144" t="e">
        <f>J116/D116*100</f>
        <v>#DIV/0!</v>
      </c>
      <c r="J116" s="85">
        <v>12.76659151</v>
      </c>
    </row>
    <row r="117" spans="1:12" ht="20.25" customHeight="1" x14ac:dyDescent="0.25">
      <c r="A117" s="871" t="s">
        <v>168</v>
      </c>
      <c r="B117" s="868" t="s">
        <v>150</v>
      </c>
      <c r="C117" s="852" t="s">
        <v>199</v>
      </c>
      <c r="D117" s="832">
        <f t="shared" si="2"/>
        <v>455.82299999999998</v>
      </c>
      <c r="E117" s="835">
        <f>F117/D117*100</f>
        <v>100</v>
      </c>
      <c r="F117" s="828">
        <v>455.82299999999998</v>
      </c>
      <c r="G117" s="835"/>
      <c r="H117" s="819"/>
      <c r="I117" s="144">
        <f>J117/D117*100</f>
        <v>2.2070972943445155</v>
      </c>
      <c r="J117" s="91">
        <v>10.060457099999999</v>
      </c>
    </row>
    <row r="118" spans="1:12" ht="20.25" customHeight="1" thickBot="1" x14ac:dyDescent="0.25">
      <c r="A118" s="871" t="s">
        <v>182</v>
      </c>
      <c r="B118" s="849" t="s">
        <v>75</v>
      </c>
      <c r="C118" s="873" t="s">
        <v>200</v>
      </c>
      <c r="D118" s="832">
        <f t="shared" si="2"/>
        <v>16.357700000000001</v>
      </c>
      <c r="E118" s="835">
        <f>F118/D118*100</f>
        <v>100</v>
      </c>
      <c r="F118" s="828">
        <v>16.357700000000001</v>
      </c>
      <c r="G118" s="835"/>
      <c r="H118" s="817"/>
      <c r="I118" s="144">
        <f>J118/D118*100</f>
        <v>166.32180752795321</v>
      </c>
      <c r="J118" s="85">
        <v>27.206422310000004</v>
      </c>
    </row>
    <row r="119" spans="1:12" ht="21" thickBot="1" x14ac:dyDescent="0.25">
      <c r="A119" s="940" t="s">
        <v>74</v>
      </c>
      <c r="B119" s="926" t="s">
        <v>52</v>
      </c>
      <c r="C119" s="941"/>
      <c r="D119" s="942">
        <f t="shared" si="2"/>
        <v>1290.2223999999999</v>
      </c>
      <c r="E119" s="931">
        <f>F119/D119*100</f>
        <v>100</v>
      </c>
      <c r="F119" s="943">
        <f>SUM(F120:F129)</f>
        <v>1290.2223999999999</v>
      </c>
      <c r="G119" s="931">
        <f>H119/D119*100</f>
        <v>0</v>
      </c>
      <c r="H119" s="944">
        <f>H120+H121+H122+H125+H126+H127+H128+H129</f>
        <v>0</v>
      </c>
      <c r="I119" s="146"/>
      <c r="J119" s="93"/>
    </row>
    <row r="120" spans="1:12" ht="20.25" x14ac:dyDescent="0.2">
      <c r="A120" s="874"/>
      <c r="B120" s="875" t="s">
        <v>161</v>
      </c>
      <c r="C120" s="876"/>
      <c r="D120" s="877"/>
      <c r="E120" s="833"/>
      <c r="F120" s="825"/>
      <c r="G120" s="837"/>
      <c r="H120" s="825"/>
      <c r="I120" s="145"/>
      <c r="J120" s="94"/>
    </row>
    <row r="121" spans="1:12" ht="20.25" x14ac:dyDescent="0.2">
      <c r="A121" s="878"/>
      <c r="B121" s="879" t="s">
        <v>491</v>
      </c>
      <c r="C121" s="880"/>
      <c r="D121" s="877">
        <f t="shared" ref="D121:D125" si="5">F121</f>
        <v>1057.203</v>
      </c>
      <c r="E121" s="835">
        <f>F121/D121*100</f>
        <v>100</v>
      </c>
      <c r="F121" s="818">
        <v>1057.203</v>
      </c>
      <c r="G121" s="838"/>
      <c r="H121" s="818"/>
      <c r="I121" s="144"/>
      <c r="J121" s="85"/>
    </row>
    <row r="122" spans="1:12" ht="20.25" x14ac:dyDescent="0.2">
      <c r="A122" s="878"/>
      <c r="B122" s="879" t="s">
        <v>490</v>
      </c>
      <c r="C122" s="880"/>
      <c r="D122" s="877">
        <f t="shared" si="5"/>
        <v>271.64120000000003</v>
      </c>
      <c r="E122" s="835">
        <f t="shared" ref="E122:E123" si="6">F122/D122*100</f>
        <v>100</v>
      </c>
      <c r="F122" s="821">
        <v>271.64120000000003</v>
      </c>
      <c r="G122" s="839"/>
      <c r="H122" s="821"/>
      <c r="I122" s="147"/>
      <c r="J122" s="95"/>
      <c r="L122" s="749"/>
    </row>
    <row r="123" spans="1:12" ht="20.25" x14ac:dyDescent="0.2">
      <c r="A123" s="878"/>
      <c r="B123" s="879" t="s">
        <v>449</v>
      </c>
      <c r="C123" s="880"/>
      <c r="D123" s="877">
        <f t="shared" si="5"/>
        <v>0.1062</v>
      </c>
      <c r="E123" s="835">
        <f t="shared" si="6"/>
        <v>100</v>
      </c>
      <c r="F123" s="821">
        <v>0.1062</v>
      </c>
      <c r="G123" s="839"/>
      <c r="H123" s="821"/>
      <c r="I123" s="138"/>
      <c r="J123" s="91"/>
    </row>
    <row r="124" spans="1:12" ht="20.25" x14ac:dyDescent="0.2">
      <c r="A124" s="878"/>
      <c r="B124" s="879" t="s">
        <v>457</v>
      </c>
      <c r="C124" s="880"/>
      <c r="D124" s="877"/>
      <c r="E124" s="835"/>
      <c r="F124" s="821"/>
      <c r="G124" s="839"/>
      <c r="H124" s="821"/>
      <c r="I124" s="138"/>
      <c r="J124" s="91"/>
    </row>
    <row r="125" spans="1:12" ht="20.25" x14ac:dyDescent="0.2">
      <c r="A125" s="878"/>
      <c r="B125" s="879" t="s">
        <v>171</v>
      </c>
      <c r="C125" s="852" t="s">
        <v>215</v>
      </c>
      <c r="D125" s="877">
        <f t="shared" si="5"/>
        <v>-38.728000000000002</v>
      </c>
      <c r="E125" s="835"/>
      <c r="F125" s="818">
        <v>-38.728000000000002</v>
      </c>
      <c r="G125" s="838"/>
      <c r="H125" s="818"/>
      <c r="I125" s="138"/>
      <c r="J125" s="91"/>
    </row>
    <row r="126" spans="1:12" ht="20.25" x14ac:dyDescent="0.2">
      <c r="A126" s="878"/>
      <c r="B126" s="879" t="s">
        <v>1</v>
      </c>
      <c r="C126" s="880"/>
      <c r="D126" s="877"/>
      <c r="E126" s="835"/>
      <c r="F126" s="818"/>
      <c r="G126" s="838"/>
      <c r="H126" s="818"/>
      <c r="I126" s="138"/>
      <c r="J126" s="91"/>
    </row>
    <row r="127" spans="1:12" ht="20.25" x14ac:dyDescent="0.2">
      <c r="A127" s="878"/>
      <c r="B127" s="879" t="s">
        <v>351</v>
      </c>
      <c r="C127" s="880"/>
      <c r="D127" s="877"/>
      <c r="E127" s="835"/>
      <c r="F127" s="818"/>
      <c r="G127" s="838"/>
      <c r="H127" s="818"/>
      <c r="I127" s="138"/>
      <c r="J127" s="91"/>
    </row>
    <row r="128" spans="1:12" ht="20.25" x14ac:dyDescent="0.2">
      <c r="A128" s="878"/>
      <c r="B128" s="879" t="s">
        <v>340</v>
      </c>
      <c r="C128" s="880"/>
      <c r="D128" s="877"/>
      <c r="E128" s="835"/>
      <c r="F128" s="818"/>
      <c r="G128" s="838"/>
      <c r="H128" s="818"/>
      <c r="I128" s="138"/>
      <c r="J128" s="91"/>
      <c r="L128" s="140"/>
    </row>
    <row r="129" spans="1:10" ht="21" thickBot="1" x14ac:dyDescent="0.25">
      <c r="A129" s="881"/>
      <c r="B129" s="882" t="s">
        <v>339</v>
      </c>
      <c r="C129" s="883"/>
      <c r="D129" s="877"/>
      <c r="E129" s="835"/>
      <c r="F129" s="821"/>
      <c r="G129" s="839"/>
      <c r="H129" s="821"/>
      <c r="I129" s="138"/>
      <c r="J129" s="91"/>
    </row>
    <row r="130" spans="1:10" ht="19.5" thickBot="1" x14ac:dyDescent="0.25">
      <c r="A130" s="950"/>
      <c r="B130" s="945" t="s">
        <v>51</v>
      </c>
      <c r="C130" s="946"/>
      <c r="D130" s="947">
        <f>D69+D119</f>
        <v>12931.605559861831</v>
      </c>
      <c r="E130" s="931">
        <f>F130/D130*100</f>
        <v>25.219086562015775</v>
      </c>
      <c r="F130" s="948">
        <f>F69+F119</f>
        <v>3261.2327999999998</v>
      </c>
      <c r="G130" s="931">
        <f>H130/D130*100</f>
        <v>74.780913437984211</v>
      </c>
      <c r="H130" s="949">
        <f>H69+H119</f>
        <v>9670.3727598618298</v>
      </c>
      <c r="I130" s="146" t="e">
        <f>J130/D130*100</f>
        <v>#REF!</v>
      </c>
      <c r="J130" s="96" t="e">
        <f>J69+J119+#REF!</f>
        <v>#REF!</v>
      </c>
    </row>
  </sheetData>
  <mergeCells count="8">
    <mergeCell ref="A65:J65"/>
    <mergeCell ref="B67:B68"/>
    <mergeCell ref="C67:C68"/>
    <mergeCell ref="D67:D68"/>
    <mergeCell ref="E67:F67"/>
    <mergeCell ref="G67:H67"/>
    <mergeCell ref="I67:J67"/>
    <mergeCell ref="H66:I66"/>
  </mergeCells>
  <pageMargins left="0.39" right="0" top="0" bottom="0" header="0.31496062992125984" footer="0.31496062992125984"/>
  <pageSetup paperSize="9" scale="52" orientation="landscape" r:id="rId1"/>
  <rowBreaks count="1" manualBreakCount="1">
    <brk id="6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R69"/>
  <sheetViews>
    <sheetView zoomScale="82" zoomScaleNormal="82" zoomScaleSheetLayoutView="90" workbookViewId="0">
      <pane ySplit="5" topLeftCell="A6" activePane="bottomLeft" state="frozen"/>
      <selection activeCell="F12" sqref="F12"/>
      <selection pane="bottomLeft" activeCell="F12" sqref="F12"/>
    </sheetView>
  </sheetViews>
  <sheetFormatPr defaultColWidth="9.140625" defaultRowHeight="12.75" x14ac:dyDescent="0.2"/>
  <cols>
    <col min="1" max="1" width="6.5703125" style="10" customWidth="1"/>
    <col min="2" max="2" width="131.5703125" style="10" customWidth="1"/>
    <col min="3" max="3" width="18.85546875" style="58" customWidth="1"/>
    <col min="4" max="4" width="17.42578125" style="10" customWidth="1"/>
    <col min="5" max="5" width="17.7109375" style="58" customWidth="1"/>
    <col min="6" max="6" width="17.28515625" style="10" customWidth="1"/>
    <col min="7" max="7" width="19.85546875" style="58" customWidth="1"/>
    <col min="8" max="8" width="16.5703125" style="10" customWidth="1"/>
    <col min="9" max="9" width="18" style="58" customWidth="1"/>
    <col min="10" max="10" width="17.5703125" style="59" customWidth="1"/>
    <col min="11" max="11" width="17.7109375" style="59" customWidth="1"/>
    <col min="12" max="12" width="17.42578125" style="10" customWidth="1"/>
    <col min="13" max="13" width="9.140625" style="10"/>
    <col min="14" max="14" width="10.28515625" style="10" bestFit="1" customWidth="1"/>
    <col min="15" max="16384" width="9.140625" style="10"/>
  </cols>
  <sheetData>
    <row r="1" spans="1:18" s="2" customFormat="1" ht="22.5" x14ac:dyDescent="0.3">
      <c r="A1" s="170"/>
      <c r="B1" s="1528" t="s">
        <v>292</v>
      </c>
      <c r="C1" s="1528"/>
      <c r="D1" s="1528"/>
      <c r="E1" s="1528"/>
      <c r="F1" s="1528"/>
      <c r="G1" s="1528"/>
      <c r="H1" s="1528"/>
      <c r="I1" s="1528"/>
      <c r="J1" s="1528"/>
      <c r="K1" s="1528"/>
      <c r="L1" s="1528"/>
    </row>
    <row r="2" spans="1:18" s="2" customFormat="1" ht="14.25" customHeight="1" thickBot="1" x14ac:dyDescent="0.3">
      <c r="A2" s="171"/>
      <c r="B2" s="171"/>
      <c r="C2" s="1529"/>
      <c r="D2" s="1529"/>
      <c r="E2" s="1529"/>
      <c r="F2" s="1529"/>
      <c r="G2" s="1529"/>
      <c r="H2" s="1529"/>
      <c r="I2" s="1529"/>
      <c r="J2" s="1529"/>
      <c r="K2" s="1527" t="s">
        <v>722</v>
      </c>
      <c r="L2" s="1527"/>
    </row>
    <row r="3" spans="1:18" s="2" customFormat="1" ht="17.25" customHeight="1" thickBot="1" x14ac:dyDescent="0.25">
      <c r="A3" s="1535"/>
      <c r="B3" s="1538"/>
      <c r="C3" s="1530" t="s">
        <v>745</v>
      </c>
      <c r="D3" s="1533"/>
      <c r="E3" s="1533"/>
      <c r="F3" s="1532"/>
      <c r="G3" s="1530" t="s">
        <v>746</v>
      </c>
      <c r="H3" s="1533"/>
      <c r="I3" s="1533"/>
      <c r="J3" s="1531"/>
      <c r="K3" s="1541" t="s">
        <v>63</v>
      </c>
      <c r="L3" s="1542"/>
    </row>
    <row r="4" spans="1:18" s="2" customFormat="1" ht="15.75" customHeight="1" thickBot="1" x14ac:dyDescent="0.25">
      <c r="A4" s="1536"/>
      <c r="B4" s="1539"/>
      <c r="C4" s="1530" t="s">
        <v>344</v>
      </c>
      <c r="D4" s="1532"/>
      <c r="E4" s="1530" t="s">
        <v>91</v>
      </c>
      <c r="F4" s="1531"/>
      <c r="G4" s="1530" t="s">
        <v>344</v>
      </c>
      <c r="H4" s="1532"/>
      <c r="I4" s="1530" t="s">
        <v>91</v>
      </c>
      <c r="J4" s="1531"/>
      <c r="K4" s="1543"/>
      <c r="L4" s="1544"/>
    </row>
    <row r="5" spans="1:18" s="2" customFormat="1" ht="15.75" customHeight="1" thickBot="1" x14ac:dyDescent="0.25">
      <c r="A5" s="1537"/>
      <c r="B5" s="1540"/>
      <c r="C5" s="172" t="s">
        <v>92</v>
      </c>
      <c r="D5" s="173" t="s">
        <v>93</v>
      </c>
      <c r="E5" s="174" t="s">
        <v>49</v>
      </c>
      <c r="F5" s="173" t="s">
        <v>93</v>
      </c>
      <c r="G5" s="175" t="s">
        <v>92</v>
      </c>
      <c r="H5" s="173" t="s">
        <v>93</v>
      </c>
      <c r="I5" s="174" t="s">
        <v>49</v>
      </c>
      <c r="J5" s="173" t="s">
        <v>93</v>
      </c>
      <c r="K5" s="176" t="s">
        <v>48</v>
      </c>
      <c r="L5" s="177" t="s">
        <v>91</v>
      </c>
    </row>
    <row r="6" spans="1:18" s="2" customFormat="1" ht="16.5" thickBot="1" x14ac:dyDescent="0.25">
      <c r="A6" s="967" t="s">
        <v>73</v>
      </c>
      <c r="B6" s="951" t="s">
        <v>252</v>
      </c>
      <c r="C6" s="942">
        <f>C7+C39</f>
        <v>7657.0938449050082</v>
      </c>
      <c r="D6" s="952">
        <f>C6/$C$67*100</f>
        <v>85.431103772205788</v>
      </c>
      <c r="E6" s="942">
        <f>E7+E39</f>
        <v>1469.3098999999997</v>
      </c>
      <c r="F6" s="953">
        <f>E6/$E$67*100</f>
        <v>52.94612594116753</v>
      </c>
      <c r="G6" s="928">
        <f>G7+G39</f>
        <v>11641.383159861833</v>
      </c>
      <c r="H6" s="954">
        <f>G6/$G$67*100</f>
        <v>90.022720736203894</v>
      </c>
      <c r="I6" s="930">
        <f>I7+I39</f>
        <v>1971.0104000000001</v>
      </c>
      <c r="J6" s="954">
        <f>I6/$I$67*100</f>
        <v>60.437586669679035</v>
      </c>
      <c r="K6" s="954">
        <f>G6/C6*100</f>
        <v>152.03396217493076</v>
      </c>
      <c r="L6" s="953">
        <f>I6/E6*100</f>
        <v>134.14531543005327</v>
      </c>
    </row>
    <row r="7" spans="1:18" s="2" customFormat="1" ht="21" thickBot="1" x14ac:dyDescent="0.35">
      <c r="A7" s="925"/>
      <c r="B7" s="926" t="s">
        <v>279</v>
      </c>
      <c r="C7" s="942">
        <f>C8+C9+C10+C11+C12+C13+C14+C20+C24+C25</f>
        <v>7186.2163099999998</v>
      </c>
      <c r="D7" s="952">
        <f t="shared" ref="D7:D25" si="0">C7/$C$67*100</f>
        <v>80.177467292977127</v>
      </c>
      <c r="E7" s="942">
        <f>E8+E9+E10+E12+E13+E20+E14+E24+E11+0.0006</f>
        <v>1003.3078999999999</v>
      </c>
      <c r="F7" s="953">
        <f>E7/$E$67*100</f>
        <v>36.153888591622724</v>
      </c>
      <c r="G7" s="942">
        <f>G8+G9+G10+G12+G13+G14+G24+G20+G11+G25</f>
        <v>10864.706950000002</v>
      </c>
      <c r="H7" s="954">
        <f>G7/$G$67*100</f>
        <v>84.016689959387264</v>
      </c>
      <c r="I7" s="935">
        <f>I8+I9+I10+I12+I13+I14+I24+I20+I11</f>
        <v>1198.1469</v>
      </c>
      <c r="J7" s="954">
        <f>I7/$I$67*100</f>
        <v>36.739079160494157</v>
      </c>
      <c r="K7" s="954">
        <f>G7/C7*100</f>
        <v>151.18814242873802</v>
      </c>
      <c r="L7" s="953">
        <f>I7/E7*100</f>
        <v>119.41966170105907</v>
      </c>
    </row>
    <row r="8" spans="1:18" s="2" customFormat="1" ht="18.75" customHeight="1" x14ac:dyDescent="0.2">
      <c r="A8" s="956" t="s">
        <v>76</v>
      </c>
      <c r="B8" s="913" t="s">
        <v>72</v>
      </c>
      <c r="C8" s="884">
        <v>3642.18343</v>
      </c>
      <c r="D8" s="895">
        <f t="shared" si="0"/>
        <v>40.636272307512577</v>
      </c>
      <c r="E8" s="890">
        <v>183.33449999999999</v>
      </c>
      <c r="F8" s="823">
        <f>E8/$E$67*100</f>
        <v>6.6064017715806447</v>
      </c>
      <c r="G8" s="848">
        <v>6255.4678799999992</v>
      </c>
      <c r="H8" s="895">
        <f>G8/$G$67*100</f>
        <v>48.373481939599429</v>
      </c>
      <c r="I8" s="827">
        <v>312.65089999999998</v>
      </c>
      <c r="J8" s="823">
        <f>I8/$I$67*100</f>
        <v>9.5868930301449193</v>
      </c>
      <c r="K8" s="895">
        <f>G8/C8*100</f>
        <v>171.75048978793467</v>
      </c>
      <c r="L8" s="909">
        <f>I8/E8*100</f>
        <v>170.53576931783161</v>
      </c>
    </row>
    <row r="9" spans="1:18" s="2" customFormat="1" ht="18.75" customHeight="1" x14ac:dyDescent="0.2">
      <c r="A9" s="957" t="s">
        <v>77</v>
      </c>
      <c r="B9" s="914" t="s">
        <v>65</v>
      </c>
      <c r="C9" s="832">
        <v>2547.28035</v>
      </c>
      <c r="D9" s="896">
        <f t="shared" si="0"/>
        <v>28.420308843746493</v>
      </c>
      <c r="E9" s="886">
        <v>755.9991</v>
      </c>
      <c r="F9" s="823">
        <f t="shared" ref="F9:F24" si="1">E9/$E$67*100</f>
        <v>27.242192787246118</v>
      </c>
      <c r="G9" s="832">
        <v>2734.7255100000002</v>
      </c>
      <c r="H9" s="896">
        <f t="shared" ref="H9:H24" si="2">G9/$G$67*100</f>
        <v>21.147609995840451</v>
      </c>
      <c r="I9" s="828">
        <v>812.68740000000003</v>
      </c>
      <c r="J9" s="823">
        <f>I9/$I$67*100</f>
        <v>24.919637751711566</v>
      </c>
      <c r="K9" s="900">
        <f>G9/C9*100</f>
        <v>107.35863879293852</v>
      </c>
      <c r="L9" s="909">
        <f t="shared" ref="L9:L24" si="3">I9/E9*100</f>
        <v>107.49846130769203</v>
      </c>
      <c r="N9" s="57"/>
    </row>
    <row r="10" spans="1:18" s="2" customFormat="1" ht="18.75" customHeight="1" x14ac:dyDescent="0.2">
      <c r="A10" s="957" t="s">
        <v>78</v>
      </c>
      <c r="B10" s="914" t="s">
        <v>172</v>
      </c>
      <c r="C10" s="832">
        <v>14.0533</v>
      </c>
      <c r="D10" s="896">
        <f t="shared" si="0"/>
        <v>0.15679433411160362</v>
      </c>
      <c r="E10" s="886">
        <v>4.6044999999999998</v>
      </c>
      <c r="F10" s="823">
        <f t="shared" si="1"/>
        <v>0.16592172753760517</v>
      </c>
      <c r="G10" s="832">
        <v>15.934470000000001</v>
      </c>
      <c r="H10" s="896">
        <f t="shared" si="2"/>
        <v>0.12322112614893468</v>
      </c>
      <c r="I10" s="828">
        <v>3.9691999999999998</v>
      </c>
      <c r="J10" s="823">
        <f>I10/$I$67*100</f>
        <v>0.1217085759716387</v>
      </c>
      <c r="K10" s="900">
        <f t="shared" ref="K10:K24" si="4">G10/C10*100</f>
        <v>113.3859662854988</v>
      </c>
      <c r="L10" s="909">
        <f t="shared" si="3"/>
        <v>86.20262786404605</v>
      </c>
    </row>
    <row r="11" spans="1:18" s="2" customFormat="1" ht="18.75" customHeight="1" x14ac:dyDescent="0.2">
      <c r="A11" s="958" t="s">
        <v>79</v>
      </c>
      <c r="B11" s="914" t="s">
        <v>405</v>
      </c>
      <c r="C11" s="832">
        <v>85.910020000000003</v>
      </c>
      <c r="D11" s="896">
        <f t="shared" si="0"/>
        <v>0.95850827772939806</v>
      </c>
      <c r="E11" s="886"/>
      <c r="F11" s="823"/>
      <c r="G11" s="832">
        <v>85.064499999999995</v>
      </c>
      <c r="H11" s="896">
        <f t="shared" si="2"/>
        <v>0.65780308258109954</v>
      </c>
      <c r="I11" s="828"/>
      <c r="J11" s="823"/>
      <c r="K11" s="900">
        <f t="shared" si="4"/>
        <v>99.015807469256771</v>
      </c>
      <c r="L11" s="909"/>
      <c r="O11" s="4"/>
    </row>
    <row r="12" spans="1:18" s="4" customFormat="1" ht="18.75" customHeight="1" x14ac:dyDescent="0.25">
      <c r="A12" s="959" t="s">
        <v>80</v>
      </c>
      <c r="B12" s="914" t="s">
        <v>210</v>
      </c>
      <c r="C12" s="832">
        <v>39.653600000000004</v>
      </c>
      <c r="D12" s="896">
        <f>C12/$C$67*100</f>
        <v>0.44241991611421422</v>
      </c>
      <c r="E12" s="886">
        <v>39.653600000000004</v>
      </c>
      <c r="F12" s="823">
        <f t="shared" si="1"/>
        <v>1.4289051612737933</v>
      </c>
      <c r="G12" s="832">
        <v>40.073</v>
      </c>
      <c r="H12" s="896">
        <f t="shared" si="2"/>
        <v>0.30988418115985406</v>
      </c>
      <c r="I12" s="828">
        <v>40.073</v>
      </c>
      <c r="J12" s="823">
        <f>I12/$I$67*100</f>
        <v>1.22876845835722</v>
      </c>
      <c r="K12" s="900">
        <f t="shared" si="4"/>
        <v>101.05765932979602</v>
      </c>
      <c r="L12" s="909">
        <f t="shared" si="3"/>
        <v>101.05765932979602</v>
      </c>
      <c r="R12" s="2"/>
    </row>
    <row r="13" spans="1:18" s="4" customFormat="1" ht="18.75" customHeight="1" x14ac:dyDescent="0.25">
      <c r="A13" s="959" t="s">
        <v>81</v>
      </c>
      <c r="B13" s="914" t="s">
        <v>360</v>
      </c>
      <c r="C13" s="832">
        <v>0.67800000000000005</v>
      </c>
      <c r="D13" s="896">
        <f>C13/$C$67*100</f>
        <v>7.5645263765569135E-3</v>
      </c>
      <c r="E13" s="886">
        <v>0.67800000000000005</v>
      </c>
      <c r="F13" s="823">
        <f t="shared" si="1"/>
        <v>2.4431519441958156E-2</v>
      </c>
      <c r="G13" s="832">
        <v>1.6415</v>
      </c>
      <c r="H13" s="896">
        <f t="shared" si="2"/>
        <v>1.2693706070768357E-2</v>
      </c>
      <c r="I13" s="828">
        <v>1.6415</v>
      </c>
      <c r="J13" s="823">
        <f>I13/$I$67*100</f>
        <v>5.0333726558864492E-2</v>
      </c>
      <c r="K13" s="900">
        <f t="shared" si="4"/>
        <v>242.10914454277287</v>
      </c>
      <c r="L13" s="909">
        <f t="shared" si="3"/>
        <v>242.10914454277287</v>
      </c>
      <c r="M13" s="248"/>
      <c r="R13" s="2"/>
    </row>
    <row r="14" spans="1:18" s="2" customFormat="1" ht="18.75" customHeight="1" x14ac:dyDescent="0.2">
      <c r="A14" s="958" t="s">
        <v>82</v>
      </c>
      <c r="B14" s="915" t="s">
        <v>142</v>
      </c>
      <c r="C14" s="832">
        <f>C15+C16+C17+C18+C19</f>
        <v>77.670690000000008</v>
      </c>
      <c r="D14" s="896">
        <f t="shared" si="0"/>
        <v>0.86658109615099599</v>
      </c>
      <c r="E14" s="886">
        <f>E15+E16+E17+E18+E19</f>
        <v>7.3276000000000003</v>
      </c>
      <c r="F14" s="823">
        <f t="shared" si="1"/>
        <v>0.2640477903582486</v>
      </c>
      <c r="G14" s="832">
        <f>G15+G16+G17+G18+G19</f>
        <v>124.52453000000001</v>
      </c>
      <c r="H14" s="896">
        <f t="shared" si="2"/>
        <v>0.9629471717457061</v>
      </c>
      <c r="I14" s="828">
        <f>I15+I16+I17+I18+I19</f>
        <v>13.8413</v>
      </c>
      <c r="J14" s="823">
        <f>I14/$I$67*100</f>
        <v>0.42441925642352185</v>
      </c>
      <c r="K14" s="900">
        <f t="shared" si="4"/>
        <v>160.32370769462716</v>
      </c>
      <c r="L14" s="909">
        <f t="shared" si="3"/>
        <v>188.89267973142637</v>
      </c>
    </row>
    <row r="15" spans="1:18" s="2" customFormat="1" ht="18.75" customHeight="1" x14ac:dyDescent="0.2">
      <c r="A15" s="958" t="s">
        <v>165</v>
      </c>
      <c r="B15" s="916" t="s">
        <v>143</v>
      </c>
      <c r="C15" s="832">
        <v>4.7373000000000003</v>
      </c>
      <c r="D15" s="896">
        <f t="shared" si="0"/>
        <v>5.2854617704517798E-2</v>
      </c>
      <c r="E15" s="886">
        <v>4.7373000000000003</v>
      </c>
      <c r="F15" s="823">
        <f t="shared" si="1"/>
        <v>0.17070713429555806</v>
      </c>
      <c r="G15" s="832">
        <v>11.404500000000001</v>
      </c>
      <c r="H15" s="896">
        <f t="shared" si="2"/>
        <v>8.81909051989508E-2</v>
      </c>
      <c r="I15" s="828">
        <v>11.404500000000001</v>
      </c>
      <c r="J15" s="823">
        <f>I15/$I$67*100</f>
        <v>0.34969904632383192</v>
      </c>
      <c r="K15" s="900">
        <f t="shared" si="4"/>
        <v>240.73839528845548</v>
      </c>
      <c r="L15" s="909">
        <f t="shared" si="3"/>
        <v>240.73839528845548</v>
      </c>
    </row>
    <row r="16" spans="1:18" s="2" customFormat="1" ht="18.75" customHeight="1" x14ac:dyDescent="0.2">
      <c r="A16" s="958" t="s">
        <v>166</v>
      </c>
      <c r="B16" s="858" t="s">
        <v>173</v>
      </c>
      <c r="C16" s="832">
        <v>52.714100000000002</v>
      </c>
      <c r="D16" s="896">
        <f t="shared" si="0"/>
        <v>0.58813746292988023</v>
      </c>
      <c r="E16" s="886"/>
      <c r="F16" s="823"/>
      <c r="G16" s="832">
        <v>91.79813</v>
      </c>
      <c r="H16" s="896">
        <f t="shared" si="2"/>
        <v>0.70987418828277971</v>
      </c>
      <c r="I16" s="828"/>
      <c r="J16" s="823"/>
      <c r="K16" s="900">
        <f t="shared" si="4"/>
        <v>174.1434075513003</v>
      </c>
      <c r="L16" s="909"/>
      <c r="M16" s="8"/>
    </row>
    <row r="17" spans="1:13" s="2" customFormat="1" ht="18.75" customHeight="1" x14ac:dyDescent="0.2">
      <c r="A17" s="958" t="s">
        <v>167</v>
      </c>
      <c r="B17" s="858" t="s">
        <v>281</v>
      </c>
      <c r="C17" s="832">
        <v>17.52749</v>
      </c>
      <c r="D17" s="896">
        <f t="shared" si="0"/>
        <v>0.19555628380507009</v>
      </c>
      <c r="E17" s="886"/>
      <c r="F17" s="823"/>
      <c r="G17" s="832">
        <v>18.780100000000001</v>
      </c>
      <c r="H17" s="896">
        <f t="shared" si="2"/>
        <v>0.14522635965862737</v>
      </c>
      <c r="I17" s="828"/>
      <c r="J17" s="823"/>
      <c r="K17" s="900">
        <f t="shared" si="4"/>
        <v>107.14654522695493</v>
      </c>
      <c r="L17" s="909"/>
    </row>
    <row r="18" spans="1:13" s="2" customFormat="1" ht="18.75" customHeight="1" x14ac:dyDescent="0.2">
      <c r="A18" s="958" t="s">
        <v>4</v>
      </c>
      <c r="B18" s="917" t="s">
        <v>174</v>
      </c>
      <c r="C18" s="832">
        <v>0.10150000000000001</v>
      </c>
      <c r="D18" s="896">
        <f>C18/$C$67*100</f>
        <v>1.1324475327736381E-3</v>
      </c>
      <c r="E18" s="886"/>
      <c r="F18" s="823"/>
      <c r="G18" s="832">
        <v>0.105</v>
      </c>
      <c r="H18" s="903">
        <f t="shared" si="2"/>
        <v>8.119641409873149E-4</v>
      </c>
      <c r="I18" s="828"/>
      <c r="J18" s="823"/>
      <c r="K18" s="900">
        <f t="shared" si="4"/>
        <v>103.44827586206895</v>
      </c>
      <c r="L18" s="909"/>
      <c r="M18" s="26"/>
    </row>
    <row r="19" spans="1:13" s="2" customFormat="1" ht="18.75" customHeight="1" x14ac:dyDescent="0.2">
      <c r="A19" s="958" t="s">
        <v>357</v>
      </c>
      <c r="B19" s="916" t="s">
        <v>144</v>
      </c>
      <c r="C19" s="832">
        <v>2.5903</v>
      </c>
      <c r="D19" s="896">
        <f t="shared" si="0"/>
        <v>2.8900284178754235E-2</v>
      </c>
      <c r="E19" s="886">
        <v>2.5903</v>
      </c>
      <c r="F19" s="823">
        <f t="shared" si="1"/>
        <v>9.3340656062690569E-2</v>
      </c>
      <c r="G19" s="832">
        <v>2.4367999999999999</v>
      </c>
      <c r="H19" s="896">
        <f t="shared" si="2"/>
        <v>1.8843754464360849E-2</v>
      </c>
      <c r="I19" s="828">
        <v>2.4367999999999999</v>
      </c>
      <c r="J19" s="823">
        <f>I19/$I$67*100</f>
        <v>7.4720210099689904E-2</v>
      </c>
      <c r="K19" s="900">
        <f t="shared" si="4"/>
        <v>94.074045477357828</v>
      </c>
      <c r="L19" s="909">
        <f t="shared" si="3"/>
        <v>94.074045477357828</v>
      </c>
    </row>
    <row r="20" spans="1:13" s="2" customFormat="1" ht="18.75" customHeight="1" x14ac:dyDescent="0.2">
      <c r="A20" s="958" t="s">
        <v>87</v>
      </c>
      <c r="B20" s="918" t="s">
        <v>406</v>
      </c>
      <c r="C20" s="832">
        <f>C21+C22+C23</f>
        <v>767.07672000000002</v>
      </c>
      <c r="D20" s="896">
        <f t="shared" si="0"/>
        <v>8.5583659015969946</v>
      </c>
      <c r="E20" s="886">
        <f>E21+E22+E23</f>
        <v>0</v>
      </c>
      <c r="F20" s="823"/>
      <c r="G20" s="832">
        <f>G21+G22+G23</f>
        <v>1593.99207</v>
      </c>
      <c r="H20" s="896">
        <f t="shared" si="2"/>
        <v>12.32632763674421</v>
      </c>
      <c r="I20" s="828">
        <f>I21+I22+I23</f>
        <v>0</v>
      </c>
      <c r="J20" s="823"/>
      <c r="K20" s="900">
        <f t="shared" si="4"/>
        <v>207.80086638530756</v>
      </c>
      <c r="L20" s="909"/>
      <c r="M20" s="8"/>
    </row>
    <row r="21" spans="1:13" s="2" customFormat="1" ht="18.75" customHeight="1" x14ac:dyDescent="0.2">
      <c r="A21" s="958" t="s">
        <v>145</v>
      </c>
      <c r="B21" s="916" t="s">
        <v>175</v>
      </c>
      <c r="C21" s="832">
        <v>767.06897000000004</v>
      </c>
      <c r="D21" s="896">
        <f t="shared" si="0"/>
        <v>8.5582794339282362</v>
      </c>
      <c r="E21" s="886"/>
      <c r="F21" s="823"/>
      <c r="G21" s="832">
        <v>1593.99207</v>
      </c>
      <c r="H21" s="896">
        <f t="shared" si="2"/>
        <v>12.32632763674421</v>
      </c>
      <c r="I21" s="828"/>
      <c r="J21" s="823"/>
      <c r="K21" s="900">
        <f t="shared" si="4"/>
        <v>207.80296587932634</v>
      </c>
      <c r="L21" s="909"/>
    </row>
    <row r="22" spans="1:13" s="2" customFormat="1" ht="18.75" customHeight="1" x14ac:dyDescent="0.2">
      <c r="A22" s="958" t="s">
        <v>358</v>
      </c>
      <c r="B22" s="916" t="s">
        <v>176</v>
      </c>
      <c r="C22" s="832">
        <v>0</v>
      </c>
      <c r="D22" s="896"/>
      <c r="E22" s="886"/>
      <c r="F22" s="823"/>
      <c r="G22" s="832"/>
      <c r="H22" s="896"/>
      <c r="I22" s="828"/>
      <c r="J22" s="823"/>
      <c r="K22" s="900"/>
      <c r="L22" s="909"/>
    </row>
    <row r="23" spans="1:13" s="2" customFormat="1" ht="18.75" customHeight="1" x14ac:dyDescent="0.2">
      <c r="A23" s="958" t="s">
        <v>359</v>
      </c>
      <c r="B23" s="916" t="s">
        <v>410</v>
      </c>
      <c r="C23" s="832">
        <v>7.7499999999999999E-3</v>
      </c>
      <c r="D23" s="896">
        <f>C23/$C$67*100</f>
        <v>8.6467668758578284E-5</v>
      </c>
      <c r="E23" s="886"/>
      <c r="F23" s="823"/>
      <c r="G23" s="832"/>
      <c r="H23" s="896"/>
      <c r="I23" s="828"/>
      <c r="J23" s="823"/>
      <c r="K23" s="900">
        <f t="shared" si="4"/>
        <v>0</v>
      </c>
      <c r="L23" s="909"/>
    </row>
    <row r="24" spans="1:13" s="2" customFormat="1" ht="16.5" thickBot="1" x14ac:dyDescent="0.3">
      <c r="A24" s="780" t="s">
        <v>83</v>
      </c>
      <c r="B24" s="918" t="s">
        <v>89</v>
      </c>
      <c r="C24" s="832">
        <v>11.7102</v>
      </c>
      <c r="D24" s="896">
        <f>C24/$C$67*100</f>
        <v>0.13065208963828431</v>
      </c>
      <c r="E24" s="886">
        <v>11.71</v>
      </c>
      <c r="F24" s="823">
        <f t="shared" si="1"/>
        <v>0.42196621337069323</v>
      </c>
      <c r="G24" s="832">
        <v>13.2836</v>
      </c>
      <c r="H24" s="896">
        <f t="shared" si="2"/>
        <v>0.10272197012589618</v>
      </c>
      <c r="I24" s="828">
        <v>13.2836</v>
      </c>
      <c r="J24" s="823">
        <f>I24/$I$67*100</f>
        <v>0.40731836132642851</v>
      </c>
      <c r="K24" s="900">
        <f t="shared" si="4"/>
        <v>113.43614968147426</v>
      </c>
      <c r="L24" s="909">
        <f t="shared" si="3"/>
        <v>113.43808710503842</v>
      </c>
      <c r="M24" s="8"/>
    </row>
    <row r="25" spans="1:13" s="2" customFormat="1" ht="15.75" hidden="1" x14ac:dyDescent="0.2">
      <c r="A25" s="958" t="s">
        <v>84</v>
      </c>
      <c r="B25" s="915" t="s">
        <v>371</v>
      </c>
      <c r="C25" s="832"/>
      <c r="D25" s="896">
        <f t="shared" si="0"/>
        <v>0</v>
      </c>
      <c r="E25" s="886"/>
      <c r="F25" s="823"/>
      <c r="G25" s="832">
        <v>-1.1E-4</v>
      </c>
      <c r="H25" s="896"/>
      <c r="I25" s="885"/>
      <c r="J25" s="896"/>
      <c r="K25" s="900" t="e">
        <f t="shared" ref="K25:K38" si="5">G25/C25*100</f>
        <v>#DIV/0!</v>
      </c>
      <c r="L25" s="909"/>
    </row>
    <row r="26" spans="1:13" s="2" customFormat="1" ht="15.75" hidden="1" x14ac:dyDescent="0.2">
      <c r="A26" s="958" t="s">
        <v>341</v>
      </c>
      <c r="B26" s="916" t="s">
        <v>372</v>
      </c>
      <c r="C26" s="832"/>
      <c r="D26" s="896"/>
      <c r="E26" s="886"/>
      <c r="F26" s="823"/>
      <c r="G26" s="832">
        <v>-1.1E-4</v>
      </c>
      <c r="H26" s="896"/>
      <c r="I26" s="885"/>
      <c r="J26" s="896"/>
      <c r="K26" s="900" t="e">
        <f t="shared" si="5"/>
        <v>#DIV/0!</v>
      </c>
      <c r="L26" s="909"/>
    </row>
    <row r="27" spans="1:13" s="2" customFormat="1" ht="15.75" hidden="1" x14ac:dyDescent="0.2">
      <c r="A27" s="958" t="s">
        <v>342</v>
      </c>
      <c r="B27" s="916" t="s">
        <v>373</v>
      </c>
      <c r="C27" s="832">
        <v>0</v>
      </c>
      <c r="D27" s="896"/>
      <c r="E27" s="886"/>
      <c r="F27" s="823"/>
      <c r="G27" s="832">
        <v>0</v>
      </c>
      <c r="H27" s="896"/>
      <c r="I27" s="885"/>
      <c r="J27" s="896"/>
      <c r="K27" s="900" t="e">
        <f t="shared" si="5"/>
        <v>#DIV/0!</v>
      </c>
      <c r="L27" s="909"/>
    </row>
    <row r="28" spans="1:13" s="2" customFormat="1" ht="15.75" hidden="1" x14ac:dyDescent="0.2">
      <c r="A28" s="958" t="s">
        <v>343</v>
      </c>
      <c r="B28" s="916" t="s">
        <v>374</v>
      </c>
      <c r="C28" s="832">
        <v>0</v>
      </c>
      <c r="D28" s="896"/>
      <c r="E28" s="886"/>
      <c r="F28" s="823"/>
      <c r="G28" s="832">
        <v>0</v>
      </c>
      <c r="H28" s="896"/>
      <c r="I28" s="885"/>
      <c r="J28" s="896"/>
      <c r="K28" s="900" t="e">
        <f t="shared" si="5"/>
        <v>#DIV/0!</v>
      </c>
      <c r="L28" s="909"/>
    </row>
    <row r="29" spans="1:13" s="2" customFormat="1" ht="15.75" hidden="1" x14ac:dyDescent="0.2">
      <c r="A29" s="958" t="s">
        <v>385</v>
      </c>
      <c r="B29" s="916" t="s">
        <v>375</v>
      </c>
      <c r="C29" s="832">
        <v>0</v>
      </c>
      <c r="D29" s="896"/>
      <c r="E29" s="891"/>
      <c r="F29" s="823"/>
      <c r="G29" s="832">
        <v>0</v>
      </c>
      <c r="H29" s="896"/>
      <c r="I29" s="905"/>
      <c r="J29" s="896"/>
      <c r="K29" s="900" t="e">
        <f t="shared" si="5"/>
        <v>#DIV/0!</v>
      </c>
      <c r="L29" s="909"/>
    </row>
    <row r="30" spans="1:13" s="2" customFormat="1" ht="15.75" hidden="1" x14ac:dyDescent="0.2">
      <c r="A30" s="958" t="s">
        <v>386</v>
      </c>
      <c r="B30" s="916" t="s">
        <v>376</v>
      </c>
      <c r="C30" s="832">
        <v>-2.6099999999999999E-3</v>
      </c>
      <c r="D30" s="896"/>
      <c r="E30" s="891">
        <v>-2.5999999999999999E-3</v>
      </c>
      <c r="F30" s="823"/>
      <c r="G30" s="832">
        <v>0</v>
      </c>
      <c r="H30" s="896"/>
      <c r="I30" s="905"/>
      <c r="J30" s="896"/>
      <c r="K30" s="900">
        <f t="shared" si="5"/>
        <v>0</v>
      </c>
      <c r="L30" s="909"/>
    </row>
    <row r="31" spans="1:13" s="2" customFormat="1" ht="15.75" hidden="1" x14ac:dyDescent="0.2">
      <c r="A31" s="958" t="s">
        <v>387</v>
      </c>
      <c r="B31" s="916" t="s">
        <v>377</v>
      </c>
      <c r="C31" s="832">
        <v>0</v>
      </c>
      <c r="D31" s="896"/>
      <c r="E31" s="891"/>
      <c r="F31" s="823"/>
      <c r="G31" s="832">
        <v>0</v>
      </c>
      <c r="H31" s="896"/>
      <c r="I31" s="905"/>
      <c r="J31" s="896"/>
      <c r="K31" s="900" t="e">
        <f t="shared" si="5"/>
        <v>#DIV/0!</v>
      </c>
      <c r="L31" s="909"/>
    </row>
    <row r="32" spans="1:13" s="2" customFormat="1" ht="15.75" hidden="1" x14ac:dyDescent="0.2">
      <c r="A32" s="958" t="s">
        <v>388</v>
      </c>
      <c r="B32" s="858" t="s">
        <v>378</v>
      </c>
      <c r="C32" s="832">
        <v>0</v>
      </c>
      <c r="D32" s="896"/>
      <c r="E32" s="886"/>
      <c r="F32" s="823"/>
      <c r="G32" s="832">
        <v>0</v>
      </c>
      <c r="H32" s="896"/>
      <c r="I32" s="885"/>
      <c r="J32" s="896"/>
      <c r="K32" s="900" t="e">
        <f t="shared" si="5"/>
        <v>#DIV/0!</v>
      </c>
      <c r="L32" s="909"/>
    </row>
    <row r="33" spans="1:16" s="2" customFormat="1" ht="15.75" hidden="1" x14ac:dyDescent="0.2">
      <c r="A33" s="958" t="s">
        <v>389</v>
      </c>
      <c r="B33" s="858" t="s">
        <v>379</v>
      </c>
      <c r="C33" s="832">
        <v>0</v>
      </c>
      <c r="D33" s="896">
        <f>C33/$C$67*100</f>
        <v>0</v>
      </c>
      <c r="E33" s="886"/>
      <c r="F33" s="823"/>
      <c r="G33" s="832">
        <v>0</v>
      </c>
      <c r="H33" s="896"/>
      <c r="I33" s="885"/>
      <c r="J33" s="896"/>
      <c r="K33" s="900" t="e">
        <f t="shared" si="5"/>
        <v>#DIV/0!</v>
      </c>
      <c r="L33" s="909"/>
    </row>
    <row r="34" spans="1:16" s="2" customFormat="1" ht="15.75" hidden="1" x14ac:dyDescent="0.2">
      <c r="A34" s="958" t="s">
        <v>390</v>
      </c>
      <c r="B34" s="858" t="s">
        <v>380</v>
      </c>
      <c r="C34" s="832">
        <v>0</v>
      </c>
      <c r="D34" s="896"/>
      <c r="E34" s="886"/>
      <c r="F34" s="823"/>
      <c r="G34" s="832">
        <v>0</v>
      </c>
      <c r="H34" s="896"/>
      <c r="I34" s="885"/>
      <c r="J34" s="896"/>
      <c r="K34" s="900" t="e">
        <f t="shared" si="5"/>
        <v>#DIV/0!</v>
      </c>
      <c r="L34" s="909"/>
    </row>
    <row r="35" spans="1:16" s="2" customFormat="1" ht="15.75" hidden="1" x14ac:dyDescent="0.2">
      <c r="A35" s="958" t="s">
        <v>391</v>
      </c>
      <c r="B35" s="916" t="s">
        <v>381</v>
      </c>
      <c r="C35" s="832">
        <v>0</v>
      </c>
      <c r="D35" s="896"/>
      <c r="E35" s="886"/>
      <c r="F35" s="823"/>
      <c r="G35" s="832">
        <v>0</v>
      </c>
      <c r="H35" s="896"/>
      <c r="I35" s="885"/>
      <c r="J35" s="896"/>
      <c r="K35" s="900" t="e">
        <f t="shared" si="5"/>
        <v>#DIV/0!</v>
      </c>
      <c r="L35" s="909"/>
    </row>
    <row r="36" spans="1:16" s="2" customFormat="1" ht="15.75" hidden="1" x14ac:dyDescent="0.2">
      <c r="A36" s="958" t="s">
        <v>392</v>
      </c>
      <c r="B36" s="916" t="s">
        <v>382</v>
      </c>
      <c r="C36" s="832">
        <v>0</v>
      </c>
      <c r="D36" s="896"/>
      <c r="E36" s="886"/>
      <c r="F36" s="823"/>
      <c r="G36" s="832">
        <v>0</v>
      </c>
      <c r="H36" s="896"/>
      <c r="I36" s="885"/>
      <c r="J36" s="896"/>
      <c r="K36" s="900" t="e">
        <f t="shared" si="5"/>
        <v>#DIV/0!</v>
      </c>
      <c r="L36" s="909"/>
    </row>
    <row r="37" spans="1:16" s="2" customFormat="1" ht="15.75" hidden="1" x14ac:dyDescent="0.2">
      <c r="A37" s="958" t="s">
        <v>393</v>
      </c>
      <c r="B37" s="916" t="s">
        <v>383</v>
      </c>
      <c r="C37" s="832">
        <v>0</v>
      </c>
      <c r="D37" s="896"/>
      <c r="E37" s="886"/>
      <c r="F37" s="823"/>
      <c r="G37" s="832">
        <v>0</v>
      </c>
      <c r="H37" s="896"/>
      <c r="I37" s="885"/>
      <c r="J37" s="896"/>
      <c r="K37" s="900" t="e">
        <f t="shared" si="5"/>
        <v>#DIV/0!</v>
      </c>
      <c r="L37" s="909"/>
    </row>
    <row r="38" spans="1:16" s="2" customFormat="1" ht="16.5" hidden="1" thickBot="1" x14ac:dyDescent="0.25">
      <c r="A38" s="960" t="s">
        <v>394</v>
      </c>
      <c r="B38" s="919" t="s">
        <v>384</v>
      </c>
      <c r="C38" s="832">
        <v>0</v>
      </c>
      <c r="D38" s="897"/>
      <c r="E38" s="886"/>
      <c r="F38" s="898"/>
      <c r="G38" s="910">
        <v>0</v>
      </c>
      <c r="H38" s="911"/>
      <c r="I38" s="906"/>
      <c r="J38" s="911"/>
      <c r="K38" s="900" t="e">
        <f t="shared" si="5"/>
        <v>#DIV/0!</v>
      </c>
      <c r="L38" s="824"/>
    </row>
    <row r="39" spans="1:16" s="4" customFormat="1" ht="16.5" thickBot="1" x14ac:dyDescent="0.25">
      <c r="A39" s="936"/>
      <c r="B39" s="937" t="s">
        <v>280</v>
      </c>
      <c r="C39" s="942">
        <f>C40+C45+C51+C52+C53+C54</f>
        <v>470.87753490500859</v>
      </c>
      <c r="D39" s="954">
        <f>C39/$C$67*100</f>
        <v>5.2536364792286658</v>
      </c>
      <c r="E39" s="939">
        <f>E40+E45+E51+E52+E53+E54</f>
        <v>466.00199999999995</v>
      </c>
      <c r="F39" s="954">
        <f>E39/$E$67*100</f>
        <v>16.792237349544813</v>
      </c>
      <c r="G39" s="939">
        <f>G40+G45+G51+G52+G53+G54</f>
        <v>776.67620986183078</v>
      </c>
      <c r="H39" s="954">
        <f t="shared" ref="H39:H59" si="6">G39/$G$67*100</f>
        <v>6.006030776816619</v>
      </c>
      <c r="I39" s="939">
        <f>I40+I45+I51+I52+I53+I54</f>
        <v>772.86350000000004</v>
      </c>
      <c r="J39" s="955">
        <f t="shared" ref="J39:J46" si="7">I39/$I$67*100</f>
        <v>23.698507509184875</v>
      </c>
      <c r="K39" s="954">
        <f>G39/C39*100</f>
        <v>164.94229439476482</v>
      </c>
      <c r="L39" s="953">
        <f>I39/E39*100</f>
        <v>165.84982467886405</v>
      </c>
      <c r="M39" s="2"/>
      <c r="N39" s="2"/>
      <c r="O39" s="2"/>
      <c r="P39" s="2"/>
    </row>
    <row r="40" spans="1:16" s="4" customFormat="1" ht="18" customHeight="1" x14ac:dyDescent="0.2">
      <c r="A40" s="961" t="s">
        <v>84</v>
      </c>
      <c r="B40" s="913" t="s">
        <v>407</v>
      </c>
      <c r="C40" s="832">
        <f>C41+C42+C43+C44</f>
        <v>185.74269999999999</v>
      </c>
      <c r="D40" s="900">
        <f t="shared" ref="D40:D66" si="8">C40/$C$67*100</f>
        <v>2.0723533236030938</v>
      </c>
      <c r="E40" s="886">
        <f>E41+E42+E43+E44</f>
        <v>185.74269999999999</v>
      </c>
      <c r="F40" s="901">
        <f>E40/$E$67*100</f>
        <v>6.6931805106958704</v>
      </c>
      <c r="G40" s="848">
        <f>G41+G42+G43+G44</f>
        <v>197.37180000000001</v>
      </c>
      <c r="H40" s="895">
        <f t="shared" si="6"/>
        <v>1.5262745146868584</v>
      </c>
      <c r="I40" s="907">
        <f>I41+I42+I43+I44</f>
        <v>197.37180000000001</v>
      </c>
      <c r="J40" s="895">
        <f t="shared" si="7"/>
        <v>6.0520610488156512</v>
      </c>
      <c r="K40" s="900">
        <f>G40/C40*100</f>
        <v>106.26086516455291</v>
      </c>
      <c r="L40" s="909">
        <f>I40/E40*100</f>
        <v>106.26086516455291</v>
      </c>
    </row>
    <row r="41" spans="1:16" s="4" customFormat="1" ht="18" customHeight="1" x14ac:dyDescent="0.2">
      <c r="A41" s="958" t="s">
        <v>341</v>
      </c>
      <c r="B41" s="916" t="s">
        <v>146</v>
      </c>
      <c r="C41" s="832">
        <v>122.2424</v>
      </c>
      <c r="D41" s="900">
        <f t="shared" si="8"/>
        <v>1.3638729485746619</v>
      </c>
      <c r="E41" s="886">
        <v>122.2424</v>
      </c>
      <c r="F41" s="901">
        <f t="shared" ref="F41:F54" si="9">E41/$E$67*100</f>
        <v>4.4049669206956121</v>
      </c>
      <c r="G41" s="832">
        <v>135.82230000000001</v>
      </c>
      <c r="H41" s="896">
        <f>G41/$G$67*100</f>
        <v>1.0503127347278229</v>
      </c>
      <c r="I41" s="828">
        <v>135.82230000000001</v>
      </c>
      <c r="J41" s="896">
        <f t="shared" si="7"/>
        <v>4.1647532798026567</v>
      </c>
      <c r="K41" s="900">
        <f t="shared" ref="K41" si="10">G41/C41*100</f>
        <v>111.10899327892778</v>
      </c>
      <c r="L41" s="909">
        <f t="shared" ref="L41:L53" si="11">I41/E41*100</f>
        <v>111.10899327892778</v>
      </c>
    </row>
    <row r="42" spans="1:16" s="4" customFormat="1" ht="30.75" customHeight="1" x14ac:dyDescent="0.2">
      <c r="A42" s="962" t="s">
        <v>342</v>
      </c>
      <c r="B42" s="916" t="s">
        <v>411</v>
      </c>
      <c r="C42" s="832">
        <v>38.227499999999999</v>
      </c>
      <c r="D42" s="900">
        <f t="shared" si="8"/>
        <v>0.42650874935078081</v>
      </c>
      <c r="E42" s="886">
        <v>38.227499999999999</v>
      </c>
      <c r="F42" s="901">
        <f t="shared" si="9"/>
        <v>1.3775160906599635</v>
      </c>
      <c r="G42" s="832">
        <v>37.078600000000002</v>
      </c>
      <c r="H42" s="896">
        <f t="shared" si="6"/>
        <v>0.28672851045725961</v>
      </c>
      <c r="I42" s="828">
        <v>37.078600000000002</v>
      </c>
      <c r="J42" s="896">
        <f t="shared" si="7"/>
        <v>1.1369504194855395</v>
      </c>
      <c r="K42" s="900">
        <f>G42/C42*100</f>
        <v>96.994571970440134</v>
      </c>
      <c r="L42" s="909">
        <f t="shared" si="11"/>
        <v>96.994571970440134</v>
      </c>
    </row>
    <row r="43" spans="1:16" s="4" customFormat="1" ht="18" customHeight="1" x14ac:dyDescent="0.2">
      <c r="A43" s="962" t="s">
        <v>343</v>
      </c>
      <c r="B43" s="858" t="s">
        <v>408</v>
      </c>
      <c r="C43" s="832">
        <v>0</v>
      </c>
      <c r="D43" s="900"/>
      <c r="E43" s="886">
        <v>0</v>
      </c>
      <c r="F43" s="901"/>
      <c r="G43" s="832"/>
      <c r="H43" s="896"/>
      <c r="I43" s="828"/>
      <c r="J43" s="896"/>
      <c r="K43" s="900"/>
      <c r="L43" s="909"/>
    </row>
    <row r="44" spans="1:16" s="4" customFormat="1" ht="45" x14ac:dyDescent="0.2">
      <c r="A44" s="962" t="s">
        <v>385</v>
      </c>
      <c r="B44" s="916" t="s">
        <v>612</v>
      </c>
      <c r="C44" s="832">
        <v>25.2728</v>
      </c>
      <c r="D44" s="900">
        <f t="shared" si="8"/>
        <v>0.28197162567765127</v>
      </c>
      <c r="E44" s="886">
        <v>25.2728</v>
      </c>
      <c r="F44" s="901">
        <f t="shared" si="9"/>
        <v>0.91069749934029509</v>
      </c>
      <c r="G44" s="832">
        <v>24.4709</v>
      </c>
      <c r="H44" s="896">
        <f t="shared" si="6"/>
        <v>0.18923326950177607</v>
      </c>
      <c r="I44" s="828">
        <v>24.4709</v>
      </c>
      <c r="J44" s="896">
        <f t="shared" si="7"/>
        <v>0.75035734952745481</v>
      </c>
      <c r="K44" s="900">
        <f t="shared" ref="K44:K53" si="12">G44/C44*100</f>
        <v>96.827023519356786</v>
      </c>
      <c r="L44" s="909">
        <f t="shared" si="11"/>
        <v>96.827023519356786</v>
      </c>
    </row>
    <row r="45" spans="1:16" s="4" customFormat="1" ht="18" customHeight="1" x14ac:dyDescent="0.2">
      <c r="A45" s="958" t="s">
        <v>85</v>
      </c>
      <c r="B45" s="914" t="s">
        <v>159</v>
      </c>
      <c r="C45" s="832">
        <f>C46+C47+C48+C49+C50</f>
        <v>11.479634905008634</v>
      </c>
      <c r="D45" s="900">
        <f t="shared" si="8"/>
        <v>0.1280796475400903</v>
      </c>
      <c r="E45" s="886">
        <f>E46+E47+E48+E49+E50</f>
        <v>6.6040999999999999</v>
      </c>
      <c r="F45" s="901">
        <f t="shared" si="9"/>
        <v>0.23797669254666054</v>
      </c>
      <c r="G45" s="832">
        <f>G46+G47+G48+G49+G50</f>
        <v>8.9551098618307421</v>
      </c>
      <c r="H45" s="896">
        <f t="shared" si="6"/>
        <v>6.9249791299127922E-2</v>
      </c>
      <c r="I45" s="828">
        <f>I46+I47+I48+I49+I50</f>
        <v>5.1424000000000003</v>
      </c>
      <c r="J45" s="896">
        <f t="shared" si="7"/>
        <v>0.15768270207511714</v>
      </c>
      <c r="K45" s="900">
        <f>G45/C45*100</f>
        <v>78.008664351542862</v>
      </c>
      <c r="L45" s="909">
        <f t="shared" si="11"/>
        <v>77.866779727744898</v>
      </c>
    </row>
    <row r="46" spans="1:16" s="4" customFormat="1" ht="18" customHeight="1" x14ac:dyDescent="0.2">
      <c r="A46" s="958" t="s">
        <v>177</v>
      </c>
      <c r="B46" s="858" t="s">
        <v>160</v>
      </c>
      <c r="C46" s="832">
        <v>11.406044905008635</v>
      </c>
      <c r="D46" s="900">
        <f t="shared" si="8"/>
        <v>0.12725859518603305</v>
      </c>
      <c r="E46" s="886">
        <v>6.6040999999999999</v>
      </c>
      <c r="F46" s="901">
        <f t="shared" si="9"/>
        <v>0.23797669254666054</v>
      </c>
      <c r="G46" s="832">
        <v>8.8815198618307427</v>
      </c>
      <c r="H46" s="896">
        <f t="shared" si="6"/>
        <v>6.8680720431173112E-2</v>
      </c>
      <c r="I46" s="828">
        <v>5.1424000000000003</v>
      </c>
      <c r="J46" s="896">
        <f t="shared" si="7"/>
        <v>0.15768270207511714</v>
      </c>
      <c r="K46" s="900">
        <f t="shared" si="12"/>
        <v>77.866779727744898</v>
      </c>
      <c r="L46" s="909">
        <f t="shared" si="11"/>
        <v>77.866779727744898</v>
      </c>
    </row>
    <row r="47" spans="1:16" s="4" customFormat="1" ht="31.5" customHeight="1" x14ac:dyDescent="0.2">
      <c r="A47" s="958" t="s">
        <v>178</v>
      </c>
      <c r="B47" s="916" t="s">
        <v>211</v>
      </c>
      <c r="C47" s="832">
        <v>0</v>
      </c>
      <c r="D47" s="900"/>
      <c r="E47" s="886"/>
      <c r="F47" s="901"/>
      <c r="G47" s="832"/>
      <c r="H47" s="896"/>
      <c r="I47" s="828"/>
      <c r="J47" s="896"/>
      <c r="K47" s="900"/>
      <c r="L47" s="909"/>
    </row>
    <row r="48" spans="1:16" s="4" customFormat="1" ht="18" customHeight="1" x14ac:dyDescent="0.2">
      <c r="A48" s="958" t="s">
        <v>179</v>
      </c>
      <c r="B48" s="916" t="s">
        <v>212</v>
      </c>
      <c r="C48" s="832">
        <v>0</v>
      </c>
      <c r="D48" s="900"/>
      <c r="E48" s="886"/>
      <c r="F48" s="901"/>
      <c r="G48" s="832"/>
      <c r="H48" s="896"/>
      <c r="I48" s="828"/>
      <c r="J48" s="896"/>
      <c r="K48" s="900"/>
      <c r="L48" s="909"/>
    </row>
    <row r="49" spans="1:14" s="4" customFormat="1" ht="18" customHeight="1" x14ac:dyDescent="0.2">
      <c r="A49" s="958" t="s">
        <v>180</v>
      </c>
      <c r="B49" s="916" t="s">
        <v>419</v>
      </c>
      <c r="C49" s="832">
        <v>7.3590000000000003E-2</v>
      </c>
      <c r="D49" s="902">
        <f>C49/$C$67*100</f>
        <v>8.2105235405726133E-4</v>
      </c>
      <c r="E49" s="886"/>
      <c r="F49" s="901"/>
      <c r="G49" s="832">
        <v>7.3590000000000003E-2</v>
      </c>
      <c r="H49" s="903">
        <f t="shared" si="6"/>
        <v>5.6907086795482387E-4</v>
      </c>
      <c r="I49" s="828"/>
      <c r="J49" s="896"/>
      <c r="K49" s="900">
        <f>G49/C49*100</f>
        <v>100</v>
      </c>
      <c r="L49" s="909"/>
      <c r="M49" s="248"/>
    </row>
    <row r="50" spans="1:14" s="4" customFormat="1" ht="18" customHeight="1" x14ac:dyDescent="0.2">
      <c r="A50" s="958" t="s">
        <v>181</v>
      </c>
      <c r="B50" s="916" t="s">
        <v>409</v>
      </c>
      <c r="C50" s="832">
        <v>0</v>
      </c>
      <c r="D50" s="900"/>
      <c r="E50" s="886"/>
      <c r="F50" s="901"/>
      <c r="G50" s="832"/>
      <c r="H50" s="896"/>
      <c r="I50" s="828"/>
      <c r="J50" s="896"/>
      <c r="K50" s="900"/>
      <c r="L50" s="909"/>
    </row>
    <row r="51" spans="1:14" s="4" customFormat="1" ht="18" customHeight="1" x14ac:dyDescent="0.2">
      <c r="A51" s="958" t="s">
        <v>86</v>
      </c>
      <c r="B51" s="920" t="s">
        <v>147</v>
      </c>
      <c r="C51" s="832">
        <v>0.10589999999999999</v>
      </c>
      <c r="D51" s="903">
        <f t="shared" si="8"/>
        <v>1.1815388543914116E-3</v>
      </c>
      <c r="E51" s="886">
        <v>0.10589999999999999</v>
      </c>
      <c r="F51" s="904">
        <f t="shared" si="9"/>
        <v>3.8160736119518708E-3</v>
      </c>
      <c r="G51" s="832">
        <v>0.15179999999999999</v>
      </c>
      <c r="H51" s="903">
        <f t="shared" si="6"/>
        <v>1.1738681581130895E-3</v>
      </c>
      <c r="I51" s="828">
        <v>0.15179999999999999</v>
      </c>
      <c r="J51" s="903">
        <f>I51/$I$67*100</f>
        <v>4.654681505717715E-3</v>
      </c>
      <c r="K51" s="900">
        <f t="shared" si="12"/>
        <v>143.342776203966</v>
      </c>
      <c r="L51" s="909">
        <f t="shared" si="11"/>
        <v>143.342776203966</v>
      </c>
      <c r="M51" s="621"/>
      <c r="N51" s="621"/>
    </row>
    <row r="52" spans="1:14" s="4" customFormat="1" ht="18" customHeight="1" x14ac:dyDescent="0.2">
      <c r="A52" s="958" t="s">
        <v>88</v>
      </c>
      <c r="B52" s="920" t="s">
        <v>148</v>
      </c>
      <c r="C52" s="832">
        <v>91.438500000000005</v>
      </c>
      <c r="D52" s="900">
        <f t="shared" si="8"/>
        <v>1.0201901844879047</v>
      </c>
      <c r="E52" s="886">
        <v>91.438500000000005</v>
      </c>
      <c r="F52" s="901">
        <f t="shared" si="9"/>
        <v>3.2949579505803697</v>
      </c>
      <c r="G52" s="832">
        <v>98.016800000000003</v>
      </c>
      <c r="H52" s="896">
        <f t="shared" si="6"/>
        <v>0.75796311251738524</v>
      </c>
      <c r="I52" s="828">
        <v>98.016800000000003</v>
      </c>
      <c r="J52" s="896">
        <f>I52/$I$67*100</f>
        <v>3.0055137431464574</v>
      </c>
      <c r="K52" s="900">
        <f t="shared" si="12"/>
        <v>107.19423437611071</v>
      </c>
      <c r="L52" s="909">
        <f t="shared" si="11"/>
        <v>107.19423437611071</v>
      </c>
      <c r="M52" s="621"/>
      <c r="N52" s="621"/>
    </row>
    <row r="53" spans="1:14" s="2" customFormat="1" ht="18" customHeight="1" x14ac:dyDescent="0.2">
      <c r="A53" s="958" t="s">
        <v>168</v>
      </c>
      <c r="B53" s="914" t="s">
        <v>150</v>
      </c>
      <c r="C53" s="832">
        <v>179.78309999999999</v>
      </c>
      <c r="D53" s="900">
        <f t="shared" si="8"/>
        <v>2.0058613598955293</v>
      </c>
      <c r="E53" s="886">
        <v>179.78309999999999</v>
      </c>
      <c r="F53" s="901">
        <f t="shared" si="9"/>
        <v>6.4784281754948481</v>
      </c>
      <c r="G53" s="832">
        <v>455.82299999999998</v>
      </c>
      <c r="H53" s="896">
        <f t="shared" si="6"/>
        <v>3.5248755298786754</v>
      </c>
      <c r="I53" s="828">
        <v>455.82299999999998</v>
      </c>
      <c r="J53" s="896">
        <f>I53/$I$67*100</f>
        <v>13.977015072337062</v>
      </c>
      <c r="K53" s="900">
        <f t="shared" si="12"/>
        <v>253.54051632216823</v>
      </c>
      <c r="L53" s="909">
        <f t="shared" si="11"/>
        <v>253.54051632216823</v>
      </c>
      <c r="M53" s="621"/>
      <c r="N53" s="621"/>
    </row>
    <row r="54" spans="1:14" s="2" customFormat="1" ht="18" customHeight="1" thickBot="1" x14ac:dyDescent="0.25">
      <c r="A54" s="958" t="s">
        <v>182</v>
      </c>
      <c r="B54" s="914" t="s">
        <v>75</v>
      </c>
      <c r="C54" s="832">
        <v>2.3277000000000001</v>
      </c>
      <c r="D54" s="897">
        <f t="shared" si="8"/>
        <v>2.597042484765712E-2</v>
      </c>
      <c r="E54" s="886">
        <v>2.3277000000000001</v>
      </c>
      <c r="F54" s="901">
        <f t="shared" si="9"/>
        <v>8.3877946615112095E-2</v>
      </c>
      <c r="G54" s="832">
        <v>16.357700000000001</v>
      </c>
      <c r="H54" s="911">
        <f t="shared" si="6"/>
        <v>0.12649396027645907</v>
      </c>
      <c r="I54" s="828">
        <v>16.357700000000001</v>
      </c>
      <c r="J54" s="911">
        <f>I54/$I$67*100</f>
        <v>0.5015802613048661</v>
      </c>
      <c r="K54" s="900" t="s">
        <v>776</v>
      </c>
      <c r="L54" s="909" t="s">
        <v>776</v>
      </c>
    </row>
    <row r="55" spans="1:14" s="2" customFormat="1" ht="15.75" customHeight="1" thickBot="1" x14ac:dyDescent="0.25">
      <c r="A55" s="968" t="s">
        <v>74</v>
      </c>
      <c r="B55" s="951" t="s">
        <v>52</v>
      </c>
      <c r="C55" s="969">
        <f>SUM(C56:C65)</f>
        <v>1305.7938000000001</v>
      </c>
      <c r="D55" s="942">
        <f t="shared" si="8"/>
        <v>14.568896227794223</v>
      </c>
      <c r="E55" s="969">
        <f>SUM(E56:E65)</f>
        <v>1305.7938000000001</v>
      </c>
      <c r="F55" s="954">
        <f>E55/$E$67*100</f>
        <v>47.053874058832477</v>
      </c>
      <c r="G55" s="942">
        <f>SUM(G56:G65)</f>
        <v>1290.2223999999999</v>
      </c>
      <c r="H55" s="954">
        <f t="shared" si="6"/>
        <v>9.9772792637961132</v>
      </c>
      <c r="I55" s="970">
        <f>SUM(I56:I65)</f>
        <v>1290.2223999999999</v>
      </c>
      <c r="J55" s="971">
        <f>I55/$I$67*100</f>
        <v>39.562413330320972</v>
      </c>
      <c r="K55" s="970">
        <f>G55/C55*100</f>
        <v>98.807514632095788</v>
      </c>
      <c r="L55" s="972">
        <f>I55/E55*100</f>
        <v>98.807514632095788</v>
      </c>
    </row>
    <row r="56" spans="1:14" s="2" customFormat="1" ht="20.25" customHeight="1" x14ac:dyDescent="0.2">
      <c r="A56" s="963"/>
      <c r="B56" s="921" t="s">
        <v>161</v>
      </c>
      <c r="C56" s="840">
        <v>0</v>
      </c>
      <c r="D56" s="897"/>
      <c r="E56" s="892"/>
      <c r="F56" s="895"/>
      <c r="G56" s="826"/>
      <c r="H56" s="896"/>
      <c r="I56" s="890"/>
      <c r="J56" s="816"/>
      <c r="K56" s="900"/>
      <c r="L56" s="817"/>
    </row>
    <row r="57" spans="1:14" s="2" customFormat="1" ht="20.25" customHeight="1" x14ac:dyDescent="0.2">
      <c r="A57" s="964"/>
      <c r="B57" s="879" t="s">
        <v>491</v>
      </c>
      <c r="C57" s="828">
        <v>942.35990000000004</v>
      </c>
      <c r="D57" s="897">
        <f t="shared" si="8"/>
        <v>10.514021120589284</v>
      </c>
      <c r="E57" s="886">
        <v>942.35990000000004</v>
      </c>
      <c r="F57" s="896">
        <f>E57/$E$67*100</f>
        <v>33.957646339486345</v>
      </c>
      <c r="G57" s="832">
        <v>1057.203</v>
      </c>
      <c r="H57" s="896">
        <f t="shared" si="6"/>
        <v>8.1753421499448802</v>
      </c>
      <c r="I57" s="886">
        <v>1057.203</v>
      </c>
      <c r="J57" s="817">
        <f>I57/$I$67*100</f>
        <v>32.41728097423772</v>
      </c>
      <c r="K57" s="896">
        <f>G57/C57*100</f>
        <v>112.18675582439361</v>
      </c>
      <c r="L57" s="817">
        <f>I57/E57*100</f>
        <v>112.18675582439361</v>
      </c>
      <c r="N57" s="140"/>
    </row>
    <row r="58" spans="1:14" s="2" customFormat="1" ht="20.25" customHeight="1" x14ac:dyDescent="0.2">
      <c r="A58" s="964"/>
      <c r="B58" s="879" t="s">
        <v>490</v>
      </c>
      <c r="C58" s="828">
        <v>372.66500000000002</v>
      </c>
      <c r="D58" s="897">
        <f t="shared" si="8"/>
        <v>4.1578675842471711</v>
      </c>
      <c r="E58" s="886">
        <v>372.66500000000002</v>
      </c>
      <c r="F58" s="896">
        <f t="shared" ref="F58" si="13">E58/$E$67*100</f>
        <v>13.428867541058018</v>
      </c>
      <c r="G58" s="832">
        <v>271.64120000000003</v>
      </c>
      <c r="H58" s="896">
        <f t="shared" si="6"/>
        <v>2.1005991772834616</v>
      </c>
      <c r="I58" s="908">
        <v>271.64120000000003</v>
      </c>
      <c r="J58" s="817">
        <f>I58/$I$67*100</f>
        <v>8.3294023045518273</v>
      </c>
      <c r="K58" s="896">
        <f t="shared" ref="K58:K59" si="14">G58/C58*100</f>
        <v>72.891524559591062</v>
      </c>
      <c r="L58" s="817">
        <f t="shared" ref="L58:L59" si="15">I58/E58*100</f>
        <v>72.891524559591062</v>
      </c>
    </row>
    <row r="59" spans="1:14" s="2" customFormat="1" ht="31.5" customHeight="1" x14ac:dyDescent="0.2">
      <c r="A59" s="964"/>
      <c r="B59" s="922" t="s">
        <v>449</v>
      </c>
      <c r="C59" s="885">
        <v>0.67379999999999995</v>
      </c>
      <c r="D59" s="897">
        <f t="shared" si="8"/>
        <v>7.517666478649038E-3</v>
      </c>
      <c r="E59" s="886">
        <v>0.67379999999999995</v>
      </c>
      <c r="F59" s="896">
        <f>E59/$E$67*100</f>
        <v>2.4280173746300003E-2</v>
      </c>
      <c r="G59" s="832">
        <v>0.1062</v>
      </c>
      <c r="H59" s="903">
        <f t="shared" si="6"/>
        <v>8.2124373117002712E-4</v>
      </c>
      <c r="I59" s="908">
        <v>0.1062</v>
      </c>
      <c r="J59" s="817">
        <f>I59/$I$67*100</f>
        <v>3.2564372589408527E-3</v>
      </c>
      <c r="K59" s="896">
        <f t="shared" si="14"/>
        <v>15.761353517364205</v>
      </c>
      <c r="L59" s="817">
        <f t="shared" si="15"/>
        <v>15.761353517364205</v>
      </c>
    </row>
    <row r="60" spans="1:14" s="2" customFormat="1" ht="19.5" customHeight="1" x14ac:dyDescent="0.2">
      <c r="A60" s="964"/>
      <c r="B60" s="922" t="s">
        <v>457</v>
      </c>
      <c r="C60" s="885">
        <v>0</v>
      </c>
      <c r="D60" s="897"/>
      <c r="E60" s="886"/>
      <c r="F60" s="896"/>
      <c r="G60" s="832"/>
      <c r="H60" s="896"/>
      <c r="I60" s="908"/>
      <c r="J60" s="817"/>
      <c r="K60" s="896"/>
      <c r="L60" s="817"/>
    </row>
    <row r="61" spans="1:14" s="2" customFormat="1" ht="20.25" customHeight="1" x14ac:dyDescent="0.2">
      <c r="A61" s="964"/>
      <c r="B61" s="914" t="s">
        <v>171</v>
      </c>
      <c r="C61" s="886">
        <v>-9.9048999999999996</v>
      </c>
      <c r="D61" s="897"/>
      <c r="E61" s="886">
        <v>-9.9048999999999996</v>
      </c>
      <c r="F61" s="896"/>
      <c r="G61" s="832">
        <v>-38.728000000000002</v>
      </c>
      <c r="H61" s="896"/>
      <c r="I61" s="886">
        <v>-38.728000000000002</v>
      </c>
      <c r="J61" s="817"/>
      <c r="K61" s="896"/>
      <c r="L61" s="817"/>
    </row>
    <row r="62" spans="1:14" s="2" customFormat="1" ht="20.25" customHeight="1" x14ac:dyDescent="0.2">
      <c r="A62" s="964"/>
      <c r="B62" s="879" t="s">
        <v>1</v>
      </c>
      <c r="C62" s="887">
        <v>0</v>
      </c>
      <c r="D62" s="897"/>
      <c r="E62" s="886"/>
      <c r="F62" s="896"/>
      <c r="G62" s="832"/>
      <c r="H62" s="896"/>
      <c r="I62" s="886"/>
      <c r="J62" s="817"/>
      <c r="K62" s="896"/>
      <c r="L62" s="817"/>
    </row>
    <row r="63" spans="1:14" s="2" customFormat="1" ht="20.25" customHeight="1" x14ac:dyDescent="0.2">
      <c r="A63" s="964"/>
      <c r="B63" s="879" t="s">
        <v>351</v>
      </c>
      <c r="C63" s="886">
        <v>0</v>
      </c>
      <c r="D63" s="897"/>
      <c r="E63" s="886"/>
      <c r="F63" s="896"/>
      <c r="G63" s="832"/>
      <c r="H63" s="896"/>
      <c r="I63" s="886"/>
      <c r="J63" s="817"/>
      <c r="K63" s="896"/>
      <c r="L63" s="817"/>
    </row>
    <row r="64" spans="1:14" s="2" customFormat="1" ht="20.25" customHeight="1" x14ac:dyDescent="0.2">
      <c r="A64" s="964"/>
      <c r="B64" s="879" t="s">
        <v>340</v>
      </c>
      <c r="C64" s="828">
        <v>0</v>
      </c>
      <c r="D64" s="897"/>
      <c r="E64" s="886"/>
      <c r="F64" s="896"/>
      <c r="G64" s="832"/>
      <c r="H64" s="896"/>
      <c r="I64" s="886"/>
      <c r="J64" s="817"/>
      <c r="K64" s="896"/>
      <c r="L64" s="817"/>
    </row>
    <row r="65" spans="1:14" s="2" customFormat="1" ht="16.5" thickBot="1" x14ac:dyDescent="0.25">
      <c r="A65" s="965"/>
      <c r="B65" s="923" t="s">
        <v>339</v>
      </c>
      <c r="C65" s="888">
        <v>0</v>
      </c>
      <c r="D65" s="897"/>
      <c r="E65" s="893"/>
      <c r="F65" s="896"/>
      <c r="G65" s="910"/>
      <c r="H65" s="896"/>
      <c r="I65" s="893"/>
      <c r="J65" s="817"/>
      <c r="K65" s="911"/>
      <c r="L65" s="817"/>
    </row>
    <row r="66" spans="1:14" s="2" customFormat="1" ht="16.5" hidden="1" thickBot="1" x14ac:dyDescent="0.25">
      <c r="A66" s="966"/>
      <c r="B66" s="924"/>
      <c r="C66" s="889">
        <v>0</v>
      </c>
      <c r="D66" s="897">
        <f t="shared" si="8"/>
        <v>0</v>
      </c>
      <c r="E66" s="889"/>
      <c r="F66" s="899"/>
      <c r="G66" s="912"/>
      <c r="H66" s="899"/>
      <c r="I66" s="889"/>
      <c r="J66" s="894"/>
      <c r="K66" s="899"/>
      <c r="L66" s="894"/>
    </row>
    <row r="67" spans="1:14" s="2" customFormat="1" ht="16.5" thickBot="1" x14ac:dyDescent="0.25">
      <c r="A67" s="973"/>
      <c r="B67" s="974" t="s">
        <v>51</v>
      </c>
      <c r="C67" s="947">
        <f>C55+C6</f>
        <v>8962.8876449050076</v>
      </c>
      <c r="D67" s="954">
        <f>C67/$C$67*100</f>
        <v>100</v>
      </c>
      <c r="E67" s="975">
        <f>E55+E6</f>
        <v>2775.1036999999997</v>
      </c>
      <c r="F67" s="954">
        <f>E67/$E$67*100</f>
        <v>100</v>
      </c>
      <c r="G67" s="947">
        <f>SUM(G55+G6)</f>
        <v>12931.605559861833</v>
      </c>
      <c r="H67" s="954">
        <f>G67/$G$67*100</f>
        <v>100</v>
      </c>
      <c r="I67" s="976">
        <f>I55+I6</f>
        <v>3261.2327999999998</v>
      </c>
      <c r="J67" s="954">
        <f>I67/$I$67*100</f>
        <v>100</v>
      </c>
      <c r="K67" s="954">
        <f>G67/C67*100</f>
        <v>144.27945626667383</v>
      </c>
      <c r="L67" s="953">
        <f>I67/E67*100</f>
        <v>117.51751114742126</v>
      </c>
      <c r="N67" s="140"/>
    </row>
    <row r="68" spans="1:14" s="2" customFormat="1" ht="24.75" customHeight="1" x14ac:dyDescent="0.25">
      <c r="A68" s="139"/>
      <c r="B68" s="1534" t="s">
        <v>232</v>
      </c>
      <c r="C68" s="1534"/>
      <c r="D68" s="1534"/>
      <c r="E68" s="1534"/>
      <c r="F68" s="1534"/>
      <c r="G68" s="1534"/>
      <c r="H68" s="1534"/>
      <c r="I68" s="1534"/>
      <c r="J68" s="1534"/>
      <c r="K68" s="1534"/>
      <c r="L68" s="1534"/>
      <c r="N68" s="140"/>
    </row>
    <row r="69" spans="1:14" ht="15.75" x14ac:dyDescent="0.25">
      <c r="B69" s="137"/>
      <c r="C69" s="137"/>
      <c r="D69" s="137"/>
      <c r="E69" s="137"/>
      <c r="F69" s="137"/>
      <c r="G69" s="183"/>
      <c r="H69" s="137"/>
      <c r="I69" s="137"/>
      <c r="J69" s="137"/>
      <c r="K69" s="137"/>
      <c r="L69" s="137"/>
    </row>
  </sheetData>
  <mergeCells count="14">
    <mergeCell ref="B68:L68"/>
    <mergeCell ref="K2:L2"/>
    <mergeCell ref="C3:F3"/>
    <mergeCell ref="A3:A5"/>
    <mergeCell ref="B3:B5"/>
    <mergeCell ref="C4:D4"/>
    <mergeCell ref="K3:L4"/>
    <mergeCell ref="B1:L1"/>
    <mergeCell ref="C2:F2"/>
    <mergeCell ref="G2:J2"/>
    <mergeCell ref="I4:J4"/>
    <mergeCell ref="G4:H4"/>
    <mergeCell ref="E4:F4"/>
    <mergeCell ref="G3:J3"/>
  </mergeCells>
  <phoneticPr fontId="0" type="noConversion"/>
  <printOptions horizontalCentered="1"/>
  <pageMargins left="0.19685039370078741" right="0.27559055118110237" top="0.19685039370078741" bottom="7.874015748031496E-2" header="0.15748031496062992" footer="0.19685039370078741"/>
  <pageSetup paperSize="9" scale="44" orientation="landscape" r:id="rId1"/>
  <headerFooter alignWithMargins="0"/>
  <cellWatches>
    <cellWatch r="I5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22</vt:i4>
      </vt:variant>
    </vt:vector>
  </HeadingPairs>
  <TitlesOfParts>
    <vt:vector size="43" baseType="lpstr">
      <vt:lpstr>диаграмма</vt:lpstr>
      <vt:lpstr>демогр</vt:lpstr>
      <vt:lpstr>труд рес </vt:lpstr>
      <vt:lpstr>занятость</vt:lpstr>
      <vt:lpstr>уров жизни</vt:lpstr>
      <vt:lpstr>Ст.мин. набора прод.</vt:lpstr>
      <vt:lpstr>налоги</vt:lpstr>
      <vt:lpstr>на 01.04.17</vt:lpstr>
      <vt:lpstr>стр-ра гор доходов</vt:lpstr>
      <vt:lpstr>бюджет</vt:lpstr>
      <vt:lpstr>исп гор бюдж</vt:lpstr>
      <vt:lpstr>ДКВ </vt:lpstr>
      <vt:lpstr>социнфрастр </vt:lpstr>
      <vt:lpstr>типы учреждений</vt:lpstr>
      <vt:lpstr>эк. показ. </vt:lpstr>
      <vt:lpstr>цены на металл</vt:lpstr>
      <vt:lpstr>цены на металл 2</vt:lpstr>
      <vt:lpstr>дин. цен </vt:lpstr>
      <vt:lpstr>индекс потр цен </vt:lpstr>
      <vt:lpstr>ЖКХ</vt:lpstr>
      <vt:lpstr>Средние цены</vt:lpstr>
      <vt:lpstr>'дин. цен '!Заголовки_для_печати</vt:lpstr>
      <vt:lpstr>налоги!Заголовки_для_печати</vt:lpstr>
      <vt:lpstr>'социнфрастр '!Заголовки_для_печати</vt:lpstr>
      <vt:lpstr>'уров жизни'!Заголовки_для_печати</vt:lpstr>
      <vt:lpstr>бюджет!Область_печати</vt:lpstr>
      <vt:lpstr>демогр!Область_печати</vt:lpstr>
      <vt:lpstr>'дин. цен '!Область_печати</vt:lpstr>
      <vt:lpstr>'ДКВ '!Область_печати</vt:lpstr>
      <vt:lpstr>ЖКХ!Область_печати</vt:lpstr>
      <vt:lpstr>занятость!Область_печати</vt:lpstr>
      <vt:lpstr>'индекс потр цен '!Область_печати</vt:lpstr>
      <vt:lpstr>'исп гор бюдж'!Область_печати</vt:lpstr>
      <vt:lpstr>налоги!Область_печати</vt:lpstr>
      <vt:lpstr>'социнфрастр '!Область_печати</vt:lpstr>
      <vt:lpstr>'Средние цены'!Область_печати</vt:lpstr>
      <vt:lpstr>'Ст.мин. набора прод.'!Область_печати</vt:lpstr>
      <vt:lpstr>'типы учреждений'!Область_печати</vt:lpstr>
      <vt:lpstr>'труд рес '!Область_печати</vt:lpstr>
      <vt:lpstr>'уров жизни'!Область_печати</vt:lpstr>
      <vt:lpstr>'цены на металл'!Область_печати</vt:lpstr>
      <vt:lpstr>'цены на металл 2'!Область_печати</vt:lpstr>
      <vt:lpstr>'эк. показ. 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Санарова Анастасия Олеговна</cp:lastModifiedBy>
  <cp:lastPrinted>2017-06-13T07:54:24Z</cp:lastPrinted>
  <dcterms:created xsi:type="dcterms:W3CDTF">1996-09-27T09:22:49Z</dcterms:created>
  <dcterms:modified xsi:type="dcterms:W3CDTF">2017-06-15T04:24:56Z</dcterms:modified>
</cp:coreProperties>
</file>