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anarovaAO\Desktop\июнь\книжка\01.05\"/>
    </mc:Choice>
  </mc:AlternateContent>
  <bookViews>
    <workbookView xWindow="0" yWindow="0" windowWidth="28800" windowHeight="11865" tabRatio="922" firstSheet="1" activeTab="9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5)" sheetId="98" r:id="rId5"/>
    <sheet name="Дин. потр. цен (стр.6-7)" sheetId="360" r:id="rId6"/>
    <sheet name="цены на металл (стр.9)" sheetId="95" r:id="rId7"/>
    <sheet name="цены на металл 2 (стр.10)" sheetId="96" r:id="rId8"/>
    <sheet name="Средние цены+ИПЦ (стр.11)" sheetId="358" r:id="rId9"/>
    <sheet name="сеть учреждений (стр.18-19)" sheetId="370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диаграмма!$A$74:$EH$83</definedName>
    <definedName name="_xlnm.Print_Titles" localSheetId="5">'Дин. потр. цен (стр.6-7)'!$3:$4</definedName>
    <definedName name="_xlnm.Print_Titles" localSheetId="9">'сеть учреждений (стр.18-19)'!$3:$4</definedName>
    <definedName name="_xlnm.Print_Area" localSheetId="1">'демогр (стр.1)'!$A$1:$F$55</definedName>
    <definedName name="_xlnm.Print_Area" localSheetId="5">'Дин. потр. цен (стр.6-7)'!$A$1:$F$105</definedName>
    <definedName name="_xlnm.Print_Area" localSheetId="3">'занятость (стр.3)'!$A$1:$H$84</definedName>
    <definedName name="_xlnm.Print_Area" localSheetId="9">'сеть учреждений (стр.18-19)'!$A$1:$E$140</definedName>
    <definedName name="_xlnm.Print_Area" localSheetId="8">'Средние цены+ИПЦ (стр.11)'!$A$1:$S$80</definedName>
    <definedName name="_xlnm.Print_Area" localSheetId="4">'Ст.мин. набора прод.(стр.5)'!$A$1:$J$178</definedName>
    <definedName name="_xlnm.Print_Area" localSheetId="2">'труд рес (стр.2)'!$A$1:$H$66</definedName>
    <definedName name="_xlnm.Print_Area" localSheetId="6">'цены на металл (стр.9)'!$A$1:$O$96</definedName>
    <definedName name="_xlnm.Print_Area" localSheetId="7">'цены на металл 2 (стр.10)'!$A$1:$O$76</definedName>
  </definedNames>
  <calcPr calcId="152511"/>
</workbook>
</file>

<file path=xl/calcChain.xml><?xml version="1.0" encoding="utf-8"?>
<calcChain xmlns="http://schemas.openxmlformats.org/spreadsheetml/2006/main">
  <c r="D17" i="311" l="1"/>
  <c r="B17" i="311" l="1"/>
  <c r="DF30" i="26" l="1"/>
  <c r="K14" i="26" l="1"/>
  <c r="E71" i="360" l="1"/>
  <c r="D70" i="360"/>
  <c r="C70" i="360"/>
  <c r="E69" i="360"/>
  <c r="E68" i="360"/>
  <c r="D41" i="358" l="1"/>
  <c r="D21" i="358"/>
  <c r="F8" i="311" l="1"/>
  <c r="D69" i="26" l="1"/>
  <c r="D68" i="26"/>
  <c r="D65" i="26"/>
  <c r="D61" i="26"/>
  <c r="D57" i="26"/>
  <c r="C6" i="370" l="1"/>
  <c r="D6" i="370"/>
  <c r="C9" i="370"/>
  <c r="D9" i="370"/>
  <c r="E11" i="370"/>
  <c r="E5" i="370" s="1"/>
  <c r="C15" i="370"/>
  <c r="D15" i="370"/>
  <c r="D8" i="370" s="1"/>
  <c r="C30" i="370"/>
  <c r="C38" i="370"/>
  <c r="D38" i="370"/>
  <c r="C45" i="370"/>
  <c r="C11" i="370" s="1"/>
  <c r="D45" i="370"/>
  <c r="E48" i="370"/>
  <c r="C49" i="370"/>
  <c r="C48" i="370" s="1"/>
  <c r="C7" i="370" s="1"/>
  <c r="D49" i="370"/>
  <c r="C51" i="370"/>
  <c r="D51" i="370"/>
  <c r="D48" i="370" s="1"/>
  <c r="D7" i="370" s="1"/>
  <c r="C54" i="370"/>
  <c r="D54" i="370"/>
  <c r="C58" i="370"/>
  <c r="D58" i="370"/>
  <c r="C65" i="370"/>
  <c r="D65" i="370"/>
  <c r="D90" i="370"/>
  <c r="C91" i="370"/>
  <c r="C90" i="370" s="1"/>
  <c r="D91" i="370"/>
  <c r="C101" i="370"/>
  <c r="D101" i="370"/>
  <c r="C109" i="370"/>
  <c r="D109" i="370"/>
  <c r="D111" i="370"/>
  <c r="E64" i="360"/>
  <c r="E65" i="360"/>
  <c r="D5" i="370" l="1"/>
  <c r="C8" i="370"/>
  <c r="C5" i="370" s="1"/>
  <c r="D11" i="370"/>
  <c r="E59" i="339" l="1"/>
  <c r="E6" i="311" l="1"/>
  <c r="E7" i="311"/>
  <c r="D8" i="311"/>
  <c r="B8" i="311"/>
  <c r="E8" i="311" l="1"/>
  <c r="D36" i="339"/>
  <c r="E54" i="360" l="1"/>
  <c r="J109" i="98" l="1"/>
  <c r="I108" i="98"/>
  <c r="I109" i="98"/>
  <c r="G109" i="98"/>
  <c r="F109" i="98"/>
  <c r="D109" i="98"/>
  <c r="D110" i="98"/>
  <c r="D111" i="98"/>
  <c r="D112" i="98"/>
  <c r="D113" i="98"/>
  <c r="D114" i="98"/>
  <c r="D115" i="98"/>
  <c r="D116" i="98"/>
  <c r="D117" i="98"/>
  <c r="C109" i="98"/>
  <c r="J108" i="98"/>
  <c r="G108" i="98"/>
  <c r="F108" i="98"/>
  <c r="C108" i="98"/>
  <c r="D106" i="98"/>
  <c r="D107" i="98"/>
  <c r="D108" i="98"/>
  <c r="G104" i="98" l="1"/>
  <c r="F104" i="98"/>
  <c r="D104" i="98"/>
  <c r="C104" i="98"/>
  <c r="E15" i="311" l="1"/>
  <c r="F36" i="339" l="1"/>
  <c r="E56" i="339"/>
  <c r="J107" i="98" l="1"/>
  <c r="I107" i="98"/>
  <c r="J106" i="98"/>
  <c r="I106" i="98"/>
  <c r="G107" i="98"/>
  <c r="G106" i="98"/>
  <c r="F107" i="98"/>
  <c r="F106" i="98"/>
  <c r="C107" i="98"/>
  <c r="C106" i="98"/>
  <c r="B66" i="26" l="1"/>
  <c r="I16" i="26" l="1"/>
  <c r="I15" i="26"/>
  <c r="I14" i="26"/>
  <c r="I17" i="26" l="1"/>
  <c r="BO30" i="26"/>
  <c r="B20" i="26" l="1"/>
  <c r="F52" i="339" l="1"/>
  <c r="C28" i="26" l="1"/>
  <c r="B28" i="26"/>
  <c r="H17" i="95" l="1"/>
  <c r="I17" i="95"/>
  <c r="J17" i="95"/>
  <c r="K17" i="95"/>
  <c r="L17" i="95"/>
  <c r="M17" i="95"/>
  <c r="N17" i="95"/>
  <c r="J53" i="26" l="1"/>
  <c r="K53" i="26"/>
  <c r="M57" i="26"/>
  <c r="L57" i="26"/>
  <c r="L55" i="26"/>
  <c r="M55" i="26"/>
  <c r="M56" i="26"/>
  <c r="L56" i="26"/>
  <c r="L53" i="26"/>
  <c r="B11" i="26" l="1"/>
  <c r="C87" i="26" l="1"/>
  <c r="F70" i="360" l="1"/>
  <c r="C30" i="26" l="1"/>
  <c r="B30" i="26" l="1"/>
  <c r="K15" i="26"/>
  <c r="K17" i="26"/>
  <c r="J17" i="26"/>
  <c r="E36" i="339" l="1"/>
  <c r="G8" i="339"/>
  <c r="F5" i="23" l="1"/>
  <c r="E59" i="360"/>
  <c r="E34" i="360" l="1"/>
  <c r="E6" i="360"/>
  <c r="E60" i="360"/>
  <c r="J16" i="26" l="1"/>
  <c r="F9" i="23" l="1"/>
  <c r="F8" i="23"/>
  <c r="F7" i="23"/>
  <c r="F6" i="23"/>
  <c r="H62" i="339"/>
  <c r="D52" i="339"/>
  <c r="G39" i="339"/>
  <c r="H39" i="339"/>
  <c r="H37" i="339" l="1"/>
  <c r="G37" i="339"/>
  <c r="H24" i="339" l="1"/>
  <c r="G24" i="339"/>
  <c r="E115" i="26" l="1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D63" i="360" l="1"/>
  <c r="E63" i="360" s="1"/>
  <c r="E62" i="360" l="1"/>
  <c r="E61" i="360"/>
  <c r="E53" i="360"/>
  <c r="E52" i="360"/>
  <c r="E51" i="360"/>
  <c r="E50" i="360"/>
  <c r="E49" i="360"/>
  <c r="E33" i="360"/>
  <c r="E32" i="360"/>
  <c r="E31" i="360"/>
  <c r="E30" i="360"/>
  <c r="E29" i="360"/>
  <c r="E28" i="360"/>
  <c r="E27" i="360"/>
  <c r="E26" i="360"/>
  <c r="E25" i="360"/>
  <c r="E24" i="360"/>
  <c r="E23" i="360"/>
  <c r="E22" i="360"/>
  <c r="E21" i="360"/>
  <c r="E20" i="360"/>
  <c r="E19" i="360"/>
  <c r="E18" i="360"/>
  <c r="E17" i="360"/>
  <c r="E16" i="360"/>
  <c r="E15" i="360"/>
  <c r="E14" i="360"/>
  <c r="E13" i="360"/>
  <c r="E12" i="360"/>
  <c r="E11" i="360"/>
  <c r="E10" i="360"/>
  <c r="E9" i="360"/>
  <c r="E8" i="360"/>
  <c r="E7" i="360"/>
  <c r="B54" i="26" l="1"/>
  <c r="D54" i="26" l="1"/>
  <c r="U43" i="339" l="1"/>
  <c r="V43" i="339"/>
  <c r="U44" i="339"/>
  <c r="V44" i="339"/>
  <c r="BN30" i="26" l="1"/>
  <c r="BM30" i="26" l="1"/>
  <c r="BL30" i="26"/>
  <c r="G62" i="339" l="1"/>
  <c r="C86" i="26" l="1"/>
  <c r="G60" i="339" l="1"/>
  <c r="H60" i="339"/>
  <c r="G61" i="339"/>
  <c r="H61" i="339"/>
  <c r="D59" i="339" l="1"/>
  <c r="E18" i="311" l="1"/>
  <c r="E19" i="311"/>
  <c r="E16" i="311"/>
  <c r="H63" i="339" l="1"/>
  <c r="G63" i="339"/>
  <c r="G6" i="339" l="1"/>
  <c r="F59" i="339" l="1"/>
  <c r="H58" i="339"/>
  <c r="G58" i="339"/>
  <c r="H57" i="339"/>
  <c r="G57" i="339"/>
  <c r="F56" i="339"/>
  <c r="D56" i="339"/>
  <c r="H54" i="339"/>
  <c r="G54" i="339"/>
  <c r="H53" i="339"/>
  <c r="G53" i="339"/>
  <c r="G52" i="339"/>
  <c r="E52" i="339"/>
  <c r="H44" i="339"/>
  <c r="X44" i="339" s="1"/>
  <c r="G44" i="339"/>
  <c r="W44" i="339" s="1"/>
  <c r="H43" i="339"/>
  <c r="X43" i="339" s="1"/>
  <c r="G43" i="339"/>
  <c r="W43" i="339" s="1"/>
  <c r="H42" i="339"/>
  <c r="G42" i="339"/>
  <c r="H41" i="339"/>
  <c r="G41" i="339"/>
  <c r="H40" i="339"/>
  <c r="G40" i="339"/>
  <c r="F45" i="339"/>
  <c r="H25" i="339"/>
  <c r="G25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5" i="339"/>
  <c r="G15" i="339"/>
  <c r="H14" i="339"/>
  <c r="G14" i="339"/>
  <c r="H13" i="339"/>
  <c r="G13" i="339"/>
  <c r="H12" i="339"/>
  <c r="G12" i="339"/>
  <c r="H11" i="339"/>
  <c r="G11" i="339"/>
  <c r="H10" i="339"/>
  <c r="G10" i="339"/>
  <c r="H9" i="339"/>
  <c r="G9" i="339"/>
  <c r="H8" i="339"/>
  <c r="H6" i="339"/>
  <c r="V45" i="339" l="1"/>
  <c r="U45" i="339"/>
  <c r="G59" i="339"/>
  <c r="H59" i="339"/>
  <c r="G56" i="339"/>
  <c r="H36" i="339"/>
  <c r="E45" i="339"/>
  <c r="H56" i="339"/>
  <c r="G36" i="339"/>
  <c r="H52" i="339"/>
  <c r="H45" i="339"/>
  <c r="G45" i="339"/>
  <c r="W45" i="339" l="1"/>
  <c r="X45" i="339"/>
  <c r="F17" i="311"/>
  <c r="E17" i="311" l="1"/>
  <c r="J104" i="98" l="1"/>
  <c r="I104" i="98"/>
  <c r="F103" i="98"/>
  <c r="BK29" i="26" l="1"/>
  <c r="BK28" i="26"/>
  <c r="BJ30" i="26"/>
  <c r="BK30" i="26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J14" i="26" l="1"/>
  <c r="I97" i="98" l="1"/>
  <c r="F97" i="98"/>
  <c r="C97" i="98"/>
  <c r="K16" i="26" l="1"/>
  <c r="J15" i="26"/>
  <c r="C96" i="98" l="1"/>
  <c r="F96" i="98"/>
  <c r="I96" i="98"/>
  <c r="D93" i="98" l="1"/>
  <c r="G93" i="98"/>
  <c r="J93" i="98"/>
  <c r="I95" i="98"/>
  <c r="F95" i="98"/>
  <c r="C95" i="98"/>
  <c r="C94" i="98" l="1"/>
  <c r="C37" i="26" l="1"/>
  <c r="I93" i="98" l="1"/>
  <c r="I94" i="98"/>
  <c r="F93" i="98"/>
  <c r="F94" i="98"/>
  <c r="C93" i="98"/>
  <c r="C20" i="26" l="1"/>
  <c r="D17" i="95" l="1"/>
  <c r="D91" i="98" l="1"/>
  <c r="D80" i="98" l="1"/>
  <c r="C78" i="98"/>
  <c r="I91" i="98" l="1"/>
  <c r="F91" i="98"/>
  <c r="C91" i="98"/>
  <c r="G91" i="98" l="1"/>
  <c r="J91" i="98"/>
  <c r="C90" i="98" l="1"/>
  <c r="B59" i="26" l="1"/>
  <c r="B58" i="26"/>
  <c r="B57" i="26" l="1"/>
  <c r="B56" i="26"/>
  <c r="F66" i="26" s="1"/>
  <c r="C66" i="26"/>
  <c r="C50" i="26"/>
  <c r="B87" i="26"/>
  <c r="C57" i="26" l="1"/>
  <c r="B86" i="26"/>
  <c r="C67" i="26"/>
  <c r="C59" i="26"/>
  <c r="C58" i="26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C39" i="26" l="1"/>
  <c r="C36" i="26"/>
  <c r="C35" i="26"/>
  <c r="C40" i="26" l="1"/>
  <c r="C41" i="26" l="1"/>
  <c r="C38" i="26" l="1"/>
  <c r="B35" i="26"/>
  <c r="F34" i="26" s="1"/>
  <c r="B40" i="26"/>
  <c r="F39" i="26" s="1"/>
  <c r="B37" i="26"/>
  <c r="F36" i="26" s="1"/>
  <c r="C34" i="26"/>
  <c r="C42" i="26" s="1"/>
  <c r="B39" i="26"/>
  <c r="F38" i="26" s="1"/>
  <c r="B36" i="26"/>
  <c r="F35" i="26" s="1"/>
  <c r="B38" i="26" l="1"/>
  <c r="F37" i="26" s="1"/>
  <c r="B34" i="26" l="1"/>
  <c r="B42" i="26" s="1"/>
  <c r="C49" i="26"/>
  <c r="D86" i="98" l="1"/>
  <c r="G86" i="98"/>
  <c r="J86" i="98"/>
  <c r="E30" i="26" l="1"/>
  <c r="E29" i="26" l="1"/>
  <c r="E31" i="26" l="1"/>
  <c r="J56" i="26" l="1"/>
  <c r="J85" i="98" l="1"/>
  <c r="I85" i="98"/>
  <c r="G85" i="98"/>
  <c r="F85" i="98"/>
  <c r="D85" i="98"/>
  <c r="C85" i="98"/>
  <c r="C45" i="26" l="1"/>
  <c r="C46" i="26"/>
  <c r="J84" i="98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B27" i="26" l="1"/>
  <c r="I83" i="98" l="1"/>
  <c r="J82" i="98"/>
  <c r="I82" i="98"/>
  <c r="G82" i="98"/>
  <c r="F83" i="98"/>
  <c r="F82" i="98"/>
  <c r="C47" i="26" l="1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F27" i="26" l="1"/>
  <c r="D27" i="26"/>
  <c r="C27" i="26"/>
  <c r="C29" i="26" l="1"/>
  <c r="C51" i="26" l="1"/>
  <c r="B50" i="26" l="1"/>
  <c r="G39" i="26" s="1"/>
  <c r="C48" i="26"/>
  <c r="C44" i="26" s="1"/>
  <c r="C52" i="26" s="1"/>
  <c r="B45" i="26"/>
  <c r="G34" i="26" s="1"/>
  <c r="B47" i="26"/>
  <c r="G36" i="26" s="1"/>
  <c r="B49" i="26"/>
  <c r="G38" i="26" s="1"/>
  <c r="B46" i="26"/>
  <c r="G35" i="26" s="1"/>
  <c r="B48" i="26" l="1"/>
  <c r="G37" i="26" s="1"/>
  <c r="B44" i="26" l="1"/>
  <c r="B52" i="26" s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F17" i="95" l="1"/>
  <c r="C74" i="98" l="1"/>
  <c r="D74" i="98"/>
  <c r="F74" i="98"/>
  <c r="G74" i="98"/>
  <c r="I74" i="98"/>
  <c r="J74" i="98"/>
  <c r="C88" i="26" l="1"/>
  <c r="J73" i="98" l="1"/>
  <c r="G73" i="98" l="1"/>
  <c r="D73" i="98"/>
  <c r="I73" i="98"/>
  <c r="F73" i="98"/>
  <c r="C73" i="98"/>
  <c r="AV30" i="26" l="1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15" i="26"/>
  <c r="B15" i="26"/>
  <c r="G17" i="95"/>
  <c r="E17" i="95"/>
  <c r="C17" i="95"/>
  <c r="B96" i="26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98" i="26"/>
  <c r="C97" i="26"/>
  <c r="C95" i="26"/>
  <c r="C94" i="26"/>
  <c r="C91" i="26"/>
  <c r="C90" i="26"/>
  <c r="C89" i="26"/>
  <c r="K61" i="26"/>
  <c r="K60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AO9" i="26"/>
  <c r="AO8" i="26"/>
  <c r="AO7" i="26"/>
  <c r="AO6" i="26"/>
  <c r="AO5" i="26"/>
  <c r="J57" i="26" l="1"/>
  <c r="N57" i="26" s="1"/>
  <c r="J55" i="26"/>
  <c r="N55" i="26" s="1"/>
  <c r="N53" i="26"/>
  <c r="B61" i="26"/>
  <c r="O53" i="26"/>
  <c r="B95" i="26"/>
  <c r="K56" i="26"/>
  <c r="O56" i="26" s="1"/>
  <c r="B91" i="26"/>
  <c r="K57" i="26"/>
  <c r="O57" i="26" s="1"/>
  <c r="J61" i="26"/>
  <c r="N61" i="26" s="1"/>
  <c r="L61" i="26" s="1"/>
  <c r="B94" i="26"/>
  <c r="K55" i="26"/>
  <c r="O55" i="26" s="1"/>
  <c r="B88" i="26"/>
  <c r="B67" i="26"/>
  <c r="F67" i="26" s="1"/>
  <c r="B89" i="26"/>
  <c r="B92" i="26"/>
  <c r="N56" i="26"/>
  <c r="B65" i="26"/>
  <c r="K62" i="26"/>
  <c r="K63" i="26"/>
  <c r="K64" i="26"/>
  <c r="B63" i="26"/>
  <c r="B62" i="26"/>
  <c r="B90" i="26"/>
  <c r="B60" i="26"/>
  <c r="B70" i="26" l="1"/>
  <c r="B55" i="26"/>
  <c r="J64" i="26"/>
  <c r="N64" i="26" s="1"/>
  <c r="M64" i="26" s="1"/>
  <c r="J63" i="26"/>
  <c r="N63" i="26" s="1"/>
  <c r="M63" i="26" s="1"/>
  <c r="J62" i="26"/>
  <c r="N62" i="26" s="1"/>
  <c r="M62" i="26" s="1"/>
  <c r="J60" i="26"/>
  <c r="N60" i="26" s="1"/>
  <c r="L60" i="26" s="1"/>
  <c r="C60" i="26"/>
  <c r="C62" i="26"/>
  <c r="C61" i="26"/>
  <c r="C65" i="26"/>
  <c r="C63" i="26"/>
  <c r="M61" i="26"/>
  <c r="O61" i="26" s="1"/>
  <c r="M60" i="26" l="1"/>
  <c r="O60" i="26" s="1"/>
  <c r="F58" i="26"/>
  <c r="G58" i="26" s="1"/>
  <c r="F59" i="26"/>
  <c r="G59" i="26" s="1"/>
  <c r="F60" i="26"/>
  <c r="G60" i="26" s="1"/>
  <c r="G67" i="26"/>
  <c r="F57" i="26"/>
  <c r="F65" i="26"/>
  <c r="G65" i="26" s="1"/>
  <c r="F62" i="26"/>
  <c r="G62" i="26" s="1"/>
  <c r="F61" i="26"/>
  <c r="G61" i="26" s="1"/>
  <c r="F63" i="26"/>
  <c r="G63" i="26" s="1"/>
  <c r="G40" i="26"/>
  <c r="F40" i="26"/>
  <c r="L63" i="26"/>
  <c r="O63" i="26" s="1"/>
  <c r="L62" i="26"/>
  <c r="O62" i="26" s="1"/>
  <c r="L64" i="26"/>
  <c r="O64" i="26" s="1"/>
  <c r="G57" i="26" l="1"/>
  <c r="G70" i="26" s="1"/>
  <c r="F70" i="26"/>
  <c r="C70" i="26"/>
  <c r="C31" i="26" l="1"/>
  <c r="F29" i="26" s="1"/>
  <c r="F30" i="26" l="1"/>
  <c r="F28" i="26"/>
  <c r="F31" i="26" l="1"/>
  <c r="D56" i="26"/>
  <c r="E62" i="26" l="1"/>
  <c r="E58" i="26"/>
  <c r="E64" i="26"/>
  <c r="E60" i="26"/>
  <c r="E69" i="26"/>
  <c r="E63" i="26"/>
  <c r="E59" i="26"/>
  <c r="E68" i="26"/>
  <c r="E57" i="26"/>
  <c r="E70" i="26" s="1"/>
  <c r="E61" i="26"/>
  <c r="D70" i="26"/>
  <c r="E65" i="26"/>
  <c r="B29" i="26" l="1"/>
  <c r="B31" i="26" l="1"/>
  <c r="D28" i="26" s="1"/>
  <c r="D30" i="26" l="1"/>
  <c r="D29" i="26"/>
  <c r="D31" i="26" l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<sst xmlns="http://schemas.openxmlformats.org/spreadsheetml/2006/main" count="1305" uniqueCount="827">
  <si>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</si>
  <si>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</si>
  <si>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</si>
  <si>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</si>
  <si>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</si>
  <si>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</si>
  <si>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</si>
  <si>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</si>
  <si>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</si>
  <si>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</si>
  <si>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</si>
  <si>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</si>
  <si>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</si>
  <si>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</si>
  <si>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</si>
  <si>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</si>
  <si>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</si>
  <si>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</si>
  <si>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</si>
  <si>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</si>
  <si>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</si>
  <si>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</si>
  <si>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</si>
  <si>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</si>
  <si>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</si>
  <si>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</si>
  <si>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</si>
  <si>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</si>
  <si>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</si>
  <si>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</si>
  <si>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</si>
  <si>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</si>
  <si>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</si>
  <si>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</si>
  <si>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</si>
  <si>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</si>
  <si>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</si>
  <si>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</si>
  <si>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</si>
  <si>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</si>
  <si>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</si>
  <si>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</si>
  <si>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</si>
  <si>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</si>
  <si>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</si>
  <si>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</si>
  <si>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</si>
  <si>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</si>
  <si>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</si>
  <si>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</si>
  <si>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</si>
  <si>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</si>
  <si>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</si>
  <si>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</si>
  <si>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 xml:space="preserve">МО город  Норильск 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</si>
  <si>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</si>
  <si>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</si>
  <si>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</si>
  <si>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</si>
  <si>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</si>
  <si>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</si>
  <si>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</si>
  <si>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</si>
  <si>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</si>
  <si>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</si>
  <si>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</si>
  <si>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</si>
  <si>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</si>
  <si>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</si>
  <si>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</si>
  <si>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</si>
  <si>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</si>
  <si>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</si>
  <si>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</si>
  <si>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</si>
  <si>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</si>
  <si>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</si>
  <si>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</si>
  <si>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</si>
  <si>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</si>
  <si>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</si>
  <si>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</si>
  <si>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</si>
  <si>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</si>
  <si>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</si>
  <si>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</si>
  <si>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</si>
  <si>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</si>
  <si>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</si>
  <si>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</si>
  <si>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</si>
  <si>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</si>
  <si>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</si>
  <si>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</si>
  <si>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</si>
  <si>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</si>
  <si>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</si>
  <si>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</si>
  <si>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</si>
  <si>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</si>
  <si>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</si>
  <si>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</si>
  <si>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</si>
  <si>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</si>
  <si>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</si>
  <si>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</si>
  <si>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</si>
  <si>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</si>
  <si>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</si>
  <si>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</si>
  <si>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</si>
  <si>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</si>
  <si>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</si>
  <si>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</si>
  <si>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</si>
  <si>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</si>
  <si>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</si>
  <si>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</si>
  <si>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</si>
  <si>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</si>
  <si>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</si>
  <si>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</si>
  <si>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</si>
  <si>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</si>
  <si>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</si>
  <si>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</si>
  <si>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</si>
  <si>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</si>
  <si>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</si>
  <si>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</si>
  <si>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</si>
  <si>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</si>
  <si>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</si>
  <si>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</si>
  <si>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</si>
  <si>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</si>
  <si>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</si>
  <si>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</si>
  <si>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</si>
  <si>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</si>
  <si>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</si>
  <si>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</si>
  <si>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</si>
  <si>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</si>
  <si>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</si>
  <si>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</si>
  <si>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</si>
  <si>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</si>
  <si>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</si>
  <si>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</si>
  <si>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</si>
  <si>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</si>
  <si>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</si>
  <si>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</si>
  <si>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</si>
  <si>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</si>
  <si>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</si>
  <si>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</si>
  <si>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</si>
  <si>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</si>
  <si>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</si>
  <si>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</si>
  <si>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</si>
  <si>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</si>
  <si>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</si>
  <si>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</si>
  <si>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</si>
  <si>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</si>
  <si>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</si>
  <si>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</si>
  <si>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</si>
  <si>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</si>
  <si>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</si>
  <si>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</si>
  <si>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</si>
  <si>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</si>
  <si>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</si>
  <si>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</si>
  <si>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</si>
  <si>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</si>
  <si>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</si>
  <si>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</si>
  <si>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</si>
  <si>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</si>
  <si>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</si>
  <si>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</si>
  <si>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</si>
  <si>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</si>
  <si>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</si>
  <si>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</si>
  <si>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</si>
  <si>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</si>
  <si>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</si>
  <si>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</si>
  <si>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</si>
  <si>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</si>
  <si>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</si>
  <si>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</si>
  <si>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</si>
  <si>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</si>
  <si>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</si>
  <si>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</si>
  <si>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</si>
  <si>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</si>
  <si>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</si>
  <si>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</si>
  <si>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</si>
  <si>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</si>
  <si>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</si>
  <si>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</si>
  <si>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</si>
  <si>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</si>
  <si>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</si>
  <si>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</si>
  <si>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</si>
  <si>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</si>
  <si>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</si>
  <si>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</si>
  <si>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</si>
  <si>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</si>
  <si>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</si>
  <si>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</si>
  <si>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</si>
  <si>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</si>
  <si>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</si>
  <si>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</si>
  <si>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</si>
  <si>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</si>
  <si>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</si>
  <si>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</si>
  <si>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</si>
  <si>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</si>
  <si>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</si>
  <si>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</si>
  <si>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</si>
  <si>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</si>
  <si>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</si>
  <si>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</si>
  <si>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</si>
  <si>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 xml:space="preserve">1) Данные Красноярскстата 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</si>
  <si>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</si>
  <si>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</si>
  <si>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</si>
  <si>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</si>
  <si>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</si>
  <si>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</si>
  <si>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</si>
  <si>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</si>
  <si>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</si>
  <si>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</si>
  <si>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</si>
  <si>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</si>
  <si>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</si>
  <si>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</si>
  <si>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</si>
  <si>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</si>
  <si>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</si>
  <si>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</si>
  <si>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</si>
  <si>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</si>
  <si>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</si>
  <si>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</si>
  <si>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</si>
  <si>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</si>
  <si>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</si>
  <si>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</si>
  <si>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</si>
  <si>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</si>
  <si>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</si>
  <si>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</si>
  <si>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</si>
  <si>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</si>
  <si>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</si>
  <si>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</si>
  <si>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</si>
  <si>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</si>
  <si>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</si>
  <si>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</si>
  <si>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</si>
  <si>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</si>
  <si>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</si>
  <si>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</si>
  <si>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</si>
  <si>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</si>
  <si>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</si>
  <si>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</si>
  <si>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</si>
  <si>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</si>
  <si>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</si>
  <si>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</si>
  <si>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</si>
  <si>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</si>
  <si>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</si>
  <si>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</si>
  <si>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</si>
  <si>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</si>
  <si>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</si>
  <si>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</si>
  <si>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</si>
  <si>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</si>
  <si>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</si>
  <si>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</si>
  <si>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</si>
  <si>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</si>
  <si>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</si>
  <si>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</si>
  <si>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</si>
  <si>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</si>
  <si>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</si>
  <si>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</si>
  <si>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</si>
  <si>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</si>
  <si>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</si>
  <si>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</si>
  <si>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</si>
  <si>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</si>
  <si>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</si>
  <si>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</si>
  <si>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</si>
  <si>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</si>
  <si>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</si>
  <si>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</si>
  <si>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</si>
  <si>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</si>
  <si>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</si>
  <si>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</si>
  <si>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</si>
  <si>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</si>
  <si>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</si>
  <si>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</si>
  <si>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</si>
  <si>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</si>
  <si>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</si>
  <si>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</si>
  <si>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</si>
  <si>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</si>
  <si>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</si>
  <si>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</si>
  <si>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</si>
  <si>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</si>
  <si>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 xml:space="preserve"> - 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</si>
  <si>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</si>
  <si>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</si>
  <si>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</si>
  <si>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</si>
  <si>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</si>
  <si>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</si>
  <si>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</si>
  <si>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</si>
  <si>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</si>
  <si>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</si>
  <si>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</si>
  <si>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</si>
  <si>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</si>
  <si>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</si>
  <si>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</si>
  <si>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</si>
  <si>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</si>
  <si>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</si>
  <si>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</si>
  <si>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</si>
  <si>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</si>
  <si>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</si>
  <si>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</si>
  <si>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</si>
  <si>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</si>
  <si>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</si>
  <si>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</si>
  <si>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</si>
  <si>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</si>
  <si>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</si>
  <si>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</si>
  <si>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</si>
  <si>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</si>
  <si>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</si>
  <si>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</si>
  <si>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</si>
  <si>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</si>
  <si>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</si>
  <si>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</si>
  <si>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</si>
  <si>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</si>
  <si>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</si>
  <si>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</si>
  <si>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</si>
  <si>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</si>
  <si>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</si>
  <si>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</si>
  <si>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</si>
  <si>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</si>
  <si>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</si>
  <si>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</si>
  <si>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</si>
  <si>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</si>
  <si>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</si>
  <si>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</si>
  <si>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</si>
  <si>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</si>
  <si>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</si>
  <si>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</si>
  <si>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</si>
  <si>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</si>
  <si>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</si>
  <si>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</si>
  <si>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</si>
  <si>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</si>
  <si>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</si>
  <si>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</si>
  <si>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</si>
  <si>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</si>
  <si>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</si>
  <si>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</si>
  <si>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</si>
  <si>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</si>
  <si>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</si>
  <si>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</si>
  <si>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</si>
  <si>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</si>
  <si>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</si>
  <si>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</si>
  <si>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</si>
  <si>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</si>
  <si>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</si>
  <si>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</si>
  <si>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</si>
  <si>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</si>
  <si>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</si>
  <si>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</si>
  <si>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</si>
  <si>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</si>
  <si>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</si>
  <si>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</si>
  <si>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</si>
  <si>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</si>
  <si>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</si>
  <si>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</si>
  <si>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</si>
  <si>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</si>
  <si>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</si>
  <si>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</si>
  <si>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</si>
  <si>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</si>
  <si>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</si>
  <si>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</si>
  <si>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</si>
  <si>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</si>
  <si>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</si>
  <si>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</si>
  <si>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</si>
  <si>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</si>
  <si>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</si>
  <si>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</si>
  <si>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</si>
  <si>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</si>
  <si>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</si>
  <si>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</si>
  <si>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</si>
  <si>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</si>
  <si>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</si>
  <si>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</si>
  <si>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</si>
  <si>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</si>
  <si>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</si>
  <si>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</si>
  <si>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</si>
  <si>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</si>
  <si>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</si>
  <si>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</si>
  <si>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</si>
  <si>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</si>
  <si>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</si>
  <si>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</si>
  <si>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</si>
  <si>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</si>
  <si>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</si>
  <si>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</si>
  <si>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</si>
  <si>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</si>
  <si>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</si>
  <si>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</si>
  <si>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</si>
  <si>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</si>
  <si>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</si>
  <si>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 xml:space="preserve">Сельское, лесное хозяйство, охота, рыболовство и рыбоводство </t>
  </si>
  <si>
    <t>за июль 2018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</si>
  <si>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</si>
  <si>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</si>
  <si>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за август 2018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</si>
  <si>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</si>
  <si>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</si>
  <si>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</si>
  <si>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</si>
  <si>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</si>
  <si>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</si>
  <si>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</si>
  <si>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</si>
  <si>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</si>
  <si>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</si>
  <si>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</si>
  <si>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</si>
  <si>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</si>
  <si>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</si>
  <si>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</si>
  <si>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</si>
  <si>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</si>
  <si>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</si>
  <si>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</si>
  <si>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</si>
  <si>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</si>
  <si>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</si>
  <si>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</si>
  <si>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</si>
  <si>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</si>
  <si>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по случаю потере кормильца (трудовые)</t>
  </si>
  <si>
    <t>за январь 2019</t>
  </si>
  <si>
    <t>к декабрю 2018 г., %</t>
  </si>
  <si>
    <t>обращение с ТКО</t>
  </si>
  <si>
    <t>Декабрь 2019</t>
  </si>
  <si>
    <t>Средний курс за 2019 год</t>
  </si>
  <si>
    <t>за февраль 2019</t>
  </si>
  <si>
    <t>1 кв. 2019</t>
  </si>
  <si>
    <t>за март 2019</t>
  </si>
  <si>
    <t>Детское дошкольное учреждение: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</si>
  <si>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</si>
  <si>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</si>
  <si>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от 372 до 2 728</t>
  </si>
  <si>
    <t>Уд. Вес</t>
  </si>
  <si>
    <t>Исполнение городского бюджета</t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</si>
  <si>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family val="1"/>
        <charset val="204"/>
      </rPr>
      <t>2)</t>
    </r>
  </si>
  <si>
    <t>Сеть учреждений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</si>
  <si>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</si>
  <si>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</si>
  <si>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</si>
  <si>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</si>
  <si>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- АНО «Учебный центр в городе Норильске» (является представителем ФГАОУ ВО «Тюменский государственный университет»</t>
  </si>
  <si>
    <t xml:space="preserve">          дворец спорта («Арктика», «Ледовый д/с «Кайеркан»)</t>
  </si>
  <si>
    <t>МО город Норильск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</si>
  <si>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</si>
  <si>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1) Ежеквартальная информация</t>
  </si>
  <si>
    <t>за апрель 2019</t>
  </si>
  <si>
    <t>Постоянное население - всего</t>
  </si>
  <si>
    <t>за май 2019</t>
  </si>
  <si>
    <t>2 кв. 2019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</si>
  <si>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</si>
  <si>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>2</t>
    </r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</si>
  <si>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</si>
  <si>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</si>
  <si>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</si>
  <si>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</si>
  <si>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2019 году произошла  реорганизация учреждений образования: 
- МБДОУ «Детский сад № 48 «Золотая рыбка» присоединено к МБДОУ «Детский сад № 68 «Ладушки»;
- МБДОУ «Детский сад № 31 «Малыш» присоединено к МБДОУ «Детский сад № 82 «Сказка».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</si>
  <si>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</si>
  <si>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</si>
  <si>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</si>
  <si>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</si>
  <si>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</si>
  <si>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</si>
  <si>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</si>
  <si>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</si>
  <si>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</si>
  <si>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</si>
  <si>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</si>
  <si>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</si>
  <si>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</si>
  <si>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</si>
  <si>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</si>
  <si>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</si>
  <si>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</si>
  <si>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</si>
  <si>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</si>
  <si>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</si>
  <si>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</si>
  <si>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</si>
  <si>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</si>
  <si>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</si>
  <si>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</si>
  <si>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</si>
  <si>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</si>
  <si>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</si>
  <si>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</si>
  <si>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</si>
  <si>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</si>
  <si>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</si>
  <si>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</si>
  <si>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</si>
  <si>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Динамика индекса потребительских цен по Российской Федерации (отчетный месяц к предыдущему), %</t>
  </si>
  <si>
    <t>Динамика индекса потребительских цен по Красноярскому краю (отчетный месяц к предыдущему), %</t>
  </si>
  <si>
    <t>3 кв. 2019</t>
  </si>
  <si>
    <r>
      <t>44 / 50</t>
    </r>
    <r>
      <rPr>
        <vertAlign val="superscript"/>
        <sz val="13"/>
        <rFont val="Times New Roman Cyr"/>
        <charset val="204"/>
      </rPr>
      <t>3)</t>
    </r>
  </si>
  <si>
    <t>110 / 125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</si>
  <si>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</si>
  <si>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</si>
  <si>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</si>
  <si>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</si>
  <si>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</si>
  <si>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</si>
  <si>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</si>
  <si>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</si>
  <si>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</si>
  <si>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</si>
  <si>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</si>
  <si>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2),3),4)</t>
    </r>
  </si>
  <si>
    <t>среднее значение контроль</t>
  </si>
  <si>
    <t>ПАО "Росбанк"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</si>
  <si>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</si>
  <si>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</si>
  <si>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</si>
  <si>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</si>
  <si>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</si>
  <si>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</si>
  <si>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https://distant-tusur.ru/?utm_source=yandex&amp;utm_medium=search&amp;utm_campaign=search_Russia3&amp;yclid=6937681846407821588</t>
  </si>
  <si>
    <t>8 (908) 033-90-91</t>
  </si>
  <si>
    <t>34-80-92; 36-04-90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</si>
  <si>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</si>
  <si>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</si>
  <si>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</si>
  <si>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45 / 46</t>
  </si>
  <si>
    <t xml:space="preserve">Себестоимость  на содержание 1-го ребенка в ДДУ </t>
  </si>
  <si>
    <t>46,5 / 48</t>
  </si>
  <si>
    <t>47,3 / 48,5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</si>
  <si>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</si>
  <si>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</si>
  <si>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</si>
  <si>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2) По данным Красноярскстата</t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</si>
  <si>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charset val="204"/>
      </rPr>
      <t>3)</t>
    </r>
  </si>
  <si>
    <t>На 01.01.2020 г.</t>
  </si>
  <si>
    <t>На 01.01.20 г.</t>
  </si>
  <si>
    <t>Охрана окружающей среды</t>
  </si>
  <si>
    <r>
      <t xml:space="preserve"> - Представительство колледжа экономики и управления г. Санкт-Петербург ("Национальный открытый институт г. Санкт-Петербург")</t>
    </r>
    <r>
      <rPr>
        <sz val="11"/>
        <color theme="1"/>
        <rFont val="Calibri"/>
        <family val="2"/>
        <charset val="204"/>
        <scheme val="minor"/>
      </rPr>
      <t/>
    </r>
  </si>
  <si>
    <t>8 (903) 989-35-35 работают с 16 до 20</t>
  </si>
  <si>
    <t>38-32-38</t>
  </si>
  <si>
    <t xml:space="preserve"> - МБУ «Музейно-выставочный комплекс «Музей Норильска« </t>
  </si>
  <si>
    <t>1.2. Детские спортивные школы, всего:</t>
  </si>
  <si>
    <t>V. Сеть учреждений (Краевой бюджет):</t>
  </si>
  <si>
    <t>дюсш юматова; ногина спортсооружения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</si>
  <si>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</si>
  <si>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</si>
  <si>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</si>
  <si>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</si>
  <si>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</si>
  <si>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</si>
  <si>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1.10. МКУ «Управление муниципального закупок»</t>
  </si>
  <si>
    <t>1.15. МКУ «Обеспечивающий комплекс учреждений общего и дошкольного образования»</t>
  </si>
  <si>
    <t>1.16. МКУ «Обеспечивающий комплекс учреждений культуры»</t>
  </si>
  <si>
    <t>1.17. МКУ «Обеспечивающий комплекс учреждений спорта»</t>
  </si>
  <si>
    <t>Январь 2020</t>
  </si>
  <si>
    <t>Средний курс за 2020 год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</si>
  <si>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</si>
  <si>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</si>
  <si>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</si>
  <si>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</si>
  <si>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</si>
  <si>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</si>
  <si>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</si>
  <si>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</si>
  <si>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</si>
  <si>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</si>
  <si>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</si>
  <si>
    <t>68,09 / 71,57</t>
  </si>
  <si>
    <t>67,47 / 72,17</t>
  </si>
  <si>
    <t>69,55 / 70,16</t>
  </si>
  <si>
    <t>61,32 / 64,43</t>
  </si>
  <si>
    <t>61,24 / 65,54</t>
  </si>
  <si>
    <t>62,5 / 63,17</t>
  </si>
  <si>
    <t>60,37 / 63,48</t>
  </si>
  <si>
    <t>67,05 / 70,53</t>
  </si>
  <si>
    <t>61,55 / 62,22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</si>
  <si>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</si>
  <si>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</si>
  <si>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</si>
  <si>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</si>
  <si>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</si>
  <si>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</si>
  <si>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</si>
  <si>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</si>
  <si>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</si>
  <si>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</si>
  <si>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</si>
  <si>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</si>
  <si>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r>
      <t>26 / 40</t>
    </r>
    <r>
      <rPr>
        <vertAlign val="superscript"/>
        <sz val="13"/>
        <rFont val="Times New Roman Cyr"/>
        <charset val="204"/>
      </rPr>
      <t>3)</t>
    </r>
  </si>
  <si>
    <t>43,9 / 46</t>
  </si>
  <si>
    <t>45,7 / 48</t>
  </si>
  <si>
    <t>47,3 / 47,5</t>
  </si>
  <si>
    <t>52,3 / 52,5</t>
  </si>
  <si>
    <t>53,3 / 54,5</t>
  </si>
  <si>
    <t>61,3 / 61,5</t>
  </si>
  <si>
    <t>1) По данным  МКУ"Управление потребительского рынка и услуг"</t>
  </si>
  <si>
    <t>52,2 / 53</t>
  </si>
  <si>
    <t>декабрь 2019</t>
  </si>
  <si>
    <t>2020</t>
  </si>
  <si>
    <t>к декабрю 2019 г., %</t>
  </si>
  <si>
    <t>за декабрь 2019</t>
  </si>
  <si>
    <t>за январь 2020</t>
  </si>
  <si>
    <t>60,01 / 64,36</t>
  </si>
  <si>
    <t>63,29 / 71,19</t>
  </si>
  <si>
    <t>Январь-декабрь 2019</t>
  </si>
  <si>
    <t>Декабрь
2019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</si>
  <si>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</si>
  <si>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</si>
  <si>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r>
      <t>На 01.01.20 г.</t>
    </r>
    <r>
      <rPr>
        <b/>
        <vertAlign val="superscript"/>
        <sz val="13"/>
        <rFont val="Times New Roman Cyr"/>
        <charset val="204"/>
      </rPr>
      <t>2)</t>
    </r>
  </si>
  <si>
    <t>4 кв. 2019</t>
  </si>
  <si>
    <t>На 01.01.2020</t>
  </si>
  <si>
    <t>63.63 / 65,74</t>
  </si>
  <si>
    <t>68,33 / 71,81</t>
  </si>
  <si>
    <t>62,56 / 67,00</t>
  </si>
  <si>
    <t>63,55 / 64,37</t>
  </si>
  <si>
    <t>69,53 / 70,43</t>
  </si>
  <si>
    <t>за февраль 2020</t>
  </si>
  <si>
    <t xml:space="preserve">                - Управление по спорту</t>
  </si>
  <si>
    <t xml:space="preserve">                - Управление общего и дошкольного образования</t>
  </si>
  <si>
    <t>На 01.05.2019 г.</t>
  </si>
  <si>
    <t>На 01.05.2020 г.</t>
  </si>
  <si>
    <t>На 01.05.19 г.</t>
  </si>
  <si>
    <t>На 01.05.20 г.</t>
  </si>
  <si>
    <t>Отклонение 
01.05.20 / 01.05.19, 
+, -</t>
  </si>
  <si>
    <t>На 01.04.20 г.</t>
  </si>
  <si>
    <t>Апрель
2020</t>
  </si>
  <si>
    <t>За апрель 2020 г.</t>
  </si>
  <si>
    <t>За апрель 2019 г.</t>
  </si>
  <si>
    <t>72,37 / 76,52</t>
  </si>
  <si>
    <t>70,64 / 79,02</t>
  </si>
  <si>
    <t>71,91 / 74,06</t>
  </si>
  <si>
    <t>79,97 / 84,58</t>
  </si>
  <si>
    <t>79,54 / 81,85</t>
  </si>
  <si>
    <t>72,83 / 77,19</t>
  </si>
  <si>
    <t>79,1 / 83,96</t>
  </si>
  <si>
    <t>71,97 / 79,79</t>
  </si>
  <si>
    <t>78,82 / 86,82</t>
  </si>
  <si>
    <t>78,5 / 87,18</t>
  </si>
  <si>
    <t>67,7 / 72,64</t>
  </si>
  <si>
    <t>68,21 / 68,9</t>
  </si>
  <si>
    <t>74,05 / 75,33</t>
  </si>
  <si>
    <t>80,58 / 81,81</t>
  </si>
  <si>
    <t>Итого 
за 4 месяца</t>
  </si>
  <si>
    <t>50,2 / 52</t>
  </si>
  <si>
    <t>57,4 / 60</t>
  </si>
  <si>
    <t>На 01.05.18 г.</t>
  </si>
  <si>
    <t>На 01.05.17 г.</t>
  </si>
  <si>
    <t>Услуги не предоставлялись</t>
  </si>
  <si>
    <t>Услуга не предоставлялась</t>
  </si>
  <si>
    <t>На 01.05.2020</t>
  </si>
  <si>
    <t>На 01.05.2019</t>
  </si>
  <si>
    <t>Отклонение                                    01.05.20 г. / 01.05.19 г.</t>
  </si>
  <si>
    <t>Апрель 2019</t>
  </si>
  <si>
    <t>Отклонение
апрель 2020 / апрель 2019</t>
  </si>
  <si>
    <r>
      <t>На 01.05.19 г.</t>
    </r>
    <r>
      <rPr>
        <b/>
        <vertAlign val="superscript"/>
        <sz val="13"/>
        <rFont val="Times New Roman Cyr"/>
        <charset val="204"/>
      </rPr>
      <t>1)</t>
    </r>
  </si>
  <si>
    <t>Отклонение
 01.04.20 г./ 01.04.19 г., +, -</t>
  </si>
  <si>
    <r>
      <t>На 01.05.20 г.</t>
    </r>
    <r>
      <rPr>
        <b/>
        <vertAlign val="superscript"/>
        <sz val="13"/>
        <rFont val="Times New Roman Cyr"/>
        <charset val="204"/>
      </rPr>
      <t>1)</t>
    </r>
  </si>
  <si>
    <t>Отклонение 
01.05.20 г./ 01.05.19 г, +, -</t>
  </si>
  <si>
    <t xml:space="preserve">На 01.04.20 г. </t>
  </si>
  <si>
    <t>На 01.04.19 г.</t>
  </si>
  <si>
    <r>
      <t>МО город Норильск</t>
    </r>
    <r>
      <rPr>
        <b/>
        <vertAlign val="superscript"/>
        <sz val="13"/>
        <rFont val="Times New Roman"/>
        <family val="1"/>
        <charset val="204"/>
      </rPr>
      <t>1)</t>
    </r>
  </si>
  <si>
    <t>4) По МО г. Дудинка информация приведена по состоянию на 01.04.2020 г.</t>
  </si>
  <si>
    <r>
      <rPr>
        <b/>
        <sz val="12"/>
        <rFont val="Times New Roman"/>
        <family val="1"/>
        <charset val="204"/>
      </rPr>
      <t>(11)</t>
    </r>
    <r>
      <rPr>
        <sz val="12"/>
        <rFont val="Times New Roman"/>
        <family val="1"/>
        <charset val="204"/>
      </rPr>
      <t xml:space="preserve"> 01.01.2020 создано:
- муниципальное казенное учреждение «Управление социальной политики» в результате разграничения полномочий по реализации государственных и муниципальных услуг</t>
    </r>
  </si>
  <si>
    <r>
      <rPr>
        <b/>
        <sz val="12"/>
        <rFont val="Times New Roman"/>
        <family val="1"/>
        <charset val="204"/>
      </rPr>
      <t>(10)</t>
    </r>
    <r>
      <rPr>
        <sz val="12"/>
        <rFont val="Times New Roman"/>
        <family val="1"/>
        <charset val="204"/>
      </rPr>
      <t xml:space="preserve"> во втором полугодии 2019 года создано:
- муниципальное казенное учреждение «Управление потребительского рынка и услуг» путем изменения типа муниципального учреждения «Управление потребительского рынка и услуг Администрации города Норильска»;
- муниципальное казенное учреждение «Управление жилищно-коммунального хозяйства» путем изменения типа муниципального учреждения «Управление жилищно-коммунального хозяйства Администрации города Норильска»;
- муниципальное казенное учреждение «Управление земельных и имущественных отношений»</t>
    </r>
  </si>
  <si>
    <r>
      <rPr>
        <b/>
        <sz val="12"/>
        <rFont val="Times New Roman"/>
        <family val="1"/>
        <charset val="204"/>
      </rPr>
      <t>(9)</t>
    </r>
    <r>
      <rPr>
        <sz val="12"/>
        <rFont val="Times New Roman"/>
        <family val="1"/>
        <charset val="204"/>
      </rPr>
      <t xml:space="preserve"> в декабре 2019 года создано:
- муниципальное автономное учреждение «Центр развития туризма»</t>
    </r>
  </si>
  <si>
    <r>
      <rPr>
        <b/>
        <sz val="12"/>
        <rFont val="Times New Roman"/>
        <family val="1"/>
        <charset val="204"/>
      </rPr>
      <t>(8)</t>
    </r>
    <r>
      <rPr>
        <sz val="12"/>
        <rFont val="Times New Roman"/>
        <family val="1"/>
        <charset val="204"/>
      </rPr>
      <t xml:space="preserve"> по состоянию на 01.04.2020 обучение детей по направлению водитель автотранспортных средств не завершено (проходят обучение 125 чел.).</t>
    </r>
  </si>
  <si>
    <r>
      <rPr>
        <b/>
        <sz val="12"/>
        <rFont val="Times New Roman"/>
        <family val="1"/>
        <charset val="204"/>
      </rPr>
      <t>(7)</t>
    </r>
    <r>
      <rPr>
        <sz val="12"/>
        <rFont val="Times New Roman"/>
        <family val="1"/>
        <charset val="204"/>
      </rPr>
      <t xml:space="preserve"> увеличение посетителей клубных формирований в 2020 году обусловлено популяризацией деятельности МБУ «Молодежный центр» среди молодежи города</t>
    </r>
  </si>
  <si>
    <r>
      <rPr>
        <b/>
        <sz val="12"/>
        <rFont val="Times New Roman"/>
        <family val="1"/>
        <charset val="204"/>
      </rPr>
      <t>(6)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«Центр социальной помощи семье и детям «Норильский» путем передачи в собственность Красноярского края муниципального бюджетного учреждения «Центр социальной помощи семье и детям «Норильский»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</si>
  <si>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«Реабилитационный центр для детей-инвалидов, детей и подростков с ограниченными возможностями «Виктория» путем передачи в собственность Красноярского края муниципального бюджетного учреждения «Реабилитационный центр для детей и подростков с ограниченными возможностями «Виктория»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</si>
  <si>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«Комплексный центр социального обслуживания населения «Центральный» путем передачи в собственность Красноярского края муниципального бюджетного учреждения «Комплексный центр социального обслуживания населения»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</si>
  <si>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помещение библиотечного отдела в п. Снежногорск передано в оперативное управление ЦБС, отдел стал филиалом учреждения в декабре 2019 года</t>
    </r>
  </si>
  <si>
    <r>
      <t>1.14. МКУ «Управление социальной политики»</t>
    </r>
    <r>
      <rPr>
        <b/>
        <sz val="13"/>
        <color rgb="FF7030A0"/>
        <rFont val="Arial"/>
        <family val="2"/>
        <charset val="204"/>
      </rPr>
      <t>¹¹</t>
    </r>
  </si>
  <si>
    <r>
      <t>1.13. МКУ «Управление земельных и имущественных отношений»</t>
    </r>
    <r>
      <rPr>
        <b/>
        <sz val="13"/>
        <color rgb="FF7030A0"/>
        <rFont val="Arial"/>
        <family val="2"/>
        <charset val="204"/>
      </rPr>
      <t>¹º</t>
    </r>
  </si>
  <si>
    <r>
      <t>1.12. МКУ «Управление жилищно-коммунального хозяйства»</t>
    </r>
    <r>
      <rPr>
        <b/>
        <sz val="13"/>
        <color rgb="FF7030A0"/>
        <rFont val="Arial"/>
        <family val="2"/>
        <charset val="204"/>
      </rPr>
      <t>¹º</t>
    </r>
  </si>
  <si>
    <r>
      <t>1.11. МКУ «Управление потребительского рынка и услуг»</t>
    </r>
    <r>
      <rPr>
        <b/>
        <sz val="13"/>
        <color rgb="FF7030A0"/>
        <rFont val="Arial"/>
        <family val="2"/>
        <charset val="204"/>
      </rPr>
      <t>¹º</t>
    </r>
  </si>
  <si>
    <r>
      <t>1.5. МАУ «Центр развития туризма»</t>
    </r>
    <r>
      <rPr>
        <b/>
        <sz val="13"/>
        <color rgb="FF7030A0"/>
        <rFont val="Verdana"/>
        <family val="2"/>
        <charset val="204"/>
      </rPr>
      <t>⁹</t>
    </r>
  </si>
  <si>
    <t>тел. 46-75-03  - спец-т в отпуске, общалась с 46-75-00 информация на 01.04.20 нет обучившихся, поскольку в марте приостановили учебу, возможно до 01.07.20 закончит обучение 125 чел.</t>
  </si>
  <si>
    <r>
      <t xml:space="preserve"> - количество детей, обучившихся по направлению водитель автотранспортных средств</t>
    </r>
    <r>
      <rPr>
        <sz val="13"/>
        <color rgb="FF7030A0"/>
        <rFont val="Verdana"/>
        <family val="2"/>
        <charset val="204"/>
      </rPr>
      <t>⁸</t>
    </r>
  </si>
  <si>
    <t>кол-во посещений 15028 чел., а списочная численность клубных формирований 2890 чел. (+7 чел новая группа по мини футболу)</t>
  </si>
  <si>
    <t>8-908-032-42-46 Юлия (администратор занимается подсчетом)</t>
  </si>
  <si>
    <r>
      <t xml:space="preserve"> - количество участников клубных формирований </t>
    </r>
    <r>
      <rPr>
        <sz val="13"/>
        <color rgb="FF7030A0"/>
        <rFont val="Calibri"/>
        <family val="2"/>
        <charset val="204"/>
      </rPr>
      <t>⁷</t>
    </r>
  </si>
  <si>
    <r>
      <t xml:space="preserve"> -  КГБУ СО «Центр семьи «Норильский»</t>
    </r>
    <r>
      <rPr>
        <sz val="13"/>
        <color rgb="FF0070C0"/>
        <rFont val="Calibri"/>
        <family val="2"/>
        <charset val="204"/>
      </rPr>
      <t>⁶</t>
    </r>
  </si>
  <si>
    <r>
      <t xml:space="preserve">  - КГБУ СО «Реабилитационный центр для детей «Виктория»</t>
    </r>
    <r>
      <rPr>
        <sz val="13"/>
        <color rgb="FF0070C0"/>
        <rFont val="Verdana"/>
        <family val="2"/>
        <charset val="204"/>
      </rPr>
      <t>⁵</t>
    </r>
  </si>
  <si>
    <t xml:space="preserve"> - КГБУ СО «КЦСОН» Центральный»⁴</t>
  </si>
  <si>
    <t>т. 3008 Прокофьева Алена Сергеевна</t>
  </si>
  <si>
    <t>т. 3012 Баранчук Анна Станиславовна</t>
  </si>
  <si>
    <t>Моисеева Елена Анатольевна т.2833</t>
  </si>
  <si>
    <t>общий фонд</t>
  </si>
  <si>
    <t xml:space="preserve">         отделы Публичной библиотеки³</t>
  </si>
  <si>
    <t>в т.ч.: Публичная библиотека</t>
  </si>
  <si>
    <t>КДЦ Юбилейный+КДЦ Высоцкий</t>
  </si>
  <si>
    <t>831 / 48 365</t>
  </si>
  <si>
    <t>916/26 491</t>
  </si>
  <si>
    <t>Настенко Светлана Геннадьевна т.2832</t>
  </si>
  <si>
    <t>ГЦК+КДЦ Юбилейный+КДЦ Высоцкий</t>
  </si>
  <si>
    <t>Сорокина Ирина Михайловна т.2831</t>
  </si>
  <si>
    <t>(т.22-59-72) - плановая наполняемость 56 чел., факт на 01.04 -50 чел., на 27.05 - 55 чел.</t>
  </si>
  <si>
    <t>т.3255 Мыльникова Анна Станиславовна</t>
  </si>
  <si>
    <t>кол-во на 01.04.2020 (в тел. режиме сказали 26.05.2020), по окончанию учебного года цифра будет другая.</t>
  </si>
  <si>
    <t xml:space="preserve">т.3215 Похабова Ирина Анатольевна </t>
  </si>
  <si>
    <t>т.3210 Стеблева Наталья Николаевна</t>
  </si>
  <si>
    <t>5 720 / 350</t>
  </si>
  <si>
    <t>5 989 / 180</t>
  </si>
  <si>
    <t>отчетные данные</t>
  </si>
  <si>
    <t>3) Расчетное значение, на основании данных Автономной некоммерческой организации "Информационного-издательский центр "Статистика Красноярского края"</t>
  </si>
  <si>
    <t>Справочно: По итогам 2019 г. среднесписочная численность работников по полному кругу организаций и предприятий составила 93 479 чел (сумма среднесписочной численности работников занятых в крупных и средних организациях - 77 871 чел. и численности работников СМП - 15 608 чел.)</t>
  </si>
  <si>
    <t>2) По данным ЗФ ПАО "ГМК "Норильский никель"</t>
  </si>
  <si>
    <t>Красноярск</t>
  </si>
  <si>
    <t>На 01.01.20г.</t>
  </si>
  <si>
    <t xml:space="preserve"> На 01.04.20 г.</t>
  </si>
  <si>
    <t>3 п.п.</t>
  </si>
  <si>
    <t>за март 2020</t>
  </si>
  <si>
    <t>за апрель 2020</t>
  </si>
  <si>
    <r>
      <t>183 011</t>
    </r>
    <r>
      <rPr>
        <vertAlign val="superscript"/>
        <sz val="13"/>
        <color theme="1"/>
        <rFont val="Times New Roman Cyr"/>
        <charset val="204"/>
      </rPr>
      <t>3)</t>
    </r>
  </si>
  <si>
    <t>1 кв. 2020</t>
  </si>
  <si>
    <t xml:space="preserve">Прибыло </t>
  </si>
  <si>
    <t>выбыло</t>
  </si>
  <si>
    <t>отток</t>
  </si>
  <si>
    <t>2) По данным Таймырского Долгано-Ненецкого муниципального района</t>
  </si>
  <si>
    <t>1) По данным территориального отдела Агентства записи актов гражданского состояния</t>
  </si>
  <si>
    <t>3) По данным Таймырского Долгано-Ненецкого муниципального района</t>
  </si>
  <si>
    <r>
      <t xml:space="preserve">2 100 </t>
    </r>
    <r>
      <rPr>
        <vertAlign val="superscript"/>
        <sz val="13"/>
        <rFont val="Times New Roman Cyr"/>
        <charset val="204"/>
      </rPr>
      <t>4)</t>
    </r>
  </si>
  <si>
    <r>
      <t xml:space="preserve">850 </t>
    </r>
    <r>
      <rPr>
        <vertAlign val="superscript"/>
        <sz val="13"/>
        <rFont val="Times New Roman Cyr"/>
        <charset val="204"/>
      </rPr>
      <t>4)</t>
    </r>
  </si>
  <si>
    <t>4) Предварительные данные Красноярскстата (уточнение ожидается в июле 2020 года)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</si>
  <si>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</si>
  <si>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</si>
  <si>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</si>
  <si>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</si>
  <si>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</si>
  <si>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</si>
  <si>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</si>
  <si>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</si>
  <si>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Справочно: ЗФ ПАО "ГМК "Норильский никель" </t>
    </r>
    <r>
      <rPr>
        <i/>
        <vertAlign val="superscript"/>
        <sz val="13"/>
        <rFont val="Times New Roman Cyr"/>
        <charset val="204"/>
      </rPr>
      <t>2)</t>
    </r>
  </si>
  <si>
    <t>2) По МО г. Норильск приведены данные МКУ  "Управление жилищно-коммунального хозяйства"</t>
  </si>
  <si>
    <r>
      <t>Средние цены в городах РФ и МО г. Норильск на 01.05.2020 г.</t>
    </r>
    <r>
      <rPr>
        <b/>
        <vertAlign val="superscript"/>
        <sz val="14"/>
        <rFont val="Times New Roman"/>
        <family val="1"/>
        <charset val="204"/>
      </rPr>
      <t>1)</t>
    </r>
  </si>
  <si>
    <t>2) По ежеквартальным данным Таймырского Долгано-Ненецкого муниципального района</t>
  </si>
  <si>
    <t>Сводный                                                      (все товары и платные услуги), в 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</si>
</sst>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[$-F800]dddd\,\ mmmm\ dd\,\ yyyy"/>
    <numFmt numFmtId="173" formatCode="0.00000"/>
    <numFmt numFmtId="174" formatCode="0.000"/>
    <numFmt numFmtId="175" formatCode="0.0000000000000"/>
  </numFmts>
  <fonts count="2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b/>
      <vertAlign val="superscript"/>
      <sz val="13"/>
      <color rgb="FF7030A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3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sz val="13"/>
      <color rgb="FF0070C0"/>
      <name val="Verdana"/>
      <family val="2"/>
      <charset val="204"/>
    </font>
    <font>
      <b/>
      <sz val="13"/>
      <color rgb="FF7030A0"/>
      <name val="Verdana"/>
      <family val="2"/>
      <charset val="204"/>
    </font>
    <font>
      <b/>
      <sz val="11"/>
      <color rgb="FFFF0000"/>
      <name val="Arial Cyr"/>
      <charset val="204"/>
    </font>
    <font>
      <vertAlign val="superscript"/>
      <sz val="13"/>
      <color theme="1"/>
      <name val="Times New Roman Cyr"/>
      <charset val="204"/>
    </font>
    <font>
      <b/>
      <sz val="13"/>
      <color rgb="FF7030A0"/>
      <name val="Arial"/>
      <family val="2"/>
      <charset val="204"/>
    </font>
    <font>
      <sz val="13"/>
      <color rgb="FF7030A0"/>
      <name val="Verdana"/>
      <family val="2"/>
      <charset val="204"/>
    </font>
    <font>
      <sz val="13"/>
      <color rgb="FF7030A0"/>
      <name val="Calibri"/>
      <family val="2"/>
      <charset val="204"/>
    </font>
    <font>
      <sz val="13"/>
      <color rgb="FF0070C0"/>
      <name val="Calibri"/>
      <family val="2"/>
      <charset val="204"/>
    </font>
    <font>
      <sz val="13"/>
      <color rgb="FF000000"/>
      <name val="Times New Roman"/>
      <family val="1"/>
      <charset val="204"/>
    </font>
    <font>
      <i/>
      <vertAlign val="superscript"/>
      <sz val="13"/>
      <name val="Times New Roman Cyr"/>
      <charset val="204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10">
    <xf numFmtId="0" fontId="0" fillId="0" borderId="0"/>
    <xf numFmtId="164" fontId="56" fillId="0" borderId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55" fillId="0" borderId="0"/>
    <xf numFmtId="0" fontId="56" fillId="0" borderId="0"/>
    <xf numFmtId="9" fontId="56" fillId="0" borderId="0" applyFont="0" applyFill="0" applyBorder="0" applyAlignment="0" applyProtection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6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4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27" fillId="29" borderId="80" applyNumberFormat="0" applyAlignment="0" applyProtection="0"/>
    <xf numFmtId="0" fontId="126" fillId="30" borderId="81" applyNumberFormat="0" applyAlignment="0" applyProtection="0"/>
    <xf numFmtId="0" fontId="125" fillId="30" borderId="80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124" fillId="0" borderId="78" applyNumberFormat="0" applyFill="0" applyAlignment="0" applyProtection="0"/>
    <xf numFmtId="0" fontId="123" fillId="0" borderId="86" applyNumberFormat="0" applyFill="0" applyAlignment="0" applyProtection="0"/>
    <xf numFmtId="0" fontId="122" fillId="0" borderId="79" applyNumberFormat="0" applyFill="0" applyAlignment="0" applyProtection="0"/>
    <xf numFmtId="0" fontId="122" fillId="0" borderId="0" applyNumberFormat="0" applyFill="0" applyBorder="0" applyAlignment="0" applyProtection="0"/>
    <xf numFmtId="0" fontId="113" fillId="0" borderId="85" applyNumberFormat="0" applyFill="0" applyAlignment="0" applyProtection="0"/>
    <xf numFmtId="0" fontId="114" fillId="31" borderId="83" applyNumberFormat="0" applyAlignment="0" applyProtection="0"/>
    <xf numFmtId="0" fontId="121" fillId="0" borderId="0" applyNumberFormat="0" applyFill="0" applyBorder="0" applyAlignment="0" applyProtection="0"/>
    <xf numFmtId="0" fontId="120" fillId="32" borderId="0" applyNumberFormat="0" applyBorder="0" applyAlignment="0" applyProtection="0"/>
    <xf numFmtId="0" fontId="119" fillId="33" borderId="0" applyNumberFormat="0" applyBorder="0" applyAlignment="0" applyProtection="0"/>
    <xf numFmtId="0" fontId="118" fillId="0" borderId="0" applyNumberFormat="0" applyFill="0" applyBorder="0" applyAlignment="0" applyProtection="0"/>
    <xf numFmtId="0" fontId="56" fillId="34" borderId="84" applyNumberFormat="0" applyFont="0" applyAlignment="0" applyProtection="0"/>
    <xf numFmtId="9" fontId="56" fillId="0" borderId="0" applyFont="0" applyFill="0" applyBorder="0" applyAlignment="0" applyProtection="0"/>
    <xf numFmtId="0" fontId="117" fillId="0" borderId="82" applyNumberFormat="0" applyFill="0" applyAlignment="0" applyProtection="0"/>
    <xf numFmtId="0" fontId="115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116" fillId="35" borderId="0" applyNumberFormat="0" applyBorder="0" applyAlignment="0" applyProtection="0"/>
    <xf numFmtId="0" fontId="56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134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56" fillId="0" borderId="0"/>
    <xf numFmtId="0" fontId="56" fillId="0" borderId="0"/>
    <xf numFmtId="44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56" fillId="0" borderId="0"/>
    <xf numFmtId="0" fontId="56" fillId="0" borderId="0"/>
    <xf numFmtId="0" fontId="151" fillId="0" borderId="0"/>
    <xf numFmtId="0" fontId="151" fillId="0" borderId="0"/>
    <xf numFmtId="0" fontId="56" fillId="0" borderId="0"/>
    <xf numFmtId="0" fontId="151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151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8" fillId="0" borderId="0"/>
    <xf numFmtId="0" fontId="56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2" fillId="0" borderId="0"/>
    <xf numFmtId="0" fontId="56" fillId="0" borderId="0"/>
    <xf numFmtId="0" fontId="18" fillId="0" borderId="0"/>
    <xf numFmtId="0" fontId="18" fillId="0" borderId="0"/>
    <xf numFmtId="0" fontId="56" fillId="0" borderId="0"/>
    <xf numFmtId="0" fontId="1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44" fontId="5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5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7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188" fillId="7" borderId="0" applyNumberFormat="0" applyBorder="0" applyAlignment="0" applyProtection="0"/>
    <xf numFmtId="0" fontId="188" fillId="8" borderId="0" applyNumberFormat="0" applyBorder="0" applyAlignment="0" applyProtection="0"/>
    <xf numFmtId="0" fontId="188" fillId="9" borderId="0" applyNumberFormat="0" applyBorder="0" applyAlignment="0" applyProtection="0"/>
    <xf numFmtId="0" fontId="188" fillId="10" borderId="0" applyNumberFormat="0" applyBorder="0" applyAlignment="0" applyProtection="0"/>
    <xf numFmtId="0" fontId="188" fillId="11" borderId="0" applyNumberFormat="0" applyBorder="0" applyAlignment="0" applyProtection="0"/>
    <xf numFmtId="0" fontId="188" fillId="12" borderId="0" applyNumberFormat="0" applyBorder="0" applyAlignment="0" applyProtection="0"/>
    <xf numFmtId="0" fontId="188" fillId="13" borderId="0" applyNumberFormat="0" applyBorder="0" applyAlignment="0" applyProtection="0"/>
    <xf numFmtId="0" fontId="188" fillId="14" borderId="0" applyNumberFormat="0" applyBorder="0" applyAlignment="0" applyProtection="0"/>
    <xf numFmtId="0" fontId="188" fillId="15" borderId="0" applyNumberFormat="0" applyBorder="0" applyAlignment="0" applyProtection="0"/>
    <xf numFmtId="0" fontId="188" fillId="16" borderId="0" applyNumberFormat="0" applyBorder="0" applyAlignment="0" applyProtection="0"/>
    <xf numFmtId="0" fontId="188" fillId="17" borderId="0" applyNumberFormat="0" applyBorder="0" applyAlignment="0" applyProtection="0"/>
    <xf numFmtId="0" fontId="188" fillId="18" borderId="0" applyNumberFormat="0" applyBorder="0" applyAlignment="0" applyProtection="0"/>
    <xf numFmtId="0" fontId="189" fillId="19" borderId="0" applyNumberFormat="0" applyBorder="0" applyAlignment="0" applyProtection="0"/>
    <xf numFmtId="0" fontId="189" fillId="20" borderId="0" applyNumberFormat="0" applyBorder="0" applyAlignment="0" applyProtection="0"/>
    <xf numFmtId="0" fontId="189" fillId="6" borderId="0" applyNumberFormat="0" applyBorder="0" applyAlignment="0" applyProtection="0"/>
    <xf numFmtId="0" fontId="189" fillId="21" borderId="0" applyNumberFormat="0" applyBorder="0" applyAlignment="0" applyProtection="0"/>
    <xf numFmtId="0" fontId="189" fillId="22" borderId="0" applyNumberFormat="0" applyBorder="0" applyAlignment="0" applyProtection="0"/>
    <xf numFmtId="0" fontId="189" fillId="4" borderId="0" applyNumberFormat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189" fillId="23" borderId="0" applyNumberFormat="0" applyBorder="0" applyAlignment="0" applyProtection="0"/>
    <xf numFmtId="0" fontId="189" fillId="24" borderId="0" applyNumberFormat="0" applyBorder="0" applyAlignment="0" applyProtection="0"/>
    <xf numFmtId="0" fontId="189" fillId="25" borderId="0" applyNumberFormat="0" applyBorder="0" applyAlignment="0" applyProtection="0"/>
    <xf numFmtId="0" fontId="189" fillId="26" borderId="0" applyNumberFormat="0" applyBorder="0" applyAlignment="0" applyProtection="0"/>
    <xf numFmtId="0" fontId="189" fillId="27" borderId="0" applyNumberFormat="0" applyBorder="0" applyAlignment="0" applyProtection="0"/>
    <xf numFmtId="0" fontId="189" fillId="28" borderId="0" applyNumberFormat="0" applyBorder="0" applyAlignment="0" applyProtection="0"/>
    <xf numFmtId="0" fontId="193" fillId="29" borderId="80" applyNumberFormat="0" applyAlignment="0" applyProtection="0"/>
    <xf numFmtId="0" fontId="194" fillId="30" borderId="81" applyNumberFormat="0" applyAlignment="0" applyProtection="0"/>
    <xf numFmtId="0" fontId="195" fillId="30" borderId="80" applyNumberFormat="0" applyAlignment="0" applyProtection="0"/>
    <xf numFmtId="0" fontId="196" fillId="0" borderId="78" applyNumberFormat="0" applyFill="0" applyAlignment="0" applyProtection="0"/>
    <xf numFmtId="0" fontId="197" fillId="0" borderId="86" applyNumberFormat="0" applyFill="0" applyAlignment="0" applyProtection="0"/>
    <xf numFmtId="0" fontId="198" fillId="0" borderId="79" applyNumberFormat="0" applyFill="0" applyAlignment="0" applyProtection="0"/>
    <xf numFmtId="0" fontId="198" fillId="0" borderId="0" applyNumberFormat="0" applyFill="0" applyBorder="0" applyAlignment="0" applyProtection="0"/>
    <xf numFmtId="0" fontId="191" fillId="0" borderId="85" applyNumberFormat="0" applyFill="0" applyAlignment="0" applyProtection="0"/>
    <xf numFmtId="0" fontId="190" fillId="31" borderId="83" applyNumberFormat="0" applyAlignment="0" applyProtection="0"/>
    <xf numFmtId="0" fontId="199" fillId="32" borderId="0" applyNumberFormat="0" applyBorder="0" applyAlignment="0" applyProtection="0"/>
    <xf numFmtId="0" fontId="200" fillId="0" borderId="0"/>
    <xf numFmtId="0" fontId="200" fillId="0" borderId="0"/>
    <xf numFmtId="0" fontId="201" fillId="33" borderId="0" applyNumberFormat="0" applyBorder="0" applyAlignment="0" applyProtection="0"/>
    <xf numFmtId="0" fontId="202" fillId="0" borderId="0" applyNumberFormat="0" applyFill="0" applyBorder="0" applyAlignment="0" applyProtection="0"/>
    <xf numFmtId="0" fontId="203" fillId="0" borderId="82" applyNumberFormat="0" applyFill="0" applyAlignment="0" applyProtection="0"/>
    <xf numFmtId="0" fontId="192" fillId="0" borderId="0" applyNumberFormat="0" applyFill="0" applyBorder="0" applyAlignment="0" applyProtection="0"/>
    <xf numFmtId="0" fontId="204" fillId="35" borderId="0" applyNumberFormat="0" applyBorder="0" applyAlignment="0" applyProtection="0"/>
    <xf numFmtId="0" fontId="5" fillId="0" borderId="0"/>
    <xf numFmtId="0" fontId="4" fillId="0" borderId="0"/>
    <xf numFmtId="0" fontId="207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395">
    <xf numFmtId="0" fontId="0" fillId="0" borderId="0" xfId="0"/>
    <xf numFmtId="166" fontId="62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/>
    <xf numFmtId="0" fontId="58" fillId="0" borderId="0" xfId="0" applyFont="1" applyFill="1"/>
    <xf numFmtId="167" fontId="57" fillId="0" borderId="0" xfId="0" applyNumberFormat="1" applyFont="1" applyFill="1"/>
    <xf numFmtId="0" fontId="65" fillId="0" borderId="0" xfId="0" applyFont="1" applyFill="1"/>
    <xf numFmtId="0" fontId="5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58" fillId="0" borderId="0" xfId="0" applyFont="1" applyFill="1" applyBorder="1" applyAlignment="1">
      <alignment horizontal="center"/>
    </xf>
    <xf numFmtId="0" fontId="83" fillId="0" borderId="0" xfId="0" applyFont="1" applyFill="1" applyBorder="1"/>
    <xf numFmtId="0" fontId="62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vertical="top" wrapText="1"/>
    </xf>
    <xf numFmtId="0" fontId="85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wrapText="1"/>
    </xf>
    <xf numFmtId="0" fontId="82" fillId="0" borderId="0" xfId="0" applyFont="1" applyFill="1" applyBorder="1" applyAlignment="1">
      <alignment vertical="top" wrapText="1"/>
    </xf>
    <xf numFmtId="2" fontId="57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166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vertical="center" wrapText="1"/>
    </xf>
    <xf numFmtId="168" fontId="57" fillId="0" borderId="0" xfId="0" applyNumberFormat="1" applyFont="1" applyFill="1"/>
    <xf numFmtId="0" fontId="57" fillId="0" borderId="0" xfId="0" applyFont="1" applyFill="1" applyBorder="1" applyAlignment="1">
      <alignment vertical="center"/>
    </xf>
    <xf numFmtId="0" fontId="84" fillId="0" borderId="0" xfId="0" applyFont="1" applyFill="1" applyBorder="1"/>
    <xf numFmtId="3" fontId="57" fillId="0" borderId="0" xfId="0" applyNumberFormat="1" applyFont="1" applyFill="1"/>
    <xf numFmtId="166" fontId="105" fillId="0" borderId="0" xfId="0" applyNumberFormat="1" applyFont="1" applyFill="1"/>
    <xf numFmtId="0" fontId="58" fillId="0" borderId="0" xfId="0" applyFont="1" applyFill="1" applyBorder="1" applyAlignment="1"/>
    <xf numFmtId="166" fontId="57" fillId="0" borderId="0" xfId="0" applyNumberFormat="1" applyFont="1" applyFill="1" applyBorder="1"/>
    <xf numFmtId="0" fontId="84" fillId="0" borderId="0" xfId="0" applyFont="1" applyFill="1" applyBorder="1" applyAlignment="1">
      <alignment vertical="top" wrapText="1"/>
    </xf>
    <xf numFmtId="0" fontId="85" fillId="0" borderId="0" xfId="0" applyFont="1" applyFill="1" applyBorder="1" applyAlignment="1">
      <alignment vertical="top" wrapText="1"/>
    </xf>
    <xf numFmtId="0" fontId="86" fillId="0" borderId="0" xfId="0" applyFont="1" applyFill="1" applyBorder="1"/>
    <xf numFmtId="0" fontId="87" fillId="0" borderId="0" xfId="0" applyFont="1" applyFill="1" applyBorder="1" applyAlignment="1">
      <alignment horizontal="right"/>
    </xf>
    <xf numFmtId="0" fontId="88" fillId="0" borderId="0" xfId="0" applyFont="1" applyFill="1" applyBorder="1" applyAlignment="1">
      <alignment horizontal="justify"/>
    </xf>
    <xf numFmtId="0" fontId="83" fillId="0" borderId="0" xfId="0" applyFont="1" applyFill="1"/>
    <xf numFmtId="0" fontId="108" fillId="0" borderId="0" xfId="0" applyFont="1" applyFill="1" applyBorder="1" applyAlignment="1">
      <alignment horizontal="center"/>
    </xf>
    <xf numFmtId="4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05" fillId="0" borderId="0" xfId="0" applyFont="1" applyFill="1"/>
    <xf numFmtId="4" fontId="105" fillId="0" borderId="0" xfId="0" applyNumberFormat="1" applyFont="1" applyFill="1"/>
    <xf numFmtId="167" fontId="57" fillId="0" borderId="0" xfId="0" applyNumberFormat="1" applyFont="1" applyFill="1" applyBorder="1"/>
    <xf numFmtId="0" fontId="57" fillId="0" borderId="0" xfId="0" applyFont="1" applyFill="1"/>
    <xf numFmtId="0" fontId="58" fillId="0" borderId="0" xfId="0" applyFont="1" applyFill="1" applyAlignment="1">
      <alignment horizontal="center"/>
    </xf>
    <xf numFmtId="0" fontId="83" fillId="0" borderId="0" xfId="0" applyFont="1" applyFill="1" applyBorder="1"/>
    <xf numFmtId="0" fontId="57" fillId="0" borderId="0" xfId="0" applyFont="1" applyFill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/>
    <xf numFmtId="167" fontId="58" fillId="0" borderId="0" xfId="0" applyNumberFormat="1" applyFont="1" applyFill="1" applyBorder="1"/>
    <xf numFmtId="167" fontId="105" fillId="0" borderId="0" xfId="0" applyNumberFormat="1" applyFont="1" applyFill="1"/>
    <xf numFmtId="0" fontId="130" fillId="0" borderId="0" xfId="0" applyFont="1" applyFill="1" applyBorder="1"/>
    <xf numFmtId="0" fontId="81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vertical="center" wrapText="1"/>
    </xf>
    <xf numFmtId="2" fontId="81" fillId="0" borderId="0" xfId="0" applyNumberFormat="1" applyFont="1" applyFill="1" applyBorder="1" applyAlignment="1">
      <alignment vertical="center"/>
    </xf>
    <xf numFmtId="4" fontId="81" fillId="0" borderId="0" xfId="0" applyNumberFormat="1" applyFont="1" applyFill="1" applyBorder="1" applyAlignment="1">
      <alignment vertical="center"/>
    </xf>
    <xf numFmtId="1" fontId="81" fillId="0" borderId="0" xfId="0" applyNumberFormat="1" applyFont="1" applyFill="1" applyBorder="1" applyAlignment="1">
      <alignment vertical="center"/>
    </xf>
    <xf numFmtId="0" fontId="91" fillId="0" borderId="0" xfId="0" applyFont="1" applyFill="1" applyBorder="1" applyAlignment="1">
      <alignment vertical="top" wrapText="1"/>
    </xf>
    <xf numFmtId="0" fontId="81" fillId="0" borderId="0" xfId="0" applyFont="1" applyFill="1" applyBorder="1" applyAlignment="1"/>
    <xf numFmtId="0" fontId="80" fillId="0" borderId="0" xfId="0" applyFont="1" applyFill="1" applyBorder="1" applyAlignment="1">
      <alignment vertical="top" wrapText="1"/>
    </xf>
    <xf numFmtId="3" fontId="57" fillId="0" borderId="0" xfId="0" applyNumberFormat="1" applyFont="1" applyFill="1" applyAlignment="1">
      <alignment vertical="center"/>
    </xf>
    <xf numFmtId="1" fontId="57" fillId="0" borderId="0" xfId="0" applyNumberFormat="1" applyFont="1" applyFill="1" applyBorder="1"/>
    <xf numFmtId="0" fontId="62" fillId="0" borderId="2" xfId="0" applyFont="1" applyFill="1" applyBorder="1" applyAlignment="1">
      <alignment horizontal="left"/>
    </xf>
    <xf numFmtId="0" fontId="93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89" fillId="0" borderId="0" xfId="0" applyFont="1" applyFill="1" applyBorder="1" applyAlignment="1">
      <alignment vertical="center"/>
    </xf>
    <xf numFmtId="166" fontId="58" fillId="0" borderId="0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Border="1"/>
    <xf numFmtId="167" fontId="0" fillId="0" borderId="0" xfId="0" applyNumberFormat="1" applyFill="1" applyBorder="1" applyAlignment="1">
      <alignment horizontal="center" vertical="center"/>
    </xf>
    <xf numFmtId="0" fontId="83" fillId="0" borderId="0" xfId="19" applyFont="1" applyFill="1"/>
    <xf numFmtId="0" fontId="80" fillId="0" borderId="32" xfId="19" applyFont="1" applyFill="1" applyBorder="1" applyAlignment="1">
      <alignment horizontal="center" vertical="center"/>
    </xf>
    <xf numFmtId="14" fontId="80" fillId="0" borderId="55" xfId="19" applyNumberFormat="1" applyFont="1" applyFill="1" applyBorder="1" applyAlignment="1">
      <alignment horizontal="center" vertical="center"/>
    </xf>
    <xf numFmtId="0" fontId="97" fillId="0" borderId="1" xfId="19" applyFont="1" applyFill="1" applyBorder="1" applyAlignment="1">
      <alignment horizontal="left" vertical="center" wrapText="1"/>
    </xf>
    <xf numFmtId="0" fontId="97" fillId="0" borderId="1" xfId="19" applyFont="1" applyFill="1" applyBorder="1" applyAlignment="1">
      <alignment horizontal="center" vertical="center"/>
    </xf>
    <xf numFmtId="3" fontId="97" fillId="0" borderId="1" xfId="19" applyNumberFormat="1" applyFont="1" applyFill="1" applyBorder="1" applyAlignment="1">
      <alignment horizontal="center" vertical="center"/>
    </xf>
    <xf numFmtId="0" fontId="153" fillId="0" borderId="3" xfId="19" applyNumberFormat="1" applyFont="1" applyFill="1" applyBorder="1" applyAlignment="1">
      <alignment horizontal="left" vertical="center" indent="2"/>
    </xf>
    <xf numFmtId="0" fontId="153" fillId="0" borderId="3" xfId="19" applyFont="1" applyFill="1" applyBorder="1" applyAlignment="1">
      <alignment horizontal="center" vertical="center"/>
    </xf>
    <xf numFmtId="3" fontId="153" fillId="0" borderId="4" xfId="19" applyNumberFormat="1" applyFont="1" applyFill="1" applyBorder="1" applyAlignment="1">
      <alignment horizontal="center" vertical="center"/>
    </xf>
    <xf numFmtId="0" fontId="154" fillId="0" borderId="3" xfId="19" applyNumberFormat="1" applyFont="1" applyFill="1" applyBorder="1" applyAlignment="1">
      <alignment horizontal="left" vertical="center" indent="2"/>
    </xf>
    <xf numFmtId="0" fontId="154" fillId="0" borderId="3" xfId="19" applyFont="1" applyFill="1" applyBorder="1" applyAlignment="1">
      <alignment horizontal="center" vertical="center"/>
    </xf>
    <xf numFmtId="3" fontId="154" fillId="0" borderId="4" xfId="19" applyNumberFormat="1" applyFont="1" applyFill="1" applyBorder="1" applyAlignment="1">
      <alignment horizontal="center" vertical="center"/>
    </xf>
    <xf numFmtId="0" fontId="155" fillId="0" borderId="3" xfId="19" applyNumberFormat="1" applyFont="1" applyFill="1" applyBorder="1" applyAlignment="1">
      <alignment horizontal="left" vertical="center" indent="2"/>
    </xf>
    <xf numFmtId="0" fontId="155" fillId="0" borderId="3" xfId="19" applyFont="1" applyFill="1" applyBorder="1" applyAlignment="1">
      <alignment horizontal="center" vertical="center"/>
    </xf>
    <xf numFmtId="3" fontId="155" fillId="0" borderId="4" xfId="19" applyNumberFormat="1" applyFont="1" applyFill="1" applyBorder="1" applyAlignment="1">
      <alignment horizontal="center" vertical="center"/>
    </xf>
    <xf numFmtId="0" fontId="156" fillId="0" borderId="2" xfId="19" applyNumberFormat="1" applyFont="1" applyFill="1" applyBorder="1" applyAlignment="1">
      <alignment horizontal="left" vertical="center" wrapText="1" indent="2"/>
    </xf>
    <xf numFmtId="0" fontId="156" fillId="0" borderId="2" xfId="19" applyFont="1" applyFill="1" applyBorder="1" applyAlignment="1">
      <alignment horizontal="center" vertical="center"/>
    </xf>
    <xf numFmtId="3" fontId="156" fillId="0" borderId="31" xfId="19" applyNumberFormat="1" applyFont="1" applyFill="1" applyBorder="1" applyAlignment="1">
      <alignment horizontal="center" vertical="center"/>
    </xf>
    <xf numFmtId="0" fontId="80" fillId="0" borderId="5" xfId="19" applyFont="1" applyFill="1" applyBorder="1"/>
    <xf numFmtId="0" fontId="83" fillId="0" borderId="0" xfId="19" applyFont="1" applyFill="1" applyBorder="1"/>
    <xf numFmtId="0" fontId="157" fillId="0" borderId="4" xfId="19" applyFont="1" applyFill="1" applyBorder="1"/>
    <xf numFmtId="0" fontId="158" fillId="0" borderId="4" xfId="19" applyFont="1" applyFill="1" applyBorder="1" applyAlignment="1">
      <alignment horizontal="left"/>
    </xf>
    <xf numFmtId="3" fontId="158" fillId="0" borderId="3" xfId="19" applyNumberFormat="1" applyFont="1" applyFill="1" applyBorder="1" applyAlignment="1">
      <alignment horizontal="center" vertical="center"/>
    </xf>
    <xf numFmtId="0" fontId="160" fillId="0" borderId="4" xfId="19" applyFont="1" applyFill="1" applyBorder="1"/>
    <xf numFmtId="0" fontId="161" fillId="0" borderId="4" xfId="19" applyFont="1" applyFill="1" applyBorder="1" applyAlignment="1">
      <alignment horizontal="left"/>
    </xf>
    <xf numFmtId="49" fontId="161" fillId="0" borderId="3" xfId="19" applyNumberFormat="1" applyFont="1" applyFill="1" applyBorder="1" applyAlignment="1">
      <alignment horizontal="center" vertical="center"/>
    </xf>
    <xf numFmtId="0" fontId="83" fillId="5" borderId="0" xfId="19" applyFont="1" applyFill="1"/>
    <xf numFmtId="0" fontId="128" fillId="0" borderId="4" xfId="19" applyFont="1" applyFill="1" applyBorder="1" applyAlignment="1">
      <alignment horizontal="left"/>
    </xf>
    <xf numFmtId="3" fontId="128" fillId="0" borderId="3" xfId="19" applyNumberFormat="1" applyFont="1" applyFill="1" applyBorder="1" applyAlignment="1">
      <alignment horizontal="center" vertical="center"/>
    </xf>
    <xf numFmtId="0" fontId="162" fillId="0" borderId="4" xfId="19" applyFont="1" applyFill="1" applyBorder="1" applyAlignment="1">
      <alignment horizontal="left"/>
    </xf>
    <xf numFmtId="0" fontId="162" fillId="0" borderId="3" xfId="19" applyNumberFormat="1" applyFont="1" applyFill="1" applyBorder="1" applyAlignment="1">
      <alignment horizontal="center" vertical="center"/>
    </xf>
    <xf numFmtId="49" fontId="128" fillId="0" borderId="3" xfId="19" applyNumberFormat="1" applyFont="1" applyFill="1" applyBorder="1" applyAlignment="1">
      <alignment horizontal="center" vertical="center"/>
    </xf>
    <xf numFmtId="0" fontId="158" fillId="0" borderId="4" xfId="19" applyFont="1" applyFill="1" applyBorder="1"/>
    <xf numFmtId="0" fontId="161" fillId="0" borderId="1" xfId="19" applyFont="1" applyFill="1" applyBorder="1" applyAlignment="1">
      <alignment horizontal="center" vertical="center"/>
    </xf>
    <xf numFmtId="0" fontId="160" fillId="0" borderId="3" xfId="19" applyFont="1" applyFill="1" applyBorder="1" applyAlignment="1">
      <alignment horizontal="center" vertical="center"/>
    </xf>
    <xf numFmtId="0" fontId="161" fillId="0" borderId="4" xfId="19" applyFont="1" applyFill="1" applyBorder="1"/>
    <xf numFmtId="0" fontId="161" fillId="0" borderId="3" xfId="19" applyFont="1" applyFill="1" applyBorder="1" applyAlignment="1">
      <alignment horizontal="center" vertical="center"/>
    </xf>
    <xf numFmtId="0" fontId="161" fillId="0" borderId="4" xfId="19" applyFont="1" applyFill="1" applyBorder="1" applyAlignment="1">
      <alignment vertical="center" wrapText="1"/>
    </xf>
    <xf numFmtId="0" fontId="80" fillId="0" borderId="5" xfId="19" applyFont="1" applyFill="1" applyBorder="1" applyAlignment="1">
      <alignment vertical="center"/>
    </xf>
    <xf numFmtId="0" fontId="93" fillId="0" borderId="0" xfId="19" applyFont="1" applyFill="1"/>
    <xf numFmtId="0" fontId="75" fillId="0" borderId="4" xfId="19" applyFont="1" applyFill="1" applyBorder="1"/>
    <xf numFmtId="0" fontId="80" fillId="0" borderId="4" xfId="19" applyFont="1" applyFill="1" applyBorder="1"/>
    <xf numFmtId="0" fontId="162" fillId="0" borderId="4" xfId="19" applyFont="1" applyFill="1" applyBorder="1" applyAlignment="1">
      <alignment wrapText="1"/>
    </xf>
    <xf numFmtId="0" fontId="162" fillId="0" borderId="3" xfId="19" applyFont="1" applyFill="1" applyBorder="1" applyAlignment="1">
      <alignment horizontal="center" vertical="center"/>
    </xf>
    <xf numFmtId="0" fontId="157" fillId="0" borderId="3" xfId="19" applyFont="1" applyFill="1" applyBorder="1" applyAlignment="1">
      <alignment horizontal="left"/>
    </xf>
    <xf numFmtId="0" fontId="158" fillId="0" borderId="3" xfId="19" applyFont="1" applyFill="1" applyBorder="1" applyAlignment="1">
      <alignment horizontal="left"/>
    </xf>
    <xf numFmtId="0" fontId="162" fillId="0" borderId="3" xfId="19" applyFont="1" applyFill="1" applyBorder="1" applyAlignment="1">
      <alignment horizontal="left" wrapText="1"/>
    </xf>
    <xf numFmtId="0" fontId="158" fillId="0" borderId="3" xfId="19" applyFont="1" applyFill="1" applyBorder="1" applyAlignment="1">
      <alignment horizontal="left" wrapText="1"/>
    </xf>
    <xf numFmtId="0" fontId="157" fillId="0" borderId="1" xfId="19" applyFont="1" applyFill="1" applyBorder="1" applyAlignment="1">
      <alignment horizontal="left"/>
    </xf>
    <xf numFmtId="0" fontId="158" fillId="0" borderId="3" xfId="19" applyFont="1" applyFill="1" applyBorder="1"/>
    <xf numFmtId="0" fontId="158" fillId="0" borderId="3" xfId="19" applyFont="1" applyFill="1" applyBorder="1" applyAlignment="1">
      <alignment vertical="center" wrapText="1"/>
    </xf>
    <xf numFmtId="0" fontId="157" fillId="0" borderId="4" xfId="19" applyFont="1" applyFill="1" applyBorder="1" applyAlignment="1">
      <alignment horizontal="left"/>
    </xf>
    <xf numFmtId="0" fontId="158" fillId="0" borderId="2" xfId="19" applyFont="1" applyFill="1" applyBorder="1" applyAlignment="1">
      <alignment horizontal="center" vertical="center"/>
    </xf>
    <xf numFmtId="0" fontId="157" fillId="0" borderId="5" xfId="19" applyFont="1" applyFill="1" applyBorder="1" applyAlignment="1">
      <alignment horizontal="left"/>
    </xf>
    <xf numFmtId="169" fontId="57" fillId="0" borderId="0" xfId="0" applyNumberFormat="1" applyFont="1" applyFill="1"/>
    <xf numFmtId="0" fontId="60" fillId="0" borderId="0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left" vertical="center" wrapText="1"/>
    </xf>
    <xf numFmtId="0" fontId="90" fillId="0" borderId="0" xfId="0" applyFont="1" applyFill="1" applyAlignment="1">
      <alignment horizontal="center"/>
    </xf>
    <xf numFmtId="0" fontId="97" fillId="0" borderId="32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/>
    </xf>
    <xf numFmtId="0" fontId="97" fillId="0" borderId="56" xfId="0" applyFont="1" applyFill="1" applyBorder="1" applyAlignment="1">
      <alignment horizontal="center" vertical="center" wrapText="1"/>
    </xf>
    <xf numFmtId="166" fontId="144" fillId="0" borderId="12" xfId="0" applyNumberFormat="1" applyFont="1" applyFill="1" applyBorder="1" applyAlignment="1">
      <alignment horizontal="center" vertical="center" wrapText="1"/>
    </xf>
    <xf numFmtId="0" fontId="97" fillId="0" borderId="29" xfId="0" applyFont="1" applyFill="1" applyBorder="1" applyAlignment="1">
      <alignment horizontal="center" vertical="center" wrapText="1"/>
    </xf>
    <xf numFmtId="166" fontId="144" fillId="0" borderId="14" xfId="0" applyNumberFormat="1" applyFont="1" applyFill="1" applyBorder="1" applyAlignment="1">
      <alignment horizontal="center" vertical="center" wrapText="1"/>
    </xf>
    <xf numFmtId="166" fontId="144" fillId="0" borderId="16" xfId="0" applyNumberFormat="1" applyFont="1" applyFill="1" applyBorder="1" applyAlignment="1">
      <alignment horizontal="center" vertical="center" wrapText="1"/>
    </xf>
    <xf numFmtId="166" fontId="144" fillId="0" borderId="43" xfId="0" applyNumberFormat="1" applyFont="1" applyFill="1" applyBorder="1" applyAlignment="1">
      <alignment horizontal="center" vertical="center" wrapText="1"/>
    </xf>
    <xf numFmtId="0" fontId="97" fillId="0" borderId="36" xfId="0" applyFont="1" applyFill="1" applyBorder="1" applyAlignment="1">
      <alignment horizontal="center" vertical="center" wrapText="1"/>
    </xf>
    <xf numFmtId="166" fontId="144" fillId="0" borderId="23" xfId="0" applyNumberFormat="1" applyFont="1" applyFill="1" applyBorder="1" applyAlignment="1">
      <alignment horizontal="center" vertical="center" wrapText="1"/>
    </xf>
    <xf numFmtId="166" fontId="144" fillId="0" borderId="49" xfId="0" applyNumberFormat="1" applyFont="1" applyFill="1" applyBorder="1" applyAlignment="1">
      <alignment horizontal="center" vertical="center" wrapText="1"/>
    </xf>
    <xf numFmtId="166" fontId="144" fillId="0" borderId="15" xfId="0" applyNumberFormat="1" applyFont="1" applyFill="1" applyBorder="1" applyAlignment="1">
      <alignment horizontal="center" vertical="center" wrapText="1"/>
    </xf>
    <xf numFmtId="166" fontId="144" fillId="0" borderId="22" xfId="0" applyNumberFormat="1" applyFont="1" applyFill="1" applyBorder="1" applyAlignment="1">
      <alignment horizontal="center" vertical="center" wrapText="1"/>
    </xf>
    <xf numFmtId="166" fontId="144" fillId="0" borderId="21" xfId="0" applyNumberFormat="1" applyFont="1" applyFill="1" applyBorder="1" applyAlignment="1">
      <alignment horizontal="center" vertical="center" wrapText="1"/>
    </xf>
    <xf numFmtId="166" fontId="144" fillId="0" borderId="48" xfId="0" applyNumberFormat="1" applyFont="1" applyFill="1" applyBorder="1" applyAlignment="1">
      <alignment horizontal="center" vertical="center" wrapText="1"/>
    </xf>
    <xf numFmtId="166" fontId="97" fillId="0" borderId="27" xfId="0" applyNumberFormat="1" applyFont="1" applyFill="1" applyBorder="1" applyAlignment="1">
      <alignment horizontal="center" vertical="center" wrapText="1"/>
    </xf>
    <xf numFmtId="49" fontId="75" fillId="0" borderId="0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166" fontId="62" fillId="0" borderId="31" xfId="0" applyNumberFormat="1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center" vertical="top"/>
    </xf>
    <xf numFmtId="0" fontId="61" fillId="0" borderId="32" xfId="0" applyFont="1" applyFill="1" applyBorder="1" applyAlignment="1">
      <alignment horizontal="center" vertical="center"/>
    </xf>
    <xf numFmtId="4" fontId="62" fillId="0" borderId="3" xfId="0" applyNumberFormat="1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left"/>
    </xf>
    <xf numFmtId="4" fontId="62" fillId="0" borderId="2" xfId="0" applyNumberFormat="1" applyFont="1" applyFill="1" applyBorder="1" applyAlignment="1">
      <alignment horizontal="center" vertical="center"/>
    </xf>
    <xf numFmtId="0" fontId="128" fillId="0" borderId="4" xfId="19" applyFont="1" applyFill="1" applyBorder="1" applyAlignment="1">
      <alignment horizontal="left" wrapText="1"/>
    </xf>
    <xf numFmtId="0" fontId="128" fillId="0" borderId="3" xfId="19" applyNumberFormat="1" applyFont="1" applyFill="1" applyBorder="1" applyAlignment="1">
      <alignment horizontal="center" vertical="center"/>
    </xf>
    <xf numFmtId="0" fontId="128" fillId="0" borderId="3" xfId="19" applyFont="1" applyFill="1" applyBorder="1" applyAlignment="1">
      <alignment horizontal="center" vertical="center"/>
    </xf>
    <xf numFmtId="3" fontId="73" fillId="0" borderId="0" xfId="0" applyNumberFormat="1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left" vertical="center" wrapText="1"/>
    </xf>
    <xf numFmtId="0" fontId="62" fillId="0" borderId="3" xfId="0" applyFont="1" applyFill="1" applyBorder="1" applyAlignment="1">
      <alignment horizontal="left"/>
    </xf>
    <xf numFmtId="0" fontId="62" fillId="0" borderId="2" xfId="0" applyFont="1" applyFill="1" applyBorder="1" applyAlignment="1">
      <alignment horizontal="left" vertical="center"/>
    </xf>
    <xf numFmtId="0" fontId="81" fillId="0" borderId="0" xfId="0" applyFont="1" applyFill="1"/>
    <xf numFmtId="0" fontId="81" fillId="0" borderId="0" xfId="0" applyFont="1" applyFill="1" applyAlignment="1">
      <alignment horizontal="center"/>
    </xf>
    <xf numFmtId="166" fontId="61" fillId="0" borderId="5" xfId="0" applyNumberFormat="1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166" fontId="62" fillId="0" borderId="4" xfId="0" applyNumberFormat="1" applyFont="1" applyFill="1" applyBorder="1" applyAlignment="1">
      <alignment horizontal="left" wrapText="1"/>
    </xf>
    <xf numFmtId="0" fontId="62" fillId="0" borderId="4" xfId="0" applyFont="1" applyFill="1" applyBorder="1" applyAlignment="1">
      <alignment horizontal="left" wrapText="1"/>
    </xf>
    <xf numFmtId="1" fontId="80" fillId="0" borderId="0" xfId="0" applyNumberFormat="1" applyFont="1" applyFill="1" applyBorder="1" applyAlignment="1">
      <alignment horizontal="center" vertical="center"/>
    </xf>
    <xf numFmtId="1" fontId="75" fillId="0" borderId="0" xfId="0" applyNumberFormat="1" applyFont="1" applyFill="1" applyBorder="1" applyAlignment="1">
      <alignment horizontal="center" vertical="center"/>
    </xf>
    <xf numFmtId="2" fontId="75" fillId="0" borderId="0" xfId="0" applyNumberFormat="1" applyFont="1" applyFill="1" applyBorder="1" applyAlignment="1">
      <alignment horizontal="center" vertical="center"/>
    </xf>
    <xf numFmtId="4" fontId="75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vertical="center" wrapText="1"/>
    </xf>
    <xf numFmtId="2" fontId="83" fillId="0" borderId="0" xfId="0" applyNumberFormat="1" applyFont="1" applyFill="1" applyBorder="1"/>
    <xf numFmtId="174" fontId="75" fillId="0" borderId="0" xfId="0" applyNumberFormat="1" applyFont="1" applyFill="1" applyBorder="1" applyAlignment="1">
      <alignment horizontal="center" vertical="center" wrapText="1"/>
    </xf>
    <xf numFmtId="171" fontId="57" fillId="0" borderId="0" xfId="0" applyNumberFormat="1" applyFont="1" applyFill="1"/>
    <xf numFmtId="0" fontId="161" fillId="0" borderId="3" xfId="19" applyNumberFormat="1" applyFont="1" applyFill="1" applyBorder="1" applyAlignment="1">
      <alignment horizontal="center" vertical="center"/>
    </xf>
    <xf numFmtId="0" fontId="83" fillId="37" borderId="0" xfId="19" applyFont="1" applyFill="1" applyBorder="1"/>
    <xf numFmtId="0" fontId="83" fillId="37" borderId="0" xfId="19" applyFont="1" applyFill="1"/>
    <xf numFmtId="0" fontId="83" fillId="5" borderId="0" xfId="19" applyFont="1" applyFill="1" applyBorder="1"/>
    <xf numFmtId="0" fontId="128" fillId="0" borderId="4" xfId="19" applyFont="1" applyFill="1" applyBorder="1" applyAlignment="1">
      <alignment horizontal="left" vertical="center" wrapText="1"/>
    </xf>
    <xf numFmtId="0" fontId="162" fillId="0" borderId="4" xfId="19" applyFont="1" applyFill="1" applyBorder="1" applyAlignment="1">
      <alignment horizontal="left" vertical="center"/>
    </xf>
    <xf numFmtId="0" fontId="75" fillId="0" borderId="0" xfId="19" applyFont="1" applyFill="1" applyBorder="1" applyAlignment="1">
      <alignment horizontal="center"/>
    </xf>
    <xf numFmtId="0" fontId="161" fillId="0" borderId="4" xfId="19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/>
    </xf>
    <xf numFmtId="0" fontId="62" fillId="0" borderId="3" xfId="0" applyFont="1" applyFill="1" applyBorder="1" applyAlignment="1">
      <alignment horizontal="left" vertical="center" wrapText="1"/>
    </xf>
    <xf numFmtId="0" fontId="83" fillId="2" borderId="0" xfId="0" applyFont="1" applyFill="1" applyBorder="1"/>
    <xf numFmtId="0" fontId="81" fillId="2" borderId="0" xfId="0" applyFont="1" applyFill="1" applyBorder="1" applyAlignment="1">
      <alignment horizontal="center"/>
    </xf>
    <xf numFmtId="0" fontId="80" fillId="0" borderId="9" xfId="0" applyNumberFormat="1" applyFont="1" applyFill="1" applyBorder="1" applyAlignment="1">
      <alignment vertical="center" wrapText="1"/>
    </xf>
    <xf numFmtId="2" fontId="174" fillId="0" borderId="0" xfId="0" applyNumberFormat="1" applyFont="1" applyFill="1" applyBorder="1"/>
    <xf numFmtId="0" fontId="175" fillId="0" borderId="0" xfId="0" applyFont="1" applyFill="1" applyBorder="1"/>
    <xf numFmtId="2" fontId="177" fillId="0" borderId="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left" vertical="center" wrapText="1"/>
    </xf>
    <xf numFmtId="0" fontId="62" fillId="0" borderId="5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left" vertical="center"/>
    </xf>
    <xf numFmtId="0" fontId="62" fillId="0" borderId="2" xfId="0" applyNumberFormat="1" applyFont="1" applyFill="1" applyBorder="1" applyAlignment="1">
      <alignment horizontal="center" vertical="center"/>
    </xf>
    <xf numFmtId="166" fontId="62" fillId="0" borderId="4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168" fontId="58" fillId="0" borderId="0" xfId="0" applyNumberFormat="1" applyFont="1" applyFill="1" applyBorder="1" applyAlignment="1">
      <alignment horizontal="center" vertical="center"/>
    </xf>
    <xf numFmtId="166" fontId="105" fillId="0" borderId="0" xfId="0" applyNumberFormat="1" applyFont="1" applyFill="1" applyBorder="1"/>
    <xf numFmtId="169" fontId="105" fillId="0" borderId="0" xfId="0" applyNumberFormat="1" applyFont="1" applyFill="1" applyBorder="1"/>
    <xf numFmtId="166" fontId="62" fillId="0" borderId="5" xfId="0" applyNumberFormat="1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166" fontId="61" fillId="0" borderId="10" xfId="0" applyNumberFormat="1" applyFont="1" applyFill="1" applyBorder="1" applyAlignment="1">
      <alignment horizontal="center" vertical="center"/>
    </xf>
    <xf numFmtId="166" fontId="137" fillId="0" borderId="10" xfId="0" applyNumberFormat="1" applyFont="1" applyFill="1" applyBorder="1" applyAlignment="1">
      <alignment horizontal="center" vertical="center"/>
    </xf>
    <xf numFmtId="168" fontId="178" fillId="0" borderId="0" xfId="0" applyNumberFormat="1" applyFont="1" applyFill="1" applyAlignment="1">
      <alignment horizontal="left" vertical="top"/>
    </xf>
    <xf numFmtId="168" fontId="178" fillId="0" borderId="0" xfId="0" applyNumberFormat="1" applyFont="1" applyFill="1" applyBorder="1" applyAlignment="1">
      <alignment horizontal="left" vertical="top"/>
    </xf>
    <xf numFmtId="0" fontId="105" fillId="0" borderId="0" xfId="0" applyFont="1" applyFill="1" applyBorder="1" applyAlignment="1">
      <alignment horizontal="left" vertical="center" wrapText="1"/>
    </xf>
    <xf numFmtId="167" fontId="105" fillId="0" borderId="0" xfId="0" applyNumberFormat="1" applyFont="1" applyFill="1" applyBorder="1"/>
    <xf numFmtId="168" fontId="105" fillId="0" borderId="0" xfId="0" applyNumberFormat="1" applyFont="1" applyFill="1" applyBorder="1" applyAlignment="1">
      <alignment horizontal="center"/>
    </xf>
    <xf numFmtId="166" fontId="62" fillId="0" borderId="0" xfId="0" applyNumberFormat="1" applyFont="1" applyFill="1" applyBorder="1" applyAlignment="1">
      <alignment horizontal="center" wrapText="1"/>
    </xf>
    <xf numFmtId="0" fontId="82" fillId="0" borderId="0" xfId="0" applyFont="1" applyFill="1" applyBorder="1" applyAlignment="1">
      <alignment horizontal="center" vertical="top" wrapText="1"/>
    </xf>
    <xf numFmtId="0" fontId="91" fillId="0" borderId="0" xfId="0" applyFont="1" applyFill="1" applyBorder="1" applyAlignment="1">
      <alignment horizontal="center" vertical="top" wrapText="1"/>
    </xf>
    <xf numFmtId="0" fontId="137" fillId="0" borderId="1" xfId="0" applyNumberFormat="1" applyFont="1" applyFill="1" applyBorder="1" applyAlignment="1">
      <alignment horizontal="center" vertical="center"/>
    </xf>
    <xf numFmtId="0" fontId="62" fillId="0" borderId="3" xfId="0" applyNumberFormat="1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left" vertical="center" wrapText="1"/>
    </xf>
    <xf numFmtId="166" fontId="105" fillId="0" borderId="1" xfId="0" applyNumberFormat="1" applyFont="1" applyFill="1" applyBorder="1"/>
    <xf numFmtId="0" fontId="62" fillId="0" borderId="3" xfId="0" applyNumberFormat="1" applyFont="1" applyFill="1" applyBorder="1" applyAlignment="1">
      <alignment horizontal="center" vertical="center" wrapText="1"/>
    </xf>
    <xf numFmtId="0" fontId="62" fillId="0" borderId="2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/>
    <xf numFmtId="0" fontId="97" fillId="0" borderId="55" xfId="0" applyFont="1" applyFill="1" applyBorder="1" applyAlignment="1">
      <alignment horizontal="center" vertical="center" wrapText="1"/>
    </xf>
    <xf numFmtId="166" fontId="62" fillId="2" borderId="3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 wrapText="1"/>
    </xf>
    <xf numFmtId="167" fontId="75" fillId="0" borderId="0" xfId="0" applyNumberFormat="1" applyFont="1" applyFill="1" applyBorder="1" applyAlignment="1">
      <alignment horizontal="center" vertical="center"/>
    </xf>
    <xf numFmtId="167" fontId="75" fillId="0" borderId="0" xfId="0" applyNumberFormat="1" applyFont="1" applyFill="1" applyBorder="1" applyAlignment="1">
      <alignment horizontal="center" vertical="center" wrapText="1"/>
    </xf>
    <xf numFmtId="0" fontId="175" fillId="0" borderId="0" xfId="0" applyFont="1" applyFill="1" applyBorder="1" applyAlignment="1">
      <alignment horizontal="center"/>
    </xf>
    <xf numFmtId="166" fontId="182" fillId="0" borderId="0" xfId="0" applyNumberFormat="1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vertical="center" wrapText="1"/>
    </xf>
    <xf numFmtId="166" fontId="144" fillId="0" borderId="0" xfId="0" applyNumberFormat="1" applyFont="1" applyFill="1" applyBorder="1" applyAlignment="1">
      <alignment horizontal="center" vertical="center" wrapText="1"/>
    </xf>
    <xf numFmtId="166" fontId="183" fillId="0" borderId="0" xfId="0" applyNumberFormat="1" applyFont="1" applyFill="1" applyBorder="1" applyAlignment="1">
      <alignment horizontal="center" vertical="center" wrapText="1"/>
    </xf>
    <xf numFmtId="0" fontId="184" fillId="0" borderId="0" xfId="0" applyFont="1" applyFill="1" applyBorder="1" applyAlignment="1">
      <alignment vertical="center"/>
    </xf>
    <xf numFmtId="4" fontId="184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166" fontId="185" fillId="0" borderId="0" xfId="0" applyNumberFormat="1" applyFont="1" applyFill="1" applyBorder="1" applyAlignment="1">
      <alignment vertical="center"/>
    </xf>
    <xf numFmtId="167" fontId="173" fillId="0" borderId="0" xfId="553" applyNumberFormat="1" applyFont="1" applyBorder="1" applyAlignment="1">
      <alignment horizontal="center" vertical="center" wrapText="1"/>
    </xf>
    <xf numFmtId="166" fontId="75" fillId="0" borderId="0" xfId="0" applyNumberFormat="1" applyFont="1" applyFill="1" applyBorder="1" applyAlignment="1">
      <alignment horizontal="center"/>
    </xf>
    <xf numFmtId="0" fontId="176" fillId="0" borderId="0" xfId="0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>
      <alignment vertical="top" wrapText="1"/>
    </xf>
    <xf numFmtId="0" fontId="187" fillId="0" borderId="0" xfId="0" applyNumberFormat="1" applyFont="1" applyFill="1" applyBorder="1" applyAlignment="1">
      <alignment vertical="top" wrapText="1"/>
    </xf>
    <xf numFmtId="2" fontId="187" fillId="0" borderId="0" xfId="0" applyNumberFormat="1" applyFont="1" applyFill="1" applyBorder="1" applyAlignment="1">
      <alignment vertical="top" wrapText="1"/>
    </xf>
    <xf numFmtId="2" fontId="163" fillId="0" borderId="0" xfId="0" applyNumberFormat="1" applyFont="1" applyFill="1" applyBorder="1" applyAlignment="1">
      <alignment horizontal="center" vertical="center" wrapText="1"/>
    </xf>
    <xf numFmtId="0" fontId="144" fillId="0" borderId="0" xfId="0" applyFont="1" applyFill="1" applyBorder="1"/>
    <xf numFmtId="0" fontId="97" fillId="0" borderId="0" xfId="0" applyNumberFormat="1" applyFont="1" applyFill="1" applyBorder="1" applyAlignment="1">
      <alignment vertical="center" wrapText="1"/>
    </xf>
    <xf numFmtId="0" fontId="183" fillId="0" borderId="0" xfId="0" applyFont="1" applyFill="1" applyBorder="1"/>
    <xf numFmtId="2" fontId="183" fillId="0" borderId="0" xfId="0" applyNumberFormat="1" applyFont="1" applyFill="1" applyBorder="1"/>
    <xf numFmtId="0" fontId="153" fillId="0" borderId="0" xfId="0" applyNumberFormat="1" applyFont="1" applyFill="1" applyBorder="1" applyAlignment="1">
      <alignment vertical="center" wrapText="1"/>
    </xf>
    <xf numFmtId="175" fontId="183" fillId="0" borderId="0" xfId="0" applyNumberFormat="1" applyFont="1" applyFill="1" applyBorder="1"/>
    <xf numFmtId="0" fontId="83" fillId="0" borderId="58" xfId="0" applyFont="1" applyFill="1" applyBorder="1"/>
    <xf numFmtId="3" fontId="62" fillId="0" borderId="0" xfId="0" applyNumberFormat="1" applyFont="1" applyFill="1" applyBorder="1" applyAlignment="1">
      <alignment horizontal="center" vertical="center" wrapText="1"/>
    </xf>
    <xf numFmtId="0" fontId="105" fillId="0" borderId="0" xfId="0" applyFont="1" applyFill="1" applyAlignment="1">
      <alignment wrapText="1"/>
    </xf>
    <xf numFmtId="3" fontId="105" fillId="0" borderId="0" xfId="0" applyNumberFormat="1" applyFont="1" applyFill="1" applyBorder="1" applyAlignment="1">
      <alignment horizontal="center" vertical="center"/>
    </xf>
    <xf numFmtId="167" fontId="105" fillId="0" borderId="0" xfId="0" applyNumberFormat="1" applyFont="1" applyFill="1" applyAlignment="1">
      <alignment horizontal="center" vertical="center"/>
    </xf>
    <xf numFmtId="4" fontId="178" fillId="0" borderId="0" xfId="0" applyNumberFormat="1" applyFont="1" applyFill="1" applyAlignment="1">
      <alignment horizontal="center" vertical="center"/>
    </xf>
    <xf numFmtId="166" fontId="75" fillId="0" borderId="11" xfId="0" applyNumberFormat="1" applyFont="1" applyFill="1" applyBorder="1" applyAlignment="1">
      <alignment horizontal="center" vertical="center"/>
    </xf>
    <xf numFmtId="166" fontId="75" fillId="0" borderId="59" xfId="0" applyNumberFormat="1" applyFont="1" applyFill="1" applyBorder="1" applyAlignment="1">
      <alignment horizontal="center" vertical="center"/>
    </xf>
    <xf numFmtId="166" fontId="75" fillId="0" borderId="53" xfId="0" applyNumberFormat="1" applyFont="1" applyFill="1" applyBorder="1" applyAlignment="1">
      <alignment horizontal="center" vertical="center"/>
    </xf>
    <xf numFmtId="4" fontId="75" fillId="0" borderId="58" xfId="0" applyNumberFormat="1" applyFont="1" applyFill="1" applyBorder="1" applyAlignment="1">
      <alignment horizontal="center"/>
    </xf>
    <xf numFmtId="4" fontId="75" fillId="0" borderId="20" xfId="0" applyNumberFormat="1" applyFont="1" applyFill="1" applyBorder="1" applyAlignment="1">
      <alignment horizontal="center"/>
    </xf>
    <xf numFmtId="167" fontId="75" fillId="0" borderId="64" xfId="0" applyNumberFormat="1" applyFont="1" applyFill="1" applyBorder="1" applyAlignment="1">
      <alignment horizontal="center"/>
    </xf>
    <xf numFmtId="167" fontId="75" fillId="0" borderId="73" xfId="0" applyNumberFormat="1" applyFont="1" applyFill="1" applyBorder="1" applyAlignment="1">
      <alignment horizontal="center"/>
    </xf>
    <xf numFmtId="4" fontId="75" fillId="0" borderId="17" xfId="0" applyNumberFormat="1" applyFont="1" applyFill="1" applyBorder="1" applyAlignment="1">
      <alignment horizontal="center"/>
    </xf>
    <xf numFmtId="166" fontId="75" fillId="0" borderId="17" xfId="0" applyNumberFormat="1" applyFont="1" applyFill="1" applyBorder="1" applyAlignment="1">
      <alignment horizontal="center" vertical="center"/>
    </xf>
    <xf numFmtId="166" fontId="75" fillId="0" borderId="58" xfId="0" applyNumberFormat="1" applyFont="1" applyFill="1" applyBorder="1" applyAlignment="1">
      <alignment horizontal="center" vertical="center"/>
    </xf>
    <xf numFmtId="166" fontId="75" fillId="0" borderId="20" xfId="0" applyNumberFormat="1" applyFont="1" applyFill="1" applyBorder="1" applyAlignment="1">
      <alignment horizontal="center" vertical="center"/>
    </xf>
    <xf numFmtId="166" fontId="75" fillId="0" borderId="64" xfId="0" applyNumberFormat="1" applyFont="1" applyFill="1" applyBorder="1" applyAlignment="1">
      <alignment horizontal="center"/>
    </xf>
    <xf numFmtId="166" fontId="75" fillId="0" borderId="73" xfId="0" applyNumberFormat="1" applyFont="1" applyFill="1" applyBorder="1" applyAlignment="1">
      <alignment horizontal="center"/>
    </xf>
    <xf numFmtId="4" fontId="75" fillId="0" borderId="11" xfId="0" applyNumberFormat="1" applyFont="1" applyFill="1" applyBorder="1" applyAlignment="1">
      <alignment horizontal="center"/>
    </xf>
    <xf numFmtId="4" fontId="75" fillId="0" borderId="59" xfId="0" applyNumberFormat="1" applyFont="1" applyFill="1" applyBorder="1" applyAlignment="1">
      <alignment horizontal="center"/>
    </xf>
    <xf numFmtId="4" fontId="75" fillId="0" borderId="53" xfId="0" applyNumberFormat="1" applyFont="1" applyFill="1" applyBorder="1" applyAlignment="1">
      <alignment horizontal="center"/>
    </xf>
    <xf numFmtId="167" fontId="75" fillId="0" borderId="73" xfId="0" applyNumberFormat="1" applyFont="1" applyFill="1" applyBorder="1" applyAlignment="1">
      <alignment horizontal="center" vertical="center"/>
    </xf>
    <xf numFmtId="166" fontId="75" fillId="0" borderId="60" xfId="0" applyNumberFormat="1" applyFont="1" applyFill="1" applyBorder="1" applyAlignment="1">
      <alignment horizontal="center" vertical="center"/>
    </xf>
    <xf numFmtId="4" fontId="75" fillId="0" borderId="19" xfId="0" applyNumberFormat="1" applyFont="1" applyFill="1" applyBorder="1" applyAlignment="1">
      <alignment horizontal="center"/>
    </xf>
    <xf numFmtId="166" fontId="75" fillId="0" borderId="19" xfId="0" applyNumberFormat="1" applyFont="1" applyFill="1" applyBorder="1" applyAlignment="1">
      <alignment horizontal="center" vertical="center"/>
    </xf>
    <xf numFmtId="4" fontId="75" fillId="0" borderId="60" xfId="0" applyNumberFormat="1" applyFont="1" applyFill="1" applyBorder="1" applyAlignment="1">
      <alignment horizontal="center"/>
    </xf>
    <xf numFmtId="167" fontId="75" fillId="0" borderId="68" xfId="0" applyNumberFormat="1" applyFont="1" applyFill="1" applyBorder="1" applyAlignment="1">
      <alignment horizontal="center"/>
    </xf>
    <xf numFmtId="166" fontId="75" fillId="0" borderId="68" xfId="0" applyNumberFormat="1" applyFont="1" applyFill="1" applyBorder="1" applyAlignment="1">
      <alignment horizontal="center"/>
    </xf>
    <xf numFmtId="167" fontId="75" fillId="0" borderId="44" xfId="0" applyNumberFormat="1" applyFont="1" applyFill="1" applyBorder="1" applyAlignment="1">
      <alignment horizontal="center"/>
    </xf>
    <xf numFmtId="166" fontId="75" fillId="0" borderId="44" xfId="0" applyNumberFormat="1" applyFont="1" applyFill="1" applyBorder="1" applyAlignment="1">
      <alignment horizontal="center"/>
    </xf>
    <xf numFmtId="169" fontId="83" fillId="0" borderId="0" xfId="0" applyNumberFormat="1" applyFont="1" applyFill="1" applyBorder="1"/>
    <xf numFmtId="173" fontId="83" fillId="0" borderId="0" xfId="0" applyNumberFormat="1" applyFont="1" applyFill="1" applyBorder="1"/>
    <xf numFmtId="49" fontId="75" fillId="0" borderId="55" xfId="0" applyNumberFormat="1" applyFont="1" applyFill="1" applyBorder="1" applyAlignment="1">
      <alignment horizontal="center" vertical="center" wrapText="1"/>
    </xf>
    <xf numFmtId="167" fontId="75" fillId="0" borderId="0" xfId="0" applyNumberFormat="1" applyFont="1" applyFill="1" applyBorder="1" applyAlignment="1">
      <alignment horizontal="center" vertical="center" wrapText="1"/>
    </xf>
    <xf numFmtId="0" fontId="75" fillId="0" borderId="56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wrapText="1"/>
    </xf>
    <xf numFmtId="0" fontId="75" fillId="0" borderId="59" xfId="0" applyFont="1" applyFill="1" applyBorder="1" applyAlignment="1">
      <alignment horizontal="center" wrapText="1"/>
    </xf>
    <xf numFmtId="0" fontId="75" fillId="0" borderId="57" xfId="0" applyFont="1" applyFill="1" applyBorder="1" applyAlignment="1">
      <alignment horizontal="center" wrapText="1"/>
    </xf>
    <xf numFmtId="167" fontId="75" fillId="0" borderId="59" xfId="0" applyNumberFormat="1" applyFont="1" applyFill="1" applyBorder="1" applyAlignment="1">
      <alignment horizontal="center" wrapText="1"/>
    </xf>
    <xf numFmtId="167" fontId="75" fillId="0" borderId="57" xfId="0" applyNumberFormat="1" applyFont="1" applyFill="1" applyBorder="1" applyAlignment="1">
      <alignment horizontal="center" wrapText="1"/>
    </xf>
    <xf numFmtId="0" fontId="75" fillId="0" borderId="29" xfId="0" applyFont="1" applyFill="1" applyBorder="1" applyAlignment="1">
      <alignment horizontal="center" vertical="top" wrapText="1"/>
    </xf>
    <xf numFmtId="0" fontId="75" fillId="0" borderId="17" xfId="0" applyFont="1" applyFill="1" applyBorder="1" applyAlignment="1">
      <alignment horizontal="center" wrapText="1"/>
    </xf>
    <xf numFmtId="0" fontId="75" fillId="0" borderId="58" xfId="0" applyFont="1" applyFill="1" applyBorder="1" applyAlignment="1">
      <alignment horizontal="center" wrapText="1"/>
    </xf>
    <xf numFmtId="0" fontId="75" fillId="0" borderId="18" xfId="0" applyFont="1" applyFill="1" applyBorder="1" applyAlignment="1">
      <alignment horizontal="center" wrapText="1"/>
    </xf>
    <xf numFmtId="167" fontId="75" fillId="0" borderId="58" xfId="0" applyNumberFormat="1" applyFont="1" applyFill="1" applyBorder="1" applyAlignment="1">
      <alignment horizontal="center" wrapText="1"/>
    </xf>
    <xf numFmtId="167" fontId="75" fillId="0" borderId="18" xfId="0" applyNumberFormat="1" applyFont="1" applyFill="1" applyBorder="1" applyAlignment="1">
      <alignment horizontal="center" wrapText="1"/>
    </xf>
    <xf numFmtId="2" fontId="75" fillId="0" borderId="18" xfId="0" applyNumberFormat="1" applyFont="1" applyFill="1" applyBorder="1" applyAlignment="1">
      <alignment horizontal="center" wrapText="1"/>
    </xf>
    <xf numFmtId="0" fontId="75" fillId="0" borderId="36" xfId="0" applyFont="1" applyFill="1" applyBorder="1" applyAlignment="1">
      <alignment horizontal="center" vertical="top" wrapText="1"/>
    </xf>
    <xf numFmtId="0" fontId="75" fillId="0" borderId="46" xfId="0" applyFont="1" applyFill="1" applyBorder="1" applyAlignment="1">
      <alignment horizontal="center" wrapText="1"/>
    </xf>
    <xf numFmtId="167" fontId="75" fillId="0" borderId="61" xfId="0" applyNumberFormat="1" applyFont="1" applyFill="1" applyBorder="1" applyAlignment="1">
      <alignment horizontal="center" wrapText="1"/>
    </xf>
    <xf numFmtId="2" fontId="75" fillId="0" borderId="37" xfId="0" applyNumberFormat="1" applyFont="1" applyFill="1" applyBorder="1" applyAlignment="1">
      <alignment horizontal="center" wrapText="1"/>
    </xf>
    <xf numFmtId="167" fontId="75" fillId="0" borderId="37" xfId="0" applyNumberFormat="1" applyFont="1" applyFill="1" applyBorder="1" applyAlignment="1">
      <alignment horizontal="center" wrapText="1"/>
    </xf>
    <xf numFmtId="49" fontId="75" fillId="0" borderId="12" xfId="0" applyNumberFormat="1" applyFont="1" applyFill="1" applyBorder="1" applyAlignment="1">
      <alignment horizontal="center" vertical="top" wrapText="1"/>
    </xf>
    <xf numFmtId="2" fontId="75" fillId="0" borderId="57" xfId="0" applyNumberFormat="1" applyFont="1" applyFill="1" applyBorder="1" applyAlignment="1">
      <alignment horizontal="center" wrapText="1"/>
    </xf>
    <xf numFmtId="167" fontId="75" fillId="0" borderId="11" xfId="0" applyNumberFormat="1" applyFont="1" applyFill="1" applyBorder="1" applyAlignment="1">
      <alignment horizontal="center" wrapText="1"/>
    </xf>
    <xf numFmtId="49" fontId="75" fillId="0" borderId="23" xfId="0" applyNumberFormat="1" applyFont="1" applyFill="1" applyBorder="1" applyAlignment="1">
      <alignment horizontal="center" vertical="top" wrapText="1"/>
    </xf>
    <xf numFmtId="167" fontId="75" fillId="0" borderId="46" xfId="0" applyNumberFormat="1" applyFont="1" applyFill="1" applyBorder="1" applyAlignment="1">
      <alignment horizontal="center" wrapText="1"/>
    </xf>
    <xf numFmtId="0" fontId="75" fillId="0" borderId="23" xfId="0" applyFont="1" applyFill="1" applyBorder="1" applyAlignment="1">
      <alignment horizontal="center" vertical="top" wrapText="1"/>
    </xf>
    <xf numFmtId="0" fontId="75" fillId="0" borderId="14" xfId="0" applyFont="1" applyFill="1" applyBorder="1" applyAlignment="1">
      <alignment horizontal="center" vertical="top" wrapText="1"/>
    </xf>
    <xf numFmtId="167" fontId="75" fillId="0" borderId="17" xfId="0" applyNumberFormat="1" applyFont="1" applyFill="1" applyBorder="1" applyAlignment="1">
      <alignment horizontal="center" wrapText="1"/>
    </xf>
    <xf numFmtId="49" fontId="75" fillId="0" borderId="56" xfId="0" applyNumberFormat="1" applyFont="1" applyFill="1" applyBorder="1" applyAlignment="1">
      <alignment horizontal="center" vertical="top" wrapText="1"/>
    </xf>
    <xf numFmtId="167" fontId="75" fillId="0" borderId="60" xfId="0" applyNumberFormat="1" applyFont="1" applyFill="1" applyBorder="1" applyAlignment="1">
      <alignment horizontal="center" wrapText="1"/>
    </xf>
    <xf numFmtId="167" fontId="75" fillId="0" borderId="53" xfId="0" applyNumberFormat="1" applyFont="1" applyFill="1" applyBorder="1" applyAlignment="1">
      <alignment horizontal="center" wrapText="1"/>
    </xf>
    <xf numFmtId="2" fontId="75" fillId="0" borderId="11" xfId="0" applyNumberFormat="1" applyFont="1" applyFill="1" applyBorder="1" applyAlignment="1">
      <alignment horizontal="center" wrapText="1"/>
    </xf>
    <xf numFmtId="49" fontId="75" fillId="0" borderId="29" xfId="0" applyNumberFormat="1" applyFont="1" applyFill="1" applyBorder="1" applyAlignment="1">
      <alignment horizontal="center" vertical="top" wrapText="1"/>
    </xf>
    <xf numFmtId="167" fontId="75" fillId="0" borderId="19" xfId="0" applyNumberFormat="1" applyFont="1" applyFill="1" applyBorder="1" applyAlignment="1">
      <alignment horizontal="center" wrapText="1"/>
    </xf>
    <xf numFmtId="167" fontId="75" fillId="0" borderId="20" xfId="0" applyNumberFormat="1" applyFont="1" applyFill="1" applyBorder="1" applyAlignment="1">
      <alignment horizontal="center" wrapText="1"/>
    </xf>
    <xf numFmtId="49" fontId="75" fillId="0" borderId="36" xfId="0" applyNumberFormat="1" applyFont="1" applyFill="1" applyBorder="1" applyAlignment="1">
      <alignment horizontal="center" vertical="top" wrapText="1"/>
    </xf>
    <xf numFmtId="167" fontId="75" fillId="0" borderId="62" xfId="0" applyNumberFormat="1" applyFont="1" applyFill="1" applyBorder="1" applyAlignment="1">
      <alignment horizontal="center" wrapText="1"/>
    </xf>
    <xf numFmtId="2" fontId="75" fillId="0" borderId="61" xfId="0" applyNumberFormat="1" applyFont="1" applyFill="1" applyBorder="1" applyAlignment="1">
      <alignment horizontal="center" wrapText="1"/>
    </xf>
    <xf numFmtId="167" fontId="75" fillId="0" borderId="26" xfId="0" applyNumberFormat="1" applyFont="1" applyFill="1" applyBorder="1" applyAlignment="1">
      <alignment horizontal="center" wrapText="1"/>
    </xf>
    <xf numFmtId="2" fontId="75" fillId="0" borderId="46" xfId="0" applyNumberFormat="1" applyFont="1" applyFill="1" applyBorder="1" applyAlignment="1">
      <alignment horizontal="center" wrapText="1"/>
    </xf>
    <xf numFmtId="2" fontId="75" fillId="0" borderId="58" xfId="0" applyNumberFormat="1" applyFont="1" applyFill="1" applyBorder="1" applyAlignment="1">
      <alignment horizontal="center" wrapText="1"/>
    </xf>
    <xf numFmtId="2" fontId="75" fillId="0" borderId="17" xfId="0" applyNumberFormat="1" applyFont="1" applyFill="1" applyBorder="1" applyAlignment="1">
      <alignment horizontal="center" wrapText="1"/>
    </xf>
    <xf numFmtId="49" fontId="75" fillId="0" borderId="14" xfId="0" applyNumberFormat="1" applyFont="1" applyFill="1" applyBorder="1" applyAlignment="1">
      <alignment horizontal="center" vertical="top" wrapText="1"/>
    </xf>
    <xf numFmtId="49" fontId="75" fillId="0" borderId="66" xfId="0" applyNumberFormat="1" applyFont="1" applyFill="1" applyBorder="1" applyAlignment="1">
      <alignment horizontal="center" vertical="top" wrapText="1"/>
    </xf>
    <xf numFmtId="167" fontId="75" fillId="0" borderId="44" xfId="0" applyNumberFormat="1" applyFont="1" applyFill="1" applyBorder="1" applyAlignment="1">
      <alignment horizontal="center" wrapText="1"/>
    </xf>
    <xf numFmtId="167" fontId="75" fillId="0" borderId="64" xfId="0" applyNumberFormat="1" applyFont="1" applyFill="1" applyBorder="1" applyAlignment="1">
      <alignment horizontal="center" wrapText="1"/>
    </xf>
    <xf numFmtId="167" fontId="75" fillId="0" borderId="67" xfId="0" applyNumberFormat="1" applyFont="1" applyFill="1" applyBorder="1" applyAlignment="1">
      <alignment horizontal="center" wrapText="1"/>
    </xf>
    <xf numFmtId="167" fontId="75" fillId="0" borderId="68" xfId="0" applyNumberFormat="1" applyFont="1" applyFill="1" applyBorder="1" applyAlignment="1">
      <alignment horizontal="center" wrapText="1"/>
    </xf>
    <xf numFmtId="167" fontId="75" fillId="0" borderId="11" xfId="0" applyNumberFormat="1" applyFont="1" applyFill="1" applyBorder="1" applyAlignment="1">
      <alignment horizontal="center" vertical="center" wrapText="1"/>
    </xf>
    <xf numFmtId="167" fontId="75" fillId="0" borderId="59" xfId="0" applyNumberFormat="1" applyFont="1" applyFill="1" applyBorder="1" applyAlignment="1">
      <alignment horizontal="center" vertical="center" wrapText="1"/>
    </xf>
    <xf numFmtId="167" fontId="75" fillId="0" borderId="57" xfId="0" applyNumberFormat="1" applyFont="1" applyFill="1" applyBorder="1" applyAlignment="1">
      <alignment horizontal="center" vertical="center" wrapText="1"/>
    </xf>
    <xf numFmtId="167" fontId="75" fillId="0" borderId="60" xfId="0" applyNumberFormat="1" applyFont="1" applyFill="1" applyBorder="1" applyAlignment="1">
      <alignment horizontal="center" vertical="center" wrapText="1"/>
    </xf>
    <xf numFmtId="167" fontId="75" fillId="0" borderId="53" xfId="0" applyNumberFormat="1" applyFont="1" applyFill="1" applyBorder="1" applyAlignment="1">
      <alignment horizontal="center" vertical="center" wrapText="1"/>
    </xf>
    <xf numFmtId="167" fontId="75" fillId="0" borderId="18" xfId="0" applyNumberFormat="1" applyFont="1" applyFill="1" applyBorder="1" applyAlignment="1">
      <alignment horizontal="center" vertical="center" wrapText="1"/>
    </xf>
    <xf numFmtId="167" fontId="75" fillId="0" borderId="20" xfId="0" applyNumberFormat="1" applyFont="1" applyFill="1" applyBorder="1" applyAlignment="1">
      <alignment horizontal="center" vertical="center" wrapText="1"/>
    </xf>
    <xf numFmtId="167" fontId="75" fillId="0" borderId="17" xfId="0" applyNumberFormat="1" applyFont="1" applyFill="1" applyBorder="1" applyAlignment="1">
      <alignment horizontal="center" vertical="center" wrapText="1"/>
    </xf>
    <xf numFmtId="49" fontId="75" fillId="0" borderId="29" xfId="0" applyNumberFormat="1" applyFont="1" applyFill="1" applyBorder="1" applyAlignment="1">
      <alignment horizontal="center" vertical="center" wrapText="1"/>
    </xf>
    <xf numFmtId="167" fontId="75" fillId="0" borderId="58" xfId="0" applyNumberFormat="1" applyFont="1" applyFill="1" applyBorder="1" applyAlignment="1">
      <alignment horizontal="center" vertical="center" wrapText="1"/>
    </xf>
    <xf numFmtId="167" fontId="75" fillId="0" borderId="19" xfId="0" applyNumberFormat="1" applyFont="1" applyFill="1" applyBorder="1" applyAlignment="1">
      <alignment horizontal="center" vertical="center" wrapText="1"/>
    </xf>
    <xf numFmtId="49" fontId="75" fillId="0" borderId="36" xfId="0" applyNumberFormat="1" applyFont="1" applyFill="1" applyBorder="1" applyAlignment="1">
      <alignment horizontal="center" vertical="center" wrapText="1"/>
    </xf>
    <xf numFmtId="167" fontId="75" fillId="0" borderId="46" xfId="0" applyNumberFormat="1" applyFont="1" applyFill="1" applyBorder="1" applyAlignment="1">
      <alignment horizontal="center" vertical="center" wrapText="1"/>
    </xf>
    <xf numFmtId="167" fontId="75" fillId="0" borderId="61" xfId="0" applyNumberFormat="1" applyFont="1" applyFill="1" applyBorder="1" applyAlignment="1">
      <alignment horizontal="center" vertical="center" wrapText="1"/>
    </xf>
    <xf numFmtId="167" fontId="75" fillId="0" borderId="37" xfId="0" applyNumberFormat="1" applyFont="1" applyFill="1" applyBorder="1" applyAlignment="1">
      <alignment horizontal="center" vertical="center" wrapText="1"/>
    </xf>
    <xf numFmtId="167" fontId="75" fillId="0" borderId="62" xfId="0" applyNumberFormat="1" applyFont="1" applyFill="1" applyBorder="1" applyAlignment="1">
      <alignment horizontal="center" vertical="center" wrapText="1"/>
    </xf>
    <xf numFmtId="167" fontId="75" fillId="0" borderId="26" xfId="0" applyNumberFormat="1" applyFont="1" applyFill="1" applyBorder="1" applyAlignment="1">
      <alignment horizontal="center" vertical="center" wrapText="1"/>
    </xf>
    <xf numFmtId="49" fontId="75" fillId="0" borderId="66" xfId="0" applyNumberFormat="1" applyFont="1" applyFill="1" applyBorder="1" applyAlignment="1">
      <alignment horizontal="center" vertical="center" wrapText="1"/>
    </xf>
    <xf numFmtId="166" fontId="75" fillId="0" borderId="44" xfId="0" applyNumberFormat="1" applyFont="1" applyFill="1" applyBorder="1" applyAlignment="1">
      <alignment horizontal="center" vertical="center" wrapText="1"/>
    </xf>
    <xf numFmtId="167" fontId="75" fillId="0" borderId="64" xfId="0" applyNumberFormat="1" applyFont="1" applyFill="1" applyBorder="1" applyAlignment="1">
      <alignment horizontal="center" vertical="center" wrapText="1"/>
    </xf>
    <xf numFmtId="167" fontId="75" fillId="0" borderId="67" xfId="0" applyNumberFormat="1" applyFont="1" applyFill="1" applyBorder="1" applyAlignment="1">
      <alignment horizontal="center" vertical="center" wrapText="1"/>
    </xf>
    <xf numFmtId="49" fontId="75" fillId="0" borderId="12" xfId="0" applyNumberFormat="1" applyFont="1" applyFill="1" applyBorder="1" applyAlignment="1">
      <alignment horizontal="center" vertical="center" wrapText="1"/>
    </xf>
    <xf numFmtId="166" fontId="75" fillId="0" borderId="11" xfId="0" applyNumberFormat="1" applyFont="1" applyFill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center" vertical="center" wrapText="1"/>
    </xf>
    <xf numFmtId="166" fontId="75" fillId="0" borderId="17" xfId="0" applyNumberFormat="1" applyFont="1" applyFill="1" applyBorder="1" applyAlignment="1">
      <alignment horizontal="center" vertical="center" wrapText="1"/>
    </xf>
    <xf numFmtId="49" fontId="75" fillId="0" borderId="23" xfId="0" applyNumberFormat="1" applyFont="1" applyFill="1" applyBorder="1" applyAlignment="1">
      <alignment horizontal="center" vertical="center" wrapText="1"/>
    </xf>
    <xf numFmtId="166" fontId="75" fillId="0" borderId="46" xfId="0" applyNumberFormat="1" applyFont="1" applyFill="1" applyBorder="1" applyAlignment="1">
      <alignment horizontal="center" vertical="center" wrapText="1"/>
    </xf>
    <xf numFmtId="49" fontId="75" fillId="0" borderId="3" xfId="0" applyNumberFormat="1" applyFont="1" applyFill="1" applyBorder="1" applyAlignment="1">
      <alignment horizontal="center" vertical="center" wrapText="1"/>
    </xf>
    <xf numFmtId="166" fontId="75" fillId="0" borderId="77" xfId="0" applyNumberFormat="1" applyFont="1" applyFill="1" applyBorder="1" applyAlignment="1">
      <alignment horizontal="center" vertical="center" wrapText="1"/>
    </xf>
    <xf numFmtId="167" fontId="75" fillId="0" borderId="7" xfId="0" applyNumberFormat="1" applyFont="1" applyFill="1" applyBorder="1" applyAlignment="1">
      <alignment horizontal="center" vertical="center" wrapText="1"/>
    </xf>
    <xf numFmtId="167" fontId="75" fillId="0" borderId="47" xfId="0" applyNumberFormat="1" applyFont="1" applyFill="1" applyBorder="1" applyAlignment="1">
      <alignment horizontal="center" vertical="center" wrapText="1"/>
    </xf>
    <xf numFmtId="49" fontId="75" fillId="0" borderId="1" xfId="0" applyNumberFormat="1" applyFont="1" applyFill="1" applyBorder="1" applyAlignment="1">
      <alignment horizontal="center" vertical="center" wrapText="1"/>
    </xf>
    <xf numFmtId="166" fontId="75" fillId="0" borderId="70" xfId="0" applyNumberFormat="1" applyFont="1" applyFill="1" applyBorder="1" applyAlignment="1">
      <alignment horizontal="center" vertical="center" wrapText="1"/>
    </xf>
    <xf numFmtId="167" fontId="75" fillId="0" borderId="75" xfId="0" applyNumberFormat="1" applyFont="1" applyFill="1" applyBorder="1" applyAlignment="1">
      <alignment horizontal="center" vertical="center" wrapText="1"/>
    </xf>
    <xf numFmtId="167" fontId="75" fillId="0" borderId="71" xfId="0" applyNumberFormat="1" applyFont="1" applyFill="1" applyBorder="1" applyAlignment="1">
      <alignment horizontal="center" vertical="center" wrapText="1"/>
    </xf>
    <xf numFmtId="49" fontId="75" fillId="0" borderId="3" xfId="19" applyNumberFormat="1" applyFont="1" applyFill="1" applyBorder="1" applyAlignment="1">
      <alignment horizontal="center" vertical="center" wrapText="1"/>
    </xf>
    <xf numFmtId="166" fontId="75" fillId="0" borderId="77" xfId="19" applyNumberFormat="1" applyFont="1" applyFill="1" applyBorder="1" applyAlignment="1">
      <alignment horizontal="center" vertical="center" wrapText="1"/>
    </xf>
    <xf numFmtId="167" fontId="75" fillId="0" borderId="7" xfId="19" applyNumberFormat="1" applyFont="1" applyFill="1" applyBorder="1" applyAlignment="1">
      <alignment horizontal="center" vertical="center" wrapText="1"/>
    </xf>
    <xf numFmtId="167" fontId="75" fillId="0" borderId="47" xfId="19" applyNumberFormat="1" applyFont="1" applyFill="1" applyBorder="1" applyAlignment="1">
      <alignment horizontal="center" vertical="center" wrapText="1"/>
    </xf>
    <xf numFmtId="49" fontId="75" fillId="0" borderId="14" xfId="19" applyNumberFormat="1" applyFont="1" applyFill="1" applyBorder="1" applyAlignment="1">
      <alignment horizontal="center" vertical="center" wrapText="1"/>
    </xf>
    <xf numFmtId="166" fontId="75" fillId="0" borderId="17" xfId="19" applyNumberFormat="1" applyFont="1" applyFill="1" applyBorder="1" applyAlignment="1">
      <alignment horizontal="center" vertical="center" wrapText="1"/>
    </xf>
    <xf numFmtId="167" fontId="75" fillId="0" borderId="58" xfId="19" applyNumberFormat="1" applyFont="1" applyFill="1" applyBorder="1" applyAlignment="1">
      <alignment horizontal="center" vertical="center" wrapText="1"/>
    </xf>
    <xf numFmtId="167" fontId="75" fillId="0" borderId="18" xfId="19" applyNumberFormat="1" applyFont="1" applyFill="1" applyBorder="1" applyAlignment="1">
      <alignment horizontal="center" vertical="center" wrapText="1"/>
    </xf>
    <xf numFmtId="49" fontId="75" fillId="0" borderId="2" xfId="19" applyNumberFormat="1" applyFont="1" applyFill="1" applyBorder="1" applyAlignment="1">
      <alignment horizontal="center" vertical="center" wrapText="1"/>
    </xf>
    <xf numFmtId="166" fontId="75" fillId="0" borderId="24" xfId="19" applyNumberFormat="1" applyFont="1" applyFill="1" applyBorder="1" applyAlignment="1">
      <alignment horizontal="center" vertical="center" wrapText="1"/>
    </xf>
    <xf numFmtId="167" fontId="75" fillId="0" borderId="76" xfId="19" applyNumberFormat="1" applyFont="1" applyFill="1" applyBorder="1" applyAlignment="1">
      <alignment horizontal="center" vertical="center" wrapText="1"/>
    </xf>
    <xf numFmtId="167" fontId="75" fillId="0" borderId="30" xfId="19" applyNumberFormat="1" applyFont="1" applyFill="1" applyBorder="1" applyAlignment="1">
      <alignment horizontal="center" vertical="center" wrapText="1"/>
    </xf>
    <xf numFmtId="49" fontId="75" fillId="0" borderId="32" xfId="0" applyNumberFormat="1" applyFont="1" applyFill="1" applyBorder="1" applyAlignment="1">
      <alignment horizontal="center" vertical="center" wrapText="1"/>
    </xf>
    <xf numFmtId="166" fontId="75" fillId="0" borderId="27" xfId="0" applyNumberFormat="1" applyFont="1" applyFill="1" applyBorder="1" applyAlignment="1">
      <alignment horizontal="center" vertical="center" wrapText="1"/>
    </xf>
    <xf numFmtId="167" fontId="75" fillId="0" borderId="63" xfId="0" applyNumberFormat="1" applyFont="1" applyFill="1" applyBorder="1" applyAlignment="1">
      <alignment horizontal="center" vertical="center" wrapText="1"/>
    </xf>
    <xf numFmtId="167" fontId="75" fillId="0" borderId="28" xfId="0" applyNumberFormat="1" applyFont="1" applyFill="1" applyBorder="1" applyAlignment="1">
      <alignment horizontal="center" vertical="center" wrapText="1"/>
    </xf>
    <xf numFmtId="166" fontId="75" fillId="0" borderId="72" xfId="0" applyNumberFormat="1" applyFont="1" applyFill="1" applyBorder="1" applyAlignment="1">
      <alignment horizontal="center" vertical="center" wrapText="1"/>
    </xf>
    <xf numFmtId="166" fontId="186" fillId="0" borderId="0" xfId="0" applyNumberFormat="1" applyFont="1" applyFill="1" applyBorder="1" applyAlignment="1">
      <alignment horizontal="left" vertical="center" wrapText="1"/>
    </xf>
    <xf numFmtId="167" fontId="186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ill="1" applyBorder="1"/>
    <xf numFmtId="167" fontId="130" fillId="0" borderId="0" xfId="0" applyNumberFormat="1" applyFont="1" applyFill="1" applyBorder="1"/>
    <xf numFmtId="167" fontId="130" fillId="0" borderId="0" xfId="0" applyNumberFormat="1" applyFont="1" applyFill="1" applyBorder="1" applyAlignment="1">
      <alignment horizontal="center"/>
    </xf>
    <xf numFmtId="166" fontId="135" fillId="0" borderId="0" xfId="0" applyNumberFormat="1" applyFont="1" applyFill="1" applyBorder="1"/>
    <xf numFmtId="4" fontId="186" fillId="0" borderId="0" xfId="0" applyNumberFormat="1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left" vertical="top" wrapText="1"/>
    </xf>
    <xf numFmtId="0" fontId="61" fillId="0" borderId="1" xfId="0" applyFont="1" applyFill="1" applyBorder="1" applyAlignment="1">
      <alignment horizontal="center" vertical="center" wrapText="1"/>
    </xf>
    <xf numFmtId="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170" fontId="186" fillId="0" borderId="0" xfId="0" applyNumberFormat="1" applyFont="1" applyFill="1" applyBorder="1" applyAlignment="1">
      <alignment vertical="center"/>
    </xf>
    <xf numFmtId="170" fontId="105" fillId="0" borderId="0" xfId="0" applyNumberFormat="1" applyFont="1" applyFill="1" applyBorder="1"/>
    <xf numFmtId="2" fontId="61" fillId="5" borderId="32" xfId="0" applyNumberFormat="1" applyFont="1" applyFill="1" applyBorder="1" applyAlignment="1">
      <alignment horizontal="center" vertical="center" wrapText="1"/>
    </xf>
    <xf numFmtId="167" fontId="62" fillId="5" borderId="55" xfId="0" applyNumberFormat="1" applyFont="1" applyFill="1" applyBorder="1" applyAlignment="1">
      <alignment horizontal="center" vertical="center"/>
    </xf>
    <xf numFmtId="3" fontId="62" fillId="5" borderId="55" xfId="0" applyNumberFormat="1" applyFont="1" applyFill="1" applyBorder="1" applyAlignment="1">
      <alignment horizontal="center" vertical="center" wrapText="1"/>
    </xf>
    <xf numFmtId="166" fontId="62" fillId="5" borderId="32" xfId="0" applyNumberFormat="1" applyFont="1" applyFill="1" applyBorder="1" applyAlignment="1">
      <alignment horizontal="center" vertical="center"/>
    </xf>
    <xf numFmtId="0" fontId="61" fillId="5" borderId="32" xfId="0" applyFont="1" applyFill="1" applyBorder="1" applyAlignment="1">
      <alignment horizontal="center" vertical="center" wrapText="1"/>
    </xf>
    <xf numFmtId="167" fontId="75" fillId="5" borderId="64" xfId="0" applyNumberFormat="1" applyFont="1" applyFill="1" applyBorder="1" applyAlignment="1">
      <alignment horizontal="center"/>
    </xf>
    <xf numFmtId="3" fontId="73" fillId="5" borderId="12" xfId="0" applyNumberFormat="1" applyFont="1" applyFill="1" applyBorder="1" applyAlignment="1">
      <alignment horizontal="center" vertical="center" wrapText="1"/>
    </xf>
    <xf numFmtId="3" fontId="73" fillId="5" borderId="14" xfId="0" applyNumberFormat="1" applyFont="1" applyFill="1" applyBorder="1" applyAlignment="1">
      <alignment horizontal="center" vertical="center" wrapText="1"/>
    </xf>
    <xf numFmtId="3" fontId="73" fillId="5" borderId="66" xfId="0" applyNumberFormat="1" applyFont="1" applyFill="1" applyBorder="1" applyAlignment="1">
      <alignment horizontal="center" vertical="center" wrapText="1"/>
    </xf>
    <xf numFmtId="166" fontId="73" fillId="5" borderId="22" xfId="0" applyNumberFormat="1" applyFont="1" applyFill="1" applyBorder="1" applyAlignment="1">
      <alignment horizontal="center" vertical="center"/>
    </xf>
    <xf numFmtId="2" fontId="61" fillId="5" borderId="32" xfId="0" applyNumberFormat="1" applyFont="1" applyFill="1" applyBorder="1" applyAlignment="1">
      <alignment horizontal="center" vertical="center"/>
    </xf>
    <xf numFmtId="3" fontId="62" fillId="5" borderId="1" xfId="0" applyNumberFormat="1" applyFont="1" applyFill="1" applyBorder="1" applyAlignment="1">
      <alignment horizontal="center" vertical="center" wrapText="1"/>
    </xf>
    <xf numFmtId="3" fontId="73" fillId="5" borderId="3" xfId="0" applyNumberFormat="1" applyFont="1" applyFill="1" applyBorder="1" applyAlignment="1">
      <alignment horizontal="center" vertical="center" wrapText="1"/>
    </xf>
    <xf numFmtId="167" fontId="62" fillId="5" borderId="32" xfId="0" applyNumberFormat="1" applyFont="1" applyFill="1" applyBorder="1" applyAlignment="1">
      <alignment horizontal="center" vertical="center" wrapText="1"/>
    </xf>
    <xf numFmtId="167" fontId="62" fillId="5" borderId="32" xfId="0" applyNumberFormat="1" applyFont="1" applyFill="1" applyBorder="1" applyAlignment="1">
      <alignment horizontal="center" vertical="center"/>
    </xf>
    <xf numFmtId="3" fontId="62" fillId="5" borderId="3" xfId="0" applyNumberFormat="1" applyFont="1" applyFill="1" applyBorder="1" applyAlignment="1">
      <alignment horizontal="center" vertical="center" wrapText="1"/>
    </xf>
    <xf numFmtId="3" fontId="62" fillId="5" borderId="32" xfId="0" applyNumberFormat="1" applyFont="1" applyFill="1" applyBorder="1" applyAlignment="1">
      <alignment horizontal="center" vertical="center" wrapText="1"/>
    </xf>
    <xf numFmtId="0" fontId="57" fillId="5" borderId="0" xfId="0" applyFont="1" applyFill="1"/>
    <xf numFmtId="167" fontId="57" fillId="5" borderId="0" xfId="0" applyNumberFormat="1" applyFont="1" applyFill="1" applyAlignment="1">
      <alignment horizontal="left"/>
    </xf>
    <xf numFmtId="0" fontId="57" fillId="5" borderId="0" xfId="0" applyFont="1" applyFill="1" applyBorder="1"/>
    <xf numFmtId="167" fontId="57" fillId="5" borderId="0" xfId="0" applyNumberFormat="1" applyFont="1" applyFill="1"/>
    <xf numFmtId="166" fontId="62" fillId="5" borderId="0" xfId="0" applyNumberFormat="1" applyFont="1" applyFill="1" applyBorder="1" applyAlignment="1">
      <alignment horizontal="center" vertical="center"/>
    </xf>
    <xf numFmtId="4" fontId="62" fillId="5" borderId="0" xfId="0" applyNumberFormat="1" applyFont="1" applyFill="1" applyBorder="1" applyAlignment="1">
      <alignment horizontal="center" vertical="center"/>
    </xf>
    <xf numFmtId="4" fontId="62" fillId="5" borderId="18" xfId="0" applyNumberFormat="1" applyFont="1" applyFill="1" applyBorder="1" applyAlignment="1">
      <alignment horizontal="center" vertical="center"/>
    </xf>
    <xf numFmtId="0" fontId="62" fillId="5" borderId="0" xfId="0" applyFont="1" applyFill="1" applyBorder="1"/>
    <xf numFmtId="0" fontId="62" fillId="5" borderId="0" xfId="0" applyFont="1" applyFill="1"/>
    <xf numFmtId="166" fontId="57" fillId="5" borderId="0" xfId="0" applyNumberFormat="1" applyFont="1" applyFill="1"/>
    <xf numFmtId="168" fontId="105" fillId="5" borderId="0" xfId="0" applyNumberFormat="1" applyFont="1" applyFill="1"/>
    <xf numFmtId="3" fontId="57" fillId="5" borderId="0" xfId="0" applyNumberFormat="1" applyFont="1" applyFill="1"/>
    <xf numFmtId="4" fontId="57" fillId="5" borderId="0" xfId="0" applyNumberFormat="1" applyFont="1" applyFill="1"/>
    <xf numFmtId="0" fontId="81" fillId="0" borderId="0" xfId="19" applyFont="1" applyFill="1" applyAlignment="1">
      <alignment vertical="center"/>
    </xf>
    <xf numFmtId="0" fontId="157" fillId="0" borderId="2" xfId="19" applyFont="1" applyFill="1" applyBorder="1" applyAlignment="1">
      <alignment horizontal="center" vertical="center"/>
    </xf>
    <xf numFmtId="0" fontId="157" fillId="0" borderId="31" xfId="19" applyFont="1" applyFill="1" applyBorder="1"/>
    <xf numFmtId="0" fontId="157" fillId="0" borderId="3" xfId="19" applyFont="1" applyFill="1" applyBorder="1" applyAlignment="1">
      <alignment horizontal="center" vertical="center"/>
    </xf>
    <xf numFmtId="0" fontId="158" fillId="0" borderId="3" xfId="19" applyFont="1" applyFill="1" applyBorder="1" applyAlignment="1">
      <alignment horizontal="center" vertical="center"/>
    </xf>
    <xf numFmtId="0" fontId="82" fillId="0" borderId="0" xfId="19" applyFont="1" applyFill="1" applyAlignment="1">
      <alignment vertical="center"/>
    </xf>
    <xf numFmtId="3" fontId="157" fillId="0" borderId="1" xfId="19" applyNumberFormat="1" applyFont="1" applyFill="1" applyBorder="1" applyAlignment="1">
      <alignment horizontal="center" vertical="center"/>
    </xf>
    <xf numFmtId="0" fontId="157" fillId="0" borderId="1" xfId="19" applyFont="1" applyFill="1" applyBorder="1" applyAlignment="1">
      <alignment horizontal="center" vertical="center"/>
    </xf>
    <xf numFmtId="0" fontId="81" fillId="0" borderId="0" xfId="19" applyFont="1" applyFill="1" applyBorder="1" applyAlignment="1">
      <alignment vertical="center"/>
    </xf>
    <xf numFmtId="49" fontId="158" fillId="0" borderId="3" xfId="19" applyNumberFormat="1" applyFont="1" applyFill="1" applyBorder="1" applyAlignment="1">
      <alignment horizontal="center" vertical="center"/>
    </xf>
    <xf numFmtId="3" fontId="157" fillId="0" borderId="3" xfId="19" applyNumberFormat="1" applyFont="1" applyFill="1" applyBorder="1" applyAlignment="1">
      <alignment horizontal="center" vertical="center"/>
    </xf>
    <xf numFmtId="0" fontId="205" fillId="0" borderId="4" xfId="19" applyFont="1" applyFill="1" applyBorder="1" applyAlignment="1">
      <alignment horizontal="center" vertical="center"/>
    </xf>
    <xf numFmtId="0" fontId="205" fillId="0" borderId="3" xfId="19" applyFont="1" applyFill="1" applyBorder="1" applyAlignment="1">
      <alignment horizontal="left"/>
    </xf>
    <xf numFmtId="0" fontId="80" fillId="0" borderId="3" xfId="19" applyFont="1" applyFill="1" applyBorder="1" applyAlignment="1">
      <alignment horizontal="center" vertical="center"/>
    </xf>
    <xf numFmtId="3" fontId="80" fillId="0" borderId="1" xfId="19" applyNumberFormat="1" applyFont="1" applyFill="1" applyBorder="1" applyAlignment="1">
      <alignment horizontal="center" vertical="center"/>
    </xf>
    <xf numFmtId="0" fontId="81" fillId="5" borderId="0" xfId="19" applyFont="1" applyFill="1" applyBorder="1" applyAlignment="1">
      <alignment vertical="center"/>
    </xf>
    <xf numFmtId="0" fontId="161" fillId="0" borderId="2" xfId="19" applyFont="1" applyFill="1" applyBorder="1" applyAlignment="1">
      <alignment horizontal="center" vertical="center"/>
    </xf>
    <xf numFmtId="0" fontId="160" fillId="0" borderId="1" xfId="19" applyFont="1" applyFill="1" applyBorder="1" applyAlignment="1">
      <alignment horizontal="center" vertical="center"/>
    </xf>
    <xf numFmtId="0" fontId="208" fillId="0" borderId="0" xfId="603" applyFont="1" applyFill="1" applyBorder="1" applyAlignment="1">
      <alignment vertical="center"/>
    </xf>
    <xf numFmtId="0" fontId="81" fillId="0" borderId="0" xfId="292" applyFont="1" applyFill="1" applyAlignment="1">
      <alignment vertical="center"/>
    </xf>
    <xf numFmtId="0" fontId="75" fillId="2" borderId="4" xfId="19" applyFont="1" applyFill="1" applyBorder="1" applyAlignment="1">
      <alignment horizontal="left" vertical="center" wrapText="1"/>
    </xf>
    <xf numFmtId="0" fontId="162" fillId="0" borderId="4" xfId="19" applyFont="1" applyFill="1" applyBorder="1" applyAlignment="1">
      <alignment horizontal="left" vertical="center" wrapText="1"/>
    </xf>
    <xf numFmtId="0" fontId="165" fillId="5" borderId="0" xfId="19" applyFont="1" applyFill="1"/>
    <xf numFmtId="0" fontId="165" fillId="5" borderId="0" xfId="19" applyFont="1" applyFill="1" applyBorder="1"/>
    <xf numFmtId="0" fontId="102" fillId="0" borderId="0" xfId="19" applyFont="1" applyFill="1" applyBorder="1" applyAlignment="1">
      <alignment vertical="center"/>
    </xf>
    <xf numFmtId="0" fontId="173" fillId="0" borderId="4" xfId="19" applyFont="1" applyFill="1" applyBorder="1" applyAlignment="1">
      <alignment horizontal="center" vertical="center"/>
    </xf>
    <xf numFmtId="0" fontId="205" fillId="5" borderId="4" xfId="19" applyFont="1" applyFill="1" applyBorder="1" applyAlignment="1">
      <alignment horizontal="left"/>
    </xf>
    <xf numFmtId="0" fontId="81" fillId="37" borderId="0" xfId="19" applyFont="1" applyFill="1" applyBorder="1" applyAlignment="1">
      <alignment vertical="center"/>
    </xf>
    <xf numFmtId="0" fontId="81" fillId="5" borderId="0" xfId="292" applyFont="1" applyFill="1" applyBorder="1" applyAlignment="1">
      <alignment vertical="center"/>
    </xf>
    <xf numFmtId="0" fontId="158" fillId="0" borderId="3" xfId="19" applyNumberFormat="1" applyFont="1" applyFill="1" applyBorder="1" applyAlignment="1">
      <alignment horizontal="center" vertical="center"/>
    </xf>
    <xf numFmtId="49" fontId="81" fillId="0" borderId="0" xfId="19" applyNumberFormat="1" applyFont="1" applyFill="1" applyBorder="1" applyAlignment="1">
      <alignment vertical="center"/>
    </xf>
    <xf numFmtId="1" fontId="80" fillId="0" borderId="1" xfId="19" applyNumberFormat="1" applyFont="1" applyFill="1" applyBorder="1" applyAlignment="1">
      <alignment horizontal="center" vertical="center"/>
    </xf>
    <xf numFmtId="0" fontId="57" fillId="2" borderId="0" xfId="0" applyFont="1" applyFill="1"/>
    <xf numFmtId="166" fontId="75" fillId="0" borderId="74" xfId="0" applyNumberFormat="1" applyFont="1" applyFill="1" applyBorder="1" applyAlignment="1">
      <alignment horizontal="center" vertical="center" wrapText="1"/>
    </xf>
    <xf numFmtId="166" fontId="75" fillId="5" borderId="64" xfId="0" applyNumberFormat="1" applyFont="1" applyFill="1" applyBorder="1" applyAlignment="1">
      <alignment horizontal="center"/>
    </xf>
    <xf numFmtId="0" fontId="105" fillId="2" borderId="0" xfId="0" applyFont="1" applyFill="1"/>
    <xf numFmtId="167" fontId="75" fillId="0" borderId="52" xfId="0" applyNumberFormat="1" applyFont="1" applyFill="1" applyBorder="1" applyAlignment="1">
      <alignment horizontal="center" vertical="center" wrapText="1"/>
    </xf>
    <xf numFmtId="167" fontId="57" fillId="2" borderId="0" xfId="0" applyNumberFormat="1" applyFont="1" applyFill="1"/>
    <xf numFmtId="0" fontId="57" fillId="2" borderId="10" xfId="0" applyFont="1" applyFill="1" applyBorder="1"/>
    <xf numFmtId="167" fontId="57" fillId="2" borderId="0" xfId="0" applyNumberFormat="1" applyFont="1" applyFill="1" applyBorder="1"/>
    <xf numFmtId="0" fontId="62" fillId="5" borderId="17" xfId="0" applyFont="1" applyFill="1" applyBorder="1"/>
    <xf numFmtId="0" fontId="57" fillId="5" borderId="12" xfId="0" applyFont="1" applyFill="1" applyBorder="1"/>
    <xf numFmtId="0" fontId="57" fillId="5" borderId="11" xfId="0" applyFont="1" applyFill="1" applyBorder="1" applyAlignment="1">
      <alignment horizontal="center"/>
    </xf>
    <xf numFmtId="0" fontId="57" fillId="5" borderId="53" xfId="0" applyFont="1" applyFill="1" applyBorder="1" applyAlignment="1">
      <alignment horizontal="center"/>
    </xf>
    <xf numFmtId="0" fontId="57" fillId="5" borderId="57" xfId="0" applyFont="1" applyFill="1" applyBorder="1" applyAlignment="1">
      <alignment horizontal="center"/>
    </xf>
    <xf numFmtId="0" fontId="57" fillId="5" borderId="22" xfId="0" applyFont="1" applyFill="1" applyBorder="1"/>
    <xf numFmtId="0" fontId="57" fillId="5" borderId="42" xfId="0" applyFont="1" applyFill="1" applyBorder="1" applyAlignment="1">
      <alignment horizontal="center"/>
    </xf>
    <xf numFmtId="0" fontId="57" fillId="5" borderId="25" xfId="0" applyFont="1" applyFill="1" applyBorder="1" applyAlignment="1">
      <alignment horizontal="center"/>
    </xf>
    <xf numFmtId="0" fontId="57" fillId="5" borderId="34" xfId="0" applyFont="1" applyFill="1" applyBorder="1" applyAlignment="1">
      <alignment horizontal="center"/>
    </xf>
    <xf numFmtId="3" fontId="158" fillId="0" borderId="3" xfId="19" applyNumberFormat="1" applyFont="1" applyFill="1" applyBorder="1" applyAlignment="1">
      <alignment horizontal="center"/>
    </xf>
    <xf numFmtId="0" fontId="128" fillId="5" borderId="4" xfId="19" applyFont="1" applyFill="1" applyBorder="1" applyAlignment="1">
      <alignment horizontal="left" vertical="center" wrapText="1"/>
    </xf>
    <xf numFmtId="3" fontId="80" fillId="0" borderId="3" xfId="19" applyNumberFormat="1" applyFont="1" applyFill="1" applyBorder="1" applyAlignment="1">
      <alignment horizontal="center" vertical="center"/>
    </xf>
    <xf numFmtId="0" fontId="160" fillId="5" borderId="5" xfId="19" applyFont="1" applyFill="1" applyBorder="1"/>
    <xf numFmtId="0" fontId="75" fillId="0" borderId="3" xfId="19" applyFont="1" applyFill="1" applyBorder="1" applyAlignment="1">
      <alignment horizontal="center" vertical="center"/>
    </xf>
    <xf numFmtId="3" fontId="75" fillId="0" borderId="3" xfId="19" applyNumberFormat="1" applyFont="1" applyFill="1" applyBorder="1" applyAlignment="1">
      <alignment horizontal="center"/>
    </xf>
    <xf numFmtId="0" fontId="75" fillId="0" borderId="3" xfId="19" applyFont="1" applyFill="1" applyBorder="1"/>
    <xf numFmtId="0" fontId="158" fillId="0" borderId="2" xfId="19" applyFont="1" applyFill="1" applyBorder="1" applyAlignment="1">
      <alignment horizontal="left"/>
    </xf>
    <xf numFmtId="0" fontId="157" fillId="0" borderId="38" xfId="19" applyFont="1" applyFill="1" applyBorder="1" applyAlignment="1">
      <alignment horizontal="center" vertical="center"/>
    </xf>
    <xf numFmtId="0" fontId="157" fillId="0" borderId="39" xfId="19" applyFont="1" applyFill="1" applyBorder="1" applyAlignment="1">
      <alignment horizontal="center" vertical="center"/>
    </xf>
    <xf numFmtId="0" fontId="158" fillId="0" borderId="39" xfId="19" applyFont="1" applyFill="1" applyBorder="1" applyAlignment="1">
      <alignment horizontal="center" vertical="center"/>
    </xf>
    <xf numFmtId="3" fontId="160" fillId="0" borderId="1" xfId="19" applyNumberFormat="1" applyFont="1" applyFill="1" applyBorder="1" applyAlignment="1">
      <alignment horizontal="center" vertical="center"/>
    </xf>
    <xf numFmtId="0" fontId="161" fillId="5" borderId="4" xfId="19" applyFont="1" applyFill="1" applyBorder="1"/>
    <xf numFmtId="0" fontId="160" fillId="0" borderId="4" xfId="19" applyFont="1" applyFill="1" applyBorder="1" applyAlignment="1">
      <alignment wrapText="1"/>
    </xf>
    <xf numFmtId="0" fontId="161" fillId="0" borderId="4" xfId="19" applyFont="1" applyFill="1" applyBorder="1" applyAlignment="1">
      <alignment wrapText="1"/>
    </xf>
    <xf numFmtId="0" fontId="158" fillId="0" borderId="4" xfId="19" applyFont="1" applyFill="1" applyBorder="1" applyAlignment="1">
      <alignment horizontal="left" vertical="distributed"/>
    </xf>
    <xf numFmtId="0" fontId="157" fillId="0" borderId="4" xfId="19" applyFont="1" applyFill="1" applyBorder="1" applyAlignment="1">
      <alignment horizontal="left" vertical="center"/>
    </xf>
    <xf numFmtId="0" fontId="58" fillId="5" borderId="10" xfId="0" applyFont="1" applyFill="1" applyBorder="1" applyAlignment="1">
      <alignment horizontal="center"/>
    </xf>
    <xf numFmtId="0" fontId="58" fillId="5" borderId="32" xfId="0" applyFont="1" applyFill="1" applyBorder="1" applyAlignment="1">
      <alignment horizontal="center"/>
    </xf>
    <xf numFmtId="0" fontId="75" fillId="5" borderId="56" xfId="0" applyFont="1" applyFill="1" applyBorder="1" applyAlignment="1">
      <alignment vertical="top" wrapText="1"/>
    </xf>
    <xf numFmtId="166" fontId="58" fillId="5" borderId="13" xfId="0" applyNumberFormat="1" applyFont="1" applyFill="1" applyBorder="1" applyAlignment="1">
      <alignment horizontal="center"/>
    </xf>
    <xf numFmtId="166" fontId="58" fillId="5" borderId="12" xfId="0" applyNumberFormat="1" applyFont="1" applyFill="1" applyBorder="1" applyAlignment="1">
      <alignment horizontal="center"/>
    </xf>
    <xf numFmtId="0" fontId="75" fillId="5" borderId="29" xfId="0" applyFont="1" applyFill="1" applyBorder="1" applyAlignment="1">
      <alignment vertical="top" wrapText="1"/>
    </xf>
    <xf numFmtId="166" fontId="58" fillId="5" borderId="16" xfId="0" applyNumberFormat="1" applyFont="1" applyFill="1" applyBorder="1" applyAlignment="1">
      <alignment horizontal="center"/>
    </xf>
    <xf numFmtId="166" fontId="58" fillId="5" borderId="14" xfId="0" applyNumberFormat="1" applyFont="1" applyFill="1" applyBorder="1" applyAlignment="1">
      <alignment horizontal="center"/>
    </xf>
    <xf numFmtId="0" fontId="62" fillId="5" borderId="36" xfId="0" applyFont="1" applyFill="1" applyBorder="1"/>
    <xf numFmtId="0" fontId="62" fillId="5" borderId="65" xfId="0" applyFont="1" applyFill="1" applyBorder="1"/>
    <xf numFmtId="166" fontId="58" fillId="5" borderId="66" xfId="0" applyNumberFormat="1" applyFont="1" applyFill="1" applyBorder="1" applyAlignment="1">
      <alignment horizontal="center"/>
    </xf>
    <xf numFmtId="0" fontId="57" fillId="5" borderId="0" xfId="0" applyFont="1" applyFill="1" applyBorder="1" applyAlignment="1">
      <alignment horizontal="center"/>
    </xf>
    <xf numFmtId="3" fontId="62" fillId="5" borderId="1" xfId="0" applyNumberFormat="1" applyFont="1" applyFill="1" applyBorder="1" applyAlignment="1">
      <alignment horizontal="center" vertical="center"/>
    </xf>
    <xf numFmtId="3" fontId="62" fillId="5" borderId="2" xfId="0" applyNumberFormat="1" applyFont="1" applyFill="1" applyBorder="1" applyAlignment="1">
      <alignment horizontal="center" vertical="center"/>
    </xf>
    <xf numFmtId="166" fontId="62" fillId="2" borderId="0" xfId="0" applyNumberFormat="1" applyFont="1" applyFill="1" applyBorder="1" applyAlignment="1">
      <alignment horizontal="center" vertical="center"/>
    </xf>
    <xf numFmtId="166" fontId="62" fillId="5" borderId="1" xfId="0" applyNumberFormat="1" applyFont="1" applyFill="1" applyBorder="1" applyAlignment="1">
      <alignment horizontal="center" vertical="center"/>
    </xf>
    <xf numFmtId="166" fontId="62" fillId="2" borderId="2" xfId="0" applyNumberFormat="1" applyFont="1" applyFill="1" applyBorder="1" applyAlignment="1">
      <alignment horizontal="center" vertical="center"/>
    </xf>
    <xf numFmtId="0" fontId="58" fillId="5" borderId="0" xfId="0" applyFont="1" applyFill="1" applyBorder="1"/>
    <xf numFmtId="0" fontId="58" fillId="5" borderId="0" xfId="0" applyFont="1" applyFill="1"/>
    <xf numFmtId="166" fontId="75" fillId="5" borderId="27" xfId="0" applyNumberFormat="1" applyFont="1" applyFill="1" applyBorder="1" applyAlignment="1">
      <alignment horizontal="center" vertical="center" wrapText="1"/>
    </xf>
    <xf numFmtId="0" fontId="70" fillId="5" borderId="32" xfId="0" applyFont="1" applyFill="1" applyBorder="1" applyAlignment="1">
      <alignment horizontal="center" wrapText="1"/>
    </xf>
    <xf numFmtId="0" fontId="70" fillId="5" borderId="55" xfId="0" applyFont="1" applyFill="1" applyBorder="1" applyAlignment="1">
      <alignment horizontal="center" vertical="center" wrapText="1"/>
    </xf>
    <xf numFmtId="0" fontId="70" fillId="5" borderId="32" xfId="0" applyFont="1" applyFill="1" applyBorder="1" applyAlignment="1">
      <alignment horizontal="center" vertical="center" wrapText="1"/>
    </xf>
    <xf numFmtId="0" fontId="81" fillId="5" borderId="5" xfId="0" applyFont="1" applyFill="1" applyBorder="1" applyAlignment="1">
      <alignment horizontal="left" wrapText="1"/>
    </xf>
    <xf numFmtId="4" fontId="81" fillId="5" borderId="1" xfId="120" applyNumberFormat="1" applyFont="1" applyFill="1" applyBorder="1" applyAlignment="1">
      <alignment horizontal="center" wrapText="1"/>
    </xf>
    <xf numFmtId="0" fontId="100" fillId="5" borderId="0" xfId="10" applyFont="1" applyFill="1"/>
    <xf numFmtId="167" fontId="101" fillId="5" borderId="0" xfId="10" applyNumberFormat="1" applyFont="1" applyFill="1" applyBorder="1" applyAlignment="1">
      <alignment horizontal="left"/>
    </xf>
    <xf numFmtId="4" fontId="101" fillId="5" borderId="0" xfId="11" applyNumberFormat="1" applyFont="1" applyFill="1" applyAlignment="1">
      <alignment horizontal="left"/>
    </xf>
    <xf numFmtId="173" fontId="57" fillId="5" borderId="0" xfId="0" applyNumberFormat="1" applyFont="1" applyFill="1"/>
    <xf numFmtId="173" fontId="100" fillId="5" borderId="0" xfId="12" applyNumberFormat="1" applyFont="1" applyFill="1"/>
    <xf numFmtId="0" fontId="100" fillId="5" borderId="0" xfId="13" applyFont="1" applyFill="1"/>
    <xf numFmtId="0" fontId="81" fillId="5" borderId="0" xfId="0" applyFont="1" applyFill="1" applyAlignment="1">
      <alignment horizontal="left"/>
    </xf>
    <xf numFmtId="0" fontId="81" fillId="5" borderId="14" xfId="0" applyFont="1" applyFill="1" applyBorder="1" applyAlignment="1">
      <alignment horizontal="left" wrapText="1"/>
    </xf>
    <xf numFmtId="4" fontId="81" fillId="5" borderId="14" xfId="120" applyNumberFormat="1" applyFont="1" applyFill="1" applyBorder="1" applyAlignment="1">
      <alignment horizontal="center" wrapText="1"/>
    </xf>
    <xf numFmtId="173" fontId="99" fillId="5" borderId="0" xfId="14" applyNumberFormat="1" applyFill="1"/>
    <xf numFmtId="0" fontId="99" fillId="5" borderId="0" xfId="15" applyFill="1"/>
    <xf numFmtId="173" fontId="100" fillId="5" borderId="0" xfId="10" applyNumberFormat="1" applyFont="1" applyFill="1"/>
    <xf numFmtId="0" fontId="100" fillId="5" borderId="0" xfId="9" applyFont="1" applyFill="1"/>
    <xf numFmtId="167" fontId="81" fillId="5" borderId="0" xfId="0" applyNumberFormat="1" applyFont="1" applyFill="1" applyBorder="1" applyAlignment="1">
      <alignment horizontal="center" vertical="center" wrapText="1"/>
    </xf>
    <xf numFmtId="173" fontId="101" fillId="5" borderId="0" xfId="10" applyNumberFormat="1" applyFont="1" applyFill="1"/>
    <xf numFmtId="0" fontId="101" fillId="5" borderId="0" xfId="9" applyFont="1" applyFill="1"/>
    <xf numFmtId="0" fontId="59" fillId="5" borderId="0" xfId="0" applyFont="1" applyFill="1"/>
    <xf numFmtId="4" fontId="82" fillId="5" borderId="14" xfId="120" applyNumberFormat="1" applyFont="1" applyFill="1" applyBorder="1" applyAlignment="1">
      <alignment horizontal="center" wrapText="1"/>
    </xf>
    <xf numFmtId="0" fontId="82" fillId="5" borderId="14" xfId="0" applyFont="1" applyFill="1" applyBorder="1" applyAlignment="1">
      <alignment horizontal="left" wrapText="1"/>
    </xf>
    <xf numFmtId="0" fontId="96" fillId="5" borderId="0" xfId="0" applyFont="1" applyFill="1" applyAlignment="1"/>
    <xf numFmtId="0" fontId="70" fillId="5" borderId="0" xfId="0" applyFont="1" applyFill="1" applyAlignment="1"/>
    <xf numFmtId="0" fontId="68" fillId="5" borderId="0" xfId="0" applyFont="1" applyFill="1" applyAlignment="1"/>
    <xf numFmtId="0" fontId="92" fillId="5" borderId="0" xfId="0" applyFont="1" applyFill="1"/>
    <xf numFmtId="0" fontId="61" fillId="5" borderId="0" xfId="0" applyFont="1" applyFill="1" applyBorder="1"/>
    <xf numFmtId="3" fontId="62" fillId="5" borderId="0" xfId="0" applyNumberFormat="1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left"/>
    </xf>
    <xf numFmtId="166" fontId="62" fillId="5" borderId="0" xfId="0" applyNumberFormat="1" applyFont="1" applyFill="1" applyBorder="1" applyAlignment="1">
      <alignment horizontal="center"/>
    </xf>
    <xf numFmtId="0" fontId="58" fillId="5" borderId="58" xfId="0" applyFont="1" applyFill="1" applyBorder="1" applyAlignment="1">
      <alignment horizontal="center"/>
    </xf>
    <xf numFmtId="0" fontId="63" fillId="5" borderId="58" xfId="0" applyFont="1" applyFill="1" applyBorder="1" applyAlignment="1">
      <alignment horizontal="center"/>
    </xf>
    <xf numFmtId="167" fontId="58" fillId="5" borderId="58" xfId="0" applyNumberFormat="1" applyFont="1" applyFill="1" applyBorder="1" applyAlignment="1">
      <alignment horizontal="center"/>
    </xf>
    <xf numFmtId="166" fontId="58" fillId="5" borderId="58" xfId="0" applyNumberFormat="1" applyFont="1" applyFill="1" applyBorder="1" applyAlignment="1">
      <alignment horizontal="center"/>
    </xf>
    <xf numFmtId="0" fontId="58" fillId="5" borderId="19" xfId="0" applyFont="1" applyFill="1" applyBorder="1" applyAlignment="1">
      <alignment horizontal="center"/>
    </xf>
    <xf numFmtId="169" fontId="57" fillId="5" borderId="0" xfId="0" applyNumberFormat="1" applyFont="1" applyFill="1"/>
    <xf numFmtId="167" fontId="58" fillId="5" borderId="19" xfId="0" applyNumberFormat="1" applyFont="1" applyFill="1" applyBorder="1" applyAlignment="1">
      <alignment horizontal="center"/>
    </xf>
    <xf numFmtId="0" fontId="62" fillId="2" borderId="5" xfId="0" applyNumberFormat="1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vertical="center"/>
    </xf>
    <xf numFmtId="0" fontId="57" fillId="2" borderId="1" xfId="0" applyFont="1" applyFill="1" applyBorder="1"/>
    <xf numFmtId="0" fontId="62" fillId="2" borderId="3" xfId="0" applyFont="1" applyFill="1" applyBorder="1" applyAlignment="1">
      <alignment vertical="center"/>
    </xf>
    <xf numFmtId="0" fontId="62" fillId="2" borderId="4" xfId="0" applyFont="1" applyFill="1" applyBorder="1" applyAlignment="1">
      <alignment horizontal="center" vertical="center"/>
    </xf>
    <xf numFmtId="167" fontId="57" fillId="2" borderId="3" xfId="0" applyNumberFormat="1" applyFont="1" applyFill="1" applyBorder="1"/>
    <xf numFmtId="0" fontId="62" fillId="2" borderId="2" xfId="0" applyFont="1" applyFill="1" applyBorder="1" applyAlignment="1">
      <alignment vertical="center" wrapText="1"/>
    </xf>
    <xf numFmtId="0" fontId="62" fillId="2" borderId="31" xfId="0" applyFont="1" applyFill="1" applyBorder="1" applyAlignment="1">
      <alignment horizontal="center" vertical="center"/>
    </xf>
    <xf numFmtId="166" fontId="62" fillId="2" borderId="9" xfId="0" applyNumberFormat="1" applyFont="1" applyFill="1" applyBorder="1" applyAlignment="1">
      <alignment horizontal="center" vertical="center"/>
    </xf>
    <xf numFmtId="167" fontId="57" fillId="2" borderId="2" xfId="0" applyNumberFormat="1" applyFont="1" applyFill="1" applyBorder="1"/>
    <xf numFmtId="167" fontId="57" fillId="2" borderId="9" xfId="0" applyNumberFormat="1" applyFont="1" applyFill="1" applyBorder="1"/>
    <xf numFmtId="0" fontId="61" fillId="2" borderId="3" xfId="0" applyFont="1" applyFill="1" applyBorder="1" applyAlignment="1">
      <alignment vertical="center" wrapText="1"/>
    </xf>
    <xf numFmtId="0" fontId="61" fillId="5" borderId="1" xfId="0" applyFont="1" applyFill="1" applyBorder="1" applyAlignment="1">
      <alignment vertical="center" wrapText="1"/>
    </xf>
    <xf numFmtId="0" fontId="73" fillId="5" borderId="2" xfId="0" applyFont="1" applyFill="1" applyBorder="1" applyAlignment="1">
      <alignment vertical="center"/>
    </xf>
    <xf numFmtId="0" fontId="61" fillId="5" borderId="32" xfId="0" applyFont="1" applyFill="1" applyBorder="1" applyAlignment="1">
      <alignment vertical="center"/>
    </xf>
    <xf numFmtId="0" fontId="61" fillId="5" borderId="32" xfId="0" applyFont="1" applyFill="1" applyBorder="1" applyAlignment="1">
      <alignment horizontal="left" vertical="center" wrapText="1"/>
    </xf>
    <xf numFmtId="0" fontId="61" fillId="5" borderId="12" xfId="0" applyFont="1" applyFill="1" applyBorder="1" applyAlignment="1">
      <alignment vertical="center" wrapText="1"/>
    </xf>
    <xf numFmtId="0" fontId="72" fillId="5" borderId="0" xfId="0" applyFont="1" applyFill="1" applyBorder="1" applyAlignment="1">
      <alignment horizontal="left" vertical="justify" wrapText="1"/>
    </xf>
    <xf numFmtId="0" fontId="73" fillId="5" borderId="0" xfId="0" applyFont="1" applyFill="1" applyBorder="1" applyAlignment="1">
      <alignment horizontal="left" vertical="justify" wrapText="1"/>
    </xf>
    <xf numFmtId="0" fontId="62" fillId="5" borderId="5" xfId="0" applyNumberFormat="1" applyFont="1" applyFill="1" applyBorder="1" applyAlignment="1">
      <alignment horizontal="center" vertical="center" wrapText="1"/>
    </xf>
    <xf numFmtId="0" fontId="62" fillId="5" borderId="31" xfId="0" applyNumberFormat="1" applyFont="1" applyFill="1" applyBorder="1" applyAlignment="1">
      <alignment horizontal="center" vertical="center"/>
    </xf>
    <xf numFmtId="0" fontId="62" fillId="5" borderId="55" xfId="0" applyNumberFormat="1" applyFont="1" applyFill="1" applyBorder="1" applyAlignment="1">
      <alignment horizontal="center" vertical="center"/>
    </xf>
    <xf numFmtId="3" fontId="62" fillId="5" borderId="59" xfId="0" applyNumberFormat="1" applyFont="1" applyFill="1" applyBorder="1" applyAlignment="1">
      <alignment horizontal="center" vertical="center"/>
    </xf>
    <xf numFmtId="0" fontId="57" fillId="5" borderId="58" xfId="0" applyFont="1" applyFill="1" applyBorder="1"/>
    <xf numFmtId="0" fontId="58" fillId="5" borderId="17" xfId="0" applyFont="1" applyFill="1" applyBorder="1"/>
    <xf numFmtId="167" fontId="58" fillId="5" borderId="18" xfId="0" applyNumberFormat="1" applyFont="1" applyFill="1" applyBorder="1" applyAlignment="1">
      <alignment horizontal="center"/>
    </xf>
    <xf numFmtId="167" fontId="57" fillId="5" borderId="0" xfId="0" applyNumberFormat="1" applyFont="1" applyFill="1" applyAlignment="1">
      <alignment horizontal="center" vertical="center"/>
    </xf>
    <xf numFmtId="0" fontId="62" fillId="5" borderId="0" xfId="0" applyNumberFormat="1" applyFont="1" applyFill="1" applyBorder="1" applyAlignment="1">
      <alignment horizontal="center" vertical="center"/>
    </xf>
    <xf numFmtId="0" fontId="147" fillId="5" borderId="0" xfId="0" applyFont="1" applyFill="1" applyBorder="1" applyAlignment="1">
      <alignment vertical="center"/>
    </xf>
    <xf numFmtId="167" fontId="58" fillId="5" borderId="0" xfId="0" applyNumberFormat="1" applyFont="1" applyFill="1" applyBorder="1" applyAlignment="1">
      <alignment horizontal="center"/>
    </xf>
    <xf numFmtId="0" fontId="148" fillId="5" borderId="0" xfId="0" applyFont="1" applyFill="1" applyBorder="1"/>
    <xf numFmtId="0" fontId="146" fillId="5" borderId="0" xfId="0" applyFont="1" applyFill="1" applyBorder="1" applyAlignment="1">
      <alignment vertical="center"/>
    </xf>
    <xf numFmtId="1" fontId="105" fillId="2" borderId="0" xfId="0" applyNumberFormat="1" applyFont="1" applyFill="1"/>
    <xf numFmtId="2" fontId="61" fillId="2" borderId="0" xfId="0" applyNumberFormat="1" applyFont="1" applyFill="1" applyBorder="1" applyAlignment="1">
      <alignment horizontal="center" vertical="top"/>
    </xf>
    <xf numFmtId="174" fontId="178" fillId="2" borderId="0" xfId="0" applyNumberFormat="1" applyFont="1" applyFill="1"/>
    <xf numFmtId="2" fontId="105" fillId="2" borderId="0" xfId="0" applyNumberFormat="1" applyFont="1" applyFill="1"/>
    <xf numFmtId="169" fontId="178" fillId="2" borderId="0" xfId="0" applyNumberFormat="1" applyFont="1" applyFill="1"/>
    <xf numFmtId="49" fontId="61" fillId="2" borderId="0" xfId="0" applyNumberFormat="1" applyFont="1" applyFill="1" applyBorder="1" applyAlignment="1">
      <alignment horizontal="center" vertical="center" wrapText="1"/>
    </xf>
    <xf numFmtId="3" fontId="61" fillId="2" borderId="0" xfId="0" applyNumberFormat="1" applyFont="1" applyFill="1" applyBorder="1" applyAlignment="1">
      <alignment horizontal="center" vertical="center"/>
    </xf>
    <xf numFmtId="172" fontId="145" fillId="2" borderId="0" xfId="0" applyNumberFormat="1" applyFont="1" applyFill="1"/>
    <xf numFmtId="3" fontId="104" fillId="2" borderId="0" xfId="0" applyNumberFormat="1" applyFont="1" applyFill="1"/>
    <xf numFmtId="4" fontId="135" fillId="2" borderId="0" xfId="0" applyNumberFormat="1" applyFont="1" applyFill="1"/>
    <xf numFmtId="0" fontId="104" fillId="2" borderId="0" xfId="0" applyFont="1" applyFill="1"/>
    <xf numFmtId="167" fontId="104" fillId="2" borderId="0" xfId="0" applyNumberFormat="1" applyFont="1" applyFill="1"/>
    <xf numFmtId="1" fontId="104" fillId="2" borderId="0" xfId="0" applyNumberFormat="1" applyFont="1" applyFill="1"/>
    <xf numFmtId="3" fontId="62" fillId="2" borderId="0" xfId="0" applyNumberFormat="1" applyFont="1" applyFill="1" applyBorder="1" applyAlignment="1">
      <alignment horizontal="center" vertical="center"/>
    </xf>
    <xf numFmtId="167" fontId="105" fillId="2" borderId="0" xfId="0" applyNumberFormat="1" applyFont="1" applyFill="1"/>
    <xf numFmtId="1" fontId="57" fillId="2" borderId="0" xfId="0" applyNumberFormat="1" applyFont="1" applyFill="1"/>
    <xf numFmtId="3" fontId="73" fillId="2" borderId="0" xfId="0" applyNumberFormat="1" applyFont="1" applyFill="1" applyBorder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3" fontId="78" fillId="2" borderId="0" xfId="0" applyNumberFormat="1" applyFont="1" applyFill="1" applyBorder="1" applyAlignment="1">
      <alignment horizontal="center" vertical="center"/>
    </xf>
    <xf numFmtId="167" fontId="167" fillId="2" borderId="0" xfId="0" applyNumberFormat="1" applyFont="1" applyFill="1"/>
    <xf numFmtId="1" fontId="98" fillId="2" borderId="0" xfId="0" applyNumberFormat="1" applyFont="1" applyFill="1"/>
    <xf numFmtId="167" fontId="98" fillId="2" borderId="0" xfId="0" applyNumberFormat="1" applyFont="1" applyFill="1"/>
    <xf numFmtId="0" fontId="98" fillId="2" borderId="0" xfId="0" applyFont="1" applyFill="1"/>
    <xf numFmtId="0" fontId="103" fillId="2" borderId="0" xfId="0" applyFont="1" applyFill="1"/>
    <xf numFmtId="0" fontId="181" fillId="2" borderId="0" xfId="0" applyFont="1" applyFill="1"/>
    <xf numFmtId="1" fontId="103" fillId="2" borderId="0" xfId="0" applyNumberFormat="1" applyFont="1" applyFill="1"/>
    <xf numFmtId="167" fontId="132" fillId="2" borderId="0" xfId="0" applyNumberFormat="1" applyFont="1" applyFill="1"/>
    <xf numFmtId="3" fontId="57" fillId="2" borderId="0" xfId="0" applyNumberFormat="1" applyFont="1" applyFill="1" applyAlignment="1">
      <alignment vertical="center"/>
    </xf>
    <xf numFmtId="1" fontId="57" fillId="2" borderId="0" xfId="0" applyNumberFormat="1" applyFont="1" applyFill="1" applyAlignment="1">
      <alignment vertical="center"/>
    </xf>
    <xf numFmtId="167" fontId="57" fillId="2" borderId="0" xfId="0" applyNumberFormat="1" applyFont="1" applyFill="1" applyAlignment="1">
      <alignment vertical="center"/>
    </xf>
    <xf numFmtId="168" fontId="57" fillId="2" borderId="0" xfId="0" applyNumberFormat="1" applyFont="1" applyFill="1" applyAlignment="1">
      <alignment vertical="center"/>
    </xf>
    <xf numFmtId="167" fontId="131" fillId="2" borderId="0" xfId="0" applyNumberFormat="1" applyFont="1" applyFill="1"/>
    <xf numFmtId="170" fontId="57" fillId="2" borderId="0" xfId="0" applyNumberFormat="1" applyFont="1" applyFill="1" applyAlignment="1">
      <alignment vertical="center"/>
    </xf>
    <xf numFmtId="3" fontId="57" fillId="2" borderId="0" xfId="0" applyNumberFormat="1" applyFont="1" applyFill="1"/>
    <xf numFmtId="2" fontId="57" fillId="2" borderId="0" xfId="0" applyNumberFormat="1" applyFont="1" applyFill="1"/>
    <xf numFmtId="3" fontId="129" fillId="2" borderId="0" xfId="0" applyNumberFormat="1" applyFont="1" applyFill="1" applyAlignment="1">
      <alignment horizontal="left"/>
    </xf>
    <xf numFmtId="0" fontId="105" fillId="5" borderId="0" xfId="0" applyFont="1" applyFill="1"/>
    <xf numFmtId="1" fontId="105" fillId="5" borderId="0" xfId="0" applyNumberFormat="1" applyFont="1" applyFill="1"/>
    <xf numFmtId="168" fontId="178" fillId="5" borderId="0" xfId="0" applyNumberFormat="1" applyFont="1" applyFill="1"/>
    <xf numFmtId="0" fontId="66" fillId="5" borderId="0" xfId="0" applyFont="1" applyFill="1" applyBorder="1" applyAlignment="1">
      <alignment horizontal="center"/>
    </xf>
    <xf numFmtId="3" fontId="61" fillId="5" borderId="12" xfId="0" applyNumberFormat="1" applyFont="1" applyFill="1" applyBorder="1" applyAlignment="1">
      <alignment horizontal="center" vertical="center" wrapText="1"/>
    </xf>
    <xf numFmtId="3" fontId="62" fillId="5" borderId="14" xfId="0" applyNumberFormat="1" applyFont="1" applyFill="1" applyBorder="1" applyAlignment="1">
      <alignment horizontal="center" vertical="center" wrapText="1"/>
    </xf>
    <xf numFmtId="3" fontId="62" fillId="5" borderId="23" xfId="0" applyNumberFormat="1" applyFont="1" applyFill="1" applyBorder="1" applyAlignment="1">
      <alignment horizontal="center" vertical="center" wrapText="1"/>
    </xf>
    <xf numFmtId="3" fontId="78" fillId="5" borderId="66" xfId="0" applyNumberFormat="1" applyFont="1" applyFill="1" applyBorder="1" applyAlignment="1">
      <alignment horizontal="center" vertical="center" wrapText="1"/>
    </xf>
    <xf numFmtId="166" fontId="61" fillId="5" borderId="12" xfId="0" applyNumberFormat="1" applyFont="1" applyFill="1" applyBorder="1" applyAlignment="1">
      <alignment horizontal="center" vertical="center" wrapText="1"/>
    </xf>
    <xf numFmtId="166" fontId="62" fillId="5" borderId="14" xfId="0" applyNumberFormat="1" applyFont="1" applyFill="1" applyBorder="1" applyAlignment="1">
      <alignment horizontal="center" vertical="center" wrapText="1"/>
    </xf>
    <xf numFmtId="166" fontId="62" fillId="5" borderId="23" xfId="0" applyNumberFormat="1" applyFont="1" applyFill="1" applyBorder="1" applyAlignment="1">
      <alignment horizontal="center" vertical="center" wrapText="1"/>
    </xf>
    <xf numFmtId="166" fontId="78" fillId="5" borderId="66" xfId="0" applyNumberFormat="1" applyFont="1" applyFill="1" applyBorder="1" applyAlignment="1">
      <alignment horizontal="center" vertical="center" wrapText="1"/>
    </xf>
    <xf numFmtId="3" fontId="73" fillId="5" borderId="0" xfId="0" applyNumberFormat="1" applyFont="1" applyFill="1" applyBorder="1" applyAlignment="1">
      <alignment horizontal="center" vertical="center" wrapText="1"/>
    </xf>
    <xf numFmtId="167" fontId="104" fillId="5" borderId="0" xfId="0" applyNumberFormat="1" applyFont="1" applyFill="1"/>
    <xf numFmtId="1" fontId="57" fillId="5" borderId="0" xfId="0" applyNumberFormat="1" applyFont="1" applyFill="1"/>
    <xf numFmtId="0" fontId="57" fillId="5" borderId="0" xfId="0" applyFont="1" applyFill="1" applyAlignment="1">
      <alignment vertical="center"/>
    </xf>
    <xf numFmtId="167" fontId="105" fillId="5" borderId="0" xfId="0" applyNumberFormat="1" applyFont="1" applyFill="1"/>
    <xf numFmtId="0" fontId="73" fillId="5" borderId="0" xfId="0" applyFont="1" applyFill="1" applyBorder="1" applyAlignment="1">
      <alignment horizontal="left" vertical="top" wrapText="1"/>
    </xf>
    <xf numFmtId="0" fontId="73" fillId="5" borderId="0" xfId="0" applyFont="1" applyFill="1" applyBorder="1" applyAlignment="1">
      <alignment horizontal="right" vertical="top" wrapText="1"/>
    </xf>
    <xf numFmtId="2" fontId="72" fillId="5" borderId="32" xfId="0" applyNumberFormat="1" applyFont="1" applyFill="1" applyBorder="1" applyAlignment="1">
      <alignment horizontal="center" vertical="center" wrapText="1"/>
    </xf>
    <xf numFmtId="3" fontId="72" fillId="5" borderId="12" xfId="0" applyNumberFormat="1" applyFont="1" applyFill="1" applyBorder="1" applyAlignment="1">
      <alignment horizontal="center" vertical="center"/>
    </xf>
    <xf numFmtId="166" fontId="72" fillId="5" borderId="12" xfId="0" applyNumberFormat="1" applyFont="1" applyFill="1" applyBorder="1" applyAlignment="1">
      <alignment horizontal="center" vertical="center"/>
    </xf>
    <xf numFmtId="3" fontId="62" fillId="5" borderId="22" xfId="0" applyNumberFormat="1" applyFont="1" applyFill="1" applyBorder="1" applyAlignment="1">
      <alignment horizontal="center" vertical="center"/>
    </xf>
    <xf numFmtId="166" fontId="62" fillId="5" borderId="22" xfId="0" applyNumberFormat="1" applyFont="1" applyFill="1" applyBorder="1" applyAlignment="1">
      <alignment horizontal="center" vertical="center"/>
    </xf>
    <xf numFmtId="3" fontId="78" fillId="5" borderId="22" xfId="0" applyNumberFormat="1" applyFont="1" applyFill="1" applyBorder="1" applyAlignment="1">
      <alignment horizontal="center" vertical="center"/>
    </xf>
    <xf numFmtId="166" fontId="78" fillId="5" borderId="22" xfId="0" applyNumberFormat="1" applyFont="1" applyFill="1" applyBorder="1" applyAlignment="1">
      <alignment horizontal="center" vertical="center"/>
    </xf>
    <xf numFmtId="3" fontId="78" fillId="5" borderId="2" xfId="0" applyNumberFormat="1" applyFont="1" applyFill="1" applyBorder="1" applyAlignment="1">
      <alignment horizontal="center" vertical="center"/>
    </xf>
    <xf numFmtId="166" fontId="78" fillId="5" borderId="2" xfId="0" applyNumberFormat="1" applyFont="1" applyFill="1" applyBorder="1" applyAlignment="1">
      <alignment horizontal="center" vertical="center"/>
    </xf>
    <xf numFmtId="3" fontId="61" fillId="5" borderId="13" xfId="0" applyNumberFormat="1" applyFont="1" applyFill="1" applyBorder="1" applyAlignment="1">
      <alignment horizontal="center" vertical="center" wrapText="1"/>
    </xf>
    <xf numFmtId="3" fontId="72" fillId="5" borderId="32" xfId="0" applyNumberFormat="1" applyFont="1" applyFill="1" applyBorder="1" applyAlignment="1">
      <alignment horizontal="center" vertical="center"/>
    </xf>
    <xf numFmtId="2" fontId="66" fillId="0" borderId="0" xfId="0" applyNumberFormat="1" applyFont="1" applyFill="1" applyAlignment="1"/>
    <xf numFmtId="2" fontId="66" fillId="0" borderId="0" xfId="0" applyNumberFormat="1" applyFont="1" applyFill="1" applyAlignment="1">
      <alignment horizontal="center"/>
    </xf>
    <xf numFmtId="2" fontId="60" fillId="0" borderId="0" xfId="0" applyNumberFormat="1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/>
    <xf numFmtId="0" fontId="59" fillId="0" borderId="0" xfId="0" applyFont="1" applyFill="1" applyBorder="1" applyAlignment="1">
      <alignment horizontal="center" vertical="center" wrapText="1"/>
    </xf>
    <xf numFmtId="2" fontId="79" fillId="0" borderId="0" xfId="0" applyNumberFormat="1" applyFont="1" applyFill="1" applyBorder="1" applyAlignment="1">
      <alignment horizontal="center" vertical="center"/>
    </xf>
    <xf numFmtId="3" fontId="57" fillId="0" borderId="0" xfId="0" applyNumberFormat="1" applyFont="1" applyFill="1" applyBorder="1"/>
    <xf numFmtId="3" fontId="62" fillId="0" borderId="0" xfId="0" applyNumberFormat="1" applyFont="1" applyFill="1" applyBorder="1" applyAlignment="1">
      <alignment horizontal="center"/>
    </xf>
    <xf numFmtId="3" fontId="62" fillId="5" borderId="29" xfId="0" applyNumberFormat="1" applyFont="1" applyFill="1" applyBorder="1" applyAlignment="1">
      <alignment horizontal="center" vertical="center" wrapText="1"/>
    </xf>
    <xf numFmtId="3" fontId="62" fillId="5" borderId="36" xfId="0" applyNumberFormat="1" applyFont="1" applyFill="1" applyBorder="1" applyAlignment="1">
      <alignment horizontal="center" vertical="center" wrapText="1"/>
    </xf>
    <xf numFmtId="3" fontId="72" fillId="5" borderId="56" xfId="0" applyNumberFormat="1" applyFont="1" applyFill="1" applyBorder="1" applyAlignment="1">
      <alignment horizontal="center" vertical="center"/>
    </xf>
    <xf numFmtId="3" fontId="78" fillId="5" borderId="29" xfId="0" applyNumberFormat="1" applyFont="1" applyFill="1" applyBorder="1" applyAlignment="1">
      <alignment vertical="center"/>
    </xf>
    <xf numFmtId="3" fontId="78" fillId="5" borderId="14" xfId="0" applyNumberFormat="1" applyFont="1" applyFill="1" applyBorder="1" applyAlignment="1">
      <alignment horizontal="center" vertical="center"/>
    </xf>
    <xf numFmtId="3" fontId="78" fillId="5" borderId="23" xfId="0" applyNumberFormat="1" applyFont="1" applyFill="1" applyBorder="1" applyAlignment="1">
      <alignment horizontal="center" vertical="center"/>
    </xf>
    <xf numFmtId="3" fontId="62" fillId="5" borderId="66" xfId="0" applyNumberFormat="1" applyFont="1" applyFill="1" applyBorder="1" applyAlignment="1">
      <alignment horizontal="center" vertical="center"/>
    </xf>
    <xf numFmtId="3" fontId="78" fillId="5" borderId="65" xfId="0" applyNumberFormat="1" applyFont="1" applyFill="1" applyBorder="1" applyAlignment="1">
      <alignment horizontal="center" vertical="center" wrapText="1"/>
    </xf>
    <xf numFmtId="3" fontId="73" fillId="5" borderId="22" xfId="0" applyNumberFormat="1" applyFont="1" applyFill="1" applyBorder="1" applyAlignment="1">
      <alignment horizontal="center" vertical="center"/>
    </xf>
    <xf numFmtId="3" fontId="73" fillId="5" borderId="2" xfId="0" applyNumberFormat="1" applyFont="1" applyFill="1" applyBorder="1" applyAlignment="1">
      <alignment horizontal="center" vertical="center"/>
    </xf>
    <xf numFmtId="166" fontId="73" fillId="5" borderId="2" xfId="0" applyNumberFormat="1" applyFont="1" applyFill="1" applyBorder="1" applyAlignment="1">
      <alignment horizontal="center" vertical="center"/>
    </xf>
    <xf numFmtId="0" fontId="58" fillId="5" borderId="6" xfId="0" applyFont="1" applyFill="1" applyBorder="1" applyAlignment="1">
      <alignment horizontal="center"/>
    </xf>
    <xf numFmtId="166" fontId="58" fillId="5" borderId="7" xfId="0" applyNumberFormat="1" applyFont="1" applyFill="1" applyBorder="1" applyAlignment="1">
      <alignment horizontal="center" vertical="center"/>
    </xf>
    <xf numFmtId="0" fontId="58" fillId="5" borderId="8" xfId="0" applyFont="1" applyFill="1" applyBorder="1"/>
    <xf numFmtId="166" fontId="58" fillId="5" borderId="0" xfId="0" applyNumberFormat="1" applyFont="1" applyFill="1" applyBorder="1"/>
    <xf numFmtId="0" fontId="63" fillId="5" borderId="0" xfId="0" applyFont="1" applyFill="1" applyBorder="1" applyAlignment="1">
      <alignment horizontal="center"/>
    </xf>
    <xf numFmtId="0" fontId="94" fillId="5" borderId="58" xfId="0" applyFont="1" applyFill="1" applyBorder="1" applyAlignment="1">
      <alignment horizontal="center"/>
    </xf>
    <xf numFmtId="2" fontId="57" fillId="5" borderId="0" xfId="0" applyNumberFormat="1" applyFont="1" applyFill="1" applyAlignment="1">
      <alignment horizontal="left"/>
    </xf>
    <xf numFmtId="0" fontId="62" fillId="5" borderId="11" xfId="0" applyFont="1" applyFill="1" applyBorder="1" applyAlignment="1">
      <alignment horizontal="right" wrapText="1"/>
    </xf>
    <xf numFmtId="0" fontId="57" fillId="5" borderId="11" xfId="0" applyFont="1" applyFill="1" applyBorder="1" applyAlignment="1">
      <alignment vertical="center"/>
    </xf>
    <xf numFmtId="14" fontId="57" fillId="5" borderId="59" xfId="0" applyNumberFormat="1" applyFont="1" applyFill="1" applyBorder="1" applyAlignment="1">
      <alignment vertical="center"/>
    </xf>
    <xf numFmtId="14" fontId="57" fillId="5" borderId="57" xfId="0" applyNumberFormat="1" applyFont="1" applyFill="1" applyBorder="1" applyAlignment="1">
      <alignment vertical="center"/>
    </xf>
    <xf numFmtId="14" fontId="57" fillId="5" borderId="12" xfId="0" applyNumberFormat="1" applyFont="1" applyFill="1" applyBorder="1" applyAlignment="1">
      <alignment vertical="center"/>
    </xf>
    <xf numFmtId="0" fontId="72" fillId="5" borderId="17" xfId="0" applyFont="1" applyFill="1" applyBorder="1" applyAlignment="1">
      <alignment horizontal="center"/>
    </xf>
    <xf numFmtId="166" fontId="58" fillId="5" borderId="58" xfId="0" applyNumberFormat="1" applyFont="1" applyFill="1" applyBorder="1" applyAlignment="1">
      <alignment horizontal="center" vertical="center"/>
    </xf>
    <xf numFmtId="0" fontId="61" fillId="5" borderId="17" xfId="0" applyFont="1" applyFill="1" applyBorder="1" applyAlignment="1">
      <alignment vertical="center"/>
    </xf>
    <xf numFmtId="3" fontId="62" fillId="5" borderId="58" xfId="0" applyNumberFormat="1" applyFont="1" applyFill="1" applyBorder="1" applyAlignment="1">
      <alignment horizontal="center" vertical="center"/>
    </xf>
    <xf numFmtId="3" fontId="62" fillId="5" borderId="18" xfId="0" applyNumberFormat="1" applyFont="1" applyFill="1" applyBorder="1" applyAlignment="1">
      <alignment horizontal="center" vertical="center"/>
    </xf>
    <xf numFmtId="3" fontId="62" fillId="5" borderId="14" xfId="0" applyNumberFormat="1" applyFont="1" applyFill="1" applyBorder="1" applyAlignment="1">
      <alignment horizontal="center" vertical="center"/>
    </xf>
    <xf numFmtId="3" fontId="62" fillId="5" borderId="23" xfId="0" applyNumberFormat="1" applyFont="1" applyFill="1" applyBorder="1" applyAlignment="1">
      <alignment horizontal="center" vertical="center"/>
    </xf>
    <xf numFmtId="0" fontId="61" fillId="5" borderId="44" xfId="0" applyFont="1" applyFill="1" applyBorder="1" applyAlignment="1">
      <alignment vertical="center"/>
    </xf>
    <xf numFmtId="3" fontId="62" fillId="5" borderId="64" xfId="0" applyNumberFormat="1" applyFont="1" applyFill="1" applyBorder="1" applyAlignment="1">
      <alignment horizontal="center" vertical="center"/>
    </xf>
    <xf numFmtId="3" fontId="62" fillId="5" borderId="67" xfId="0" applyNumberFormat="1" applyFont="1" applyFill="1" applyBorder="1" applyAlignment="1">
      <alignment horizontal="center" vertical="center"/>
    </xf>
    <xf numFmtId="0" fontId="70" fillId="5" borderId="44" xfId="0" applyFont="1" applyFill="1" applyBorder="1" applyAlignment="1">
      <alignment horizontal="center"/>
    </xf>
    <xf numFmtId="166" fontId="58" fillId="5" borderId="64" xfId="0" applyNumberFormat="1" applyFont="1" applyFill="1" applyBorder="1" applyAlignment="1">
      <alignment horizontal="center"/>
    </xf>
    <xf numFmtId="167" fontId="58" fillId="5" borderId="67" xfId="0" applyNumberFormat="1" applyFont="1" applyFill="1" applyBorder="1" applyAlignment="1">
      <alignment horizontal="center"/>
    </xf>
    <xf numFmtId="0" fontId="105" fillId="5" borderId="0" xfId="0" applyFont="1" applyFill="1" applyBorder="1" applyAlignment="1">
      <alignment horizontal="right"/>
    </xf>
    <xf numFmtId="166" fontId="105" fillId="5" borderId="0" xfId="0" applyNumberFormat="1" applyFont="1" applyFill="1" applyBorder="1"/>
    <xf numFmtId="166" fontId="62" fillId="5" borderId="0" xfId="0" applyNumberFormat="1" applyFont="1" applyFill="1" applyBorder="1" applyAlignment="1">
      <alignment horizontal="right"/>
    </xf>
    <xf numFmtId="4" fontId="61" fillId="5" borderId="0" xfId="0" applyNumberFormat="1" applyFont="1" applyFill="1" applyBorder="1" applyAlignment="1">
      <alignment horizontal="center"/>
    </xf>
    <xf numFmtId="0" fontId="69" fillId="5" borderId="14" xfId="0" applyFont="1" applyFill="1" applyBorder="1" applyAlignment="1">
      <alignment horizontal="left" vertical="center" wrapText="1"/>
    </xf>
    <xf numFmtId="166" fontId="57" fillId="5" borderId="17" xfId="0" applyNumberFormat="1" applyFont="1" applyFill="1" applyBorder="1" applyAlignment="1">
      <alignment horizontal="center" vertical="center"/>
    </xf>
    <xf numFmtId="166" fontId="57" fillId="5" borderId="20" xfId="0" applyNumberFormat="1" applyFont="1" applyFill="1" applyBorder="1" applyAlignment="1">
      <alignment horizontal="center" vertical="center"/>
    </xf>
    <xf numFmtId="166" fontId="57" fillId="5" borderId="18" xfId="0" applyNumberFormat="1" applyFont="1" applyFill="1" applyBorder="1" applyAlignment="1">
      <alignment horizontal="center" vertical="center"/>
    </xf>
    <xf numFmtId="14" fontId="72" fillId="5" borderId="75" xfId="0" applyNumberFormat="1" applyFont="1" applyFill="1" applyBorder="1" applyAlignment="1">
      <alignment horizontal="center" vertical="center"/>
    </xf>
    <xf numFmtId="4" fontId="149" fillId="5" borderId="69" xfId="0" applyNumberFormat="1" applyFont="1" applyFill="1" applyBorder="1" applyAlignment="1">
      <alignment horizontal="center" vertical="center"/>
    </xf>
    <xf numFmtId="166" fontId="63" fillId="5" borderId="19" xfId="0" applyNumberFormat="1" applyFont="1" applyFill="1" applyBorder="1" applyAlignment="1">
      <alignment horizontal="center" vertical="center"/>
    </xf>
    <xf numFmtId="0" fontId="94" fillId="5" borderId="18" xfId="0" applyFont="1" applyFill="1" applyBorder="1" applyAlignment="1">
      <alignment horizontal="center" vertical="center"/>
    </xf>
    <xf numFmtId="0" fontId="76" fillId="5" borderId="17" xfId="0" applyFont="1" applyFill="1" applyBorder="1" applyAlignment="1">
      <alignment horizontal="left" wrapText="1"/>
    </xf>
    <xf numFmtId="4" fontId="57" fillId="5" borderId="69" xfId="0" applyNumberFormat="1" applyFont="1" applyFill="1" applyBorder="1" applyAlignment="1">
      <alignment horizontal="center" vertical="center"/>
    </xf>
    <xf numFmtId="0" fontId="57" fillId="5" borderId="18" xfId="0" applyFont="1" applyFill="1" applyBorder="1" applyAlignment="1">
      <alignment horizontal="center" vertical="center"/>
    </xf>
    <xf numFmtId="166" fontId="57" fillId="5" borderId="19" xfId="0" applyNumberFormat="1" applyFont="1" applyFill="1" applyBorder="1" applyAlignment="1">
      <alignment horizontal="center" vertical="center"/>
    </xf>
    <xf numFmtId="0" fontId="69" fillId="5" borderId="14" xfId="0" applyFont="1" applyFill="1" applyBorder="1" applyAlignment="1">
      <alignment vertical="center"/>
    </xf>
    <xf numFmtId="0" fontId="69" fillId="5" borderId="17" xfId="0" applyFont="1" applyFill="1" applyBorder="1" applyAlignment="1">
      <alignment horizontal="left" vertical="center" wrapText="1"/>
    </xf>
    <xf numFmtId="4" fontId="57" fillId="5" borderId="58" xfId="0" applyNumberFormat="1" applyFont="1" applyFill="1" applyBorder="1" applyAlignment="1">
      <alignment horizontal="center" vertical="center"/>
    </xf>
    <xf numFmtId="167" fontId="57" fillId="5" borderId="18" xfId="0" applyNumberFormat="1" applyFont="1" applyFill="1" applyBorder="1" applyAlignment="1">
      <alignment horizontal="center" vertical="center"/>
    </xf>
    <xf numFmtId="2" fontId="105" fillId="5" borderId="19" xfId="0" applyNumberFormat="1" applyFont="1" applyFill="1" applyBorder="1"/>
    <xf numFmtId="2" fontId="105" fillId="5" borderId="58" xfId="0" applyNumberFormat="1" applyFont="1" applyFill="1" applyBorder="1"/>
    <xf numFmtId="167" fontId="105" fillId="5" borderId="0" xfId="0" applyNumberFormat="1" applyFont="1" applyFill="1" applyAlignment="1">
      <alignment horizontal="center"/>
    </xf>
    <xf numFmtId="0" fontId="69" fillId="5" borderId="66" xfId="0" applyFont="1" applyFill="1" applyBorder="1" applyAlignment="1">
      <alignment horizontal="left" vertical="center"/>
    </xf>
    <xf numFmtId="166" fontId="57" fillId="5" borderId="44" xfId="0" applyNumberFormat="1" applyFont="1" applyFill="1" applyBorder="1" applyAlignment="1">
      <alignment horizontal="center" vertical="center"/>
    </xf>
    <xf numFmtId="166" fontId="57" fillId="5" borderId="73" xfId="0" applyNumberFormat="1" applyFont="1" applyFill="1" applyBorder="1" applyAlignment="1">
      <alignment horizontal="center" vertical="center"/>
    </xf>
    <xf numFmtId="166" fontId="57" fillId="5" borderId="67" xfId="0" applyNumberFormat="1" applyFont="1" applyFill="1" applyBorder="1" applyAlignment="1">
      <alignment horizontal="center" vertical="center"/>
    </xf>
    <xf numFmtId="0" fontId="57" fillId="5" borderId="58" xfId="0" applyFont="1" applyFill="1" applyBorder="1" applyAlignment="1">
      <alignment horizontal="center" vertical="center"/>
    </xf>
    <xf numFmtId="0" fontId="57" fillId="5" borderId="58" xfId="0" applyFont="1" applyFill="1" applyBorder="1" applyAlignment="1">
      <alignment horizontal="center"/>
    </xf>
    <xf numFmtId="0" fontId="69" fillId="5" borderId="58" xfId="0" applyFont="1" applyFill="1" applyBorder="1" applyAlignment="1">
      <alignment horizontal="left" vertical="center" wrapText="1"/>
    </xf>
    <xf numFmtId="166" fontId="57" fillId="5" borderId="58" xfId="0" applyNumberFormat="1" applyFont="1" applyFill="1" applyBorder="1" applyAlignment="1">
      <alignment horizontal="center" vertical="center"/>
    </xf>
    <xf numFmtId="166" fontId="57" fillId="5" borderId="58" xfId="0" applyNumberFormat="1" applyFont="1" applyFill="1" applyBorder="1" applyAlignment="1">
      <alignment horizontal="center"/>
    </xf>
    <xf numFmtId="167" fontId="57" fillId="5" borderId="58" xfId="0" applyNumberFormat="1" applyFont="1" applyFill="1" applyBorder="1" applyAlignment="1">
      <alignment horizontal="center"/>
    </xf>
    <xf numFmtId="166" fontId="57" fillId="5" borderId="58" xfId="0" applyNumberFormat="1" applyFont="1" applyFill="1" applyBorder="1"/>
    <xf numFmtId="0" fontId="69" fillId="5" borderId="17" xfId="0" applyFont="1" applyFill="1" applyBorder="1" applyAlignment="1">
      <alignment horizontal="left" vertical="center"/>
    </xf>
    <xf numFmtId="0" fontId="69" fillId="5" borderId="58" xfId="0" applyFont="1" applyFill="1" applyBorder="1" applyAlignment="1">
      <alignment vertical="center"/>
    </xf>
    <xf numFmtId="0" fontId="69" fillId="5" borderId="58" xfId="0" applyFont="1" applyFill="1" applyBorder="1" applyAlignment="1">
      <alignment horizontal="left" vertical="center"/>
    </xf>
    <xf numFmtId="0" fontId="69" fillId="5" borderId="17" xfId="0" applyFont="1" applyFill="1" applyBorder="1" applyAlignment="1">
      <alignment vertical="center"/>
    </xf>
    <xf numFmtId="0" fontId="94" fillId="5" borderId="44" xfId="0" applyFont="1" applyFill="1" applyBorder="1"/>
    <xf numFmtId="4" fontId="178" fillId="5" borderId="64" xfId="0" applyNumberFormat="1" applyFont="1" applyFill="1" applyBorder="1" applyAlignment="1">
      <alignment horizontal="center" vertical="center"/>
    </xf>
    <xf numFmtId="2" fontId="178" fillId="5" borderId="67" xfId="0" applyNumberFormat="1" applyFont="1" applyFill="1" applyBorder="1" applyAlignment="1">
      <alignment horizontal="center" vertical="center"/>
    </xf>
    <xf numFmtId="169" fontId="178" fillId="5" borderId="68" xfId="0" applyNumberFormat="1" applyFont="1" applyFill="1" applyBorder="1" applyAlignment="1">
      <alignment horizontal="center" vertical="center"/>
    </xf>
    <xf numFmtId="167" fontId="178" fillId="5" borderId="67" xfId="0" applyNumberFormat="1" applyFont="1" applyFill="1" applyBorder="1" applyAlignment="1">
      <alignment horizontal="center" vertical="center"/>
    </xf>
    <xf numFmtId="2" fontId="178" fillId="5" borderId="19" xfId="0" applyNumberFormat="1" applyFont="1" applyFill="1" applyBorder="1"/>
    <xf numFmtId="2" fontId="178" fillId="5" borderId="58" xfId="0" applyNumberFormat="1" applyFont="1" applyFill="1" applyBorder="1"/>
    <xf numFmtId="0" fontId="65" fillId="5" borderId="0" xfId="0" applyFont="1" applyFill="1"/>
    <xf numFmtId="167" fontId="65" fillId="5" borderId="0" xfId="0" applyNumberFormat="1" applyFont="1" applyFill="1"/>
    <xf numFmtId="173" fontId="100" fillId="5" borderId="0" xfId="16" applyNumberFormat="1" applyFont="1" applyFill="1"/>
    <xf numFmtId="0" fontId="100" fillId="5" borderId="0" xfId="16" applyFont="1" applyFill="1"/>
    <xf numFmtId="0" fontId="57" fillId="5" borderId="66" xfId="0" applyFont="1" applyFill="1" applyBorder="1"/>
    <xf numFmtId="0" fontId="57" fillId="5" borderId="66" xfId="0" applyFont="1" applyFill="1" applyBorder="1" applyAlignment="1">
      <alignment horizontal="center"/>
    </xf>
    <xf numFmtId="0" fontId="100" fillId="5" borderId="0" xfId="7" applyFont="1" applyFill="1"/>
    <xf numFmtId="0" fontId="57" fillId="5" borderId="5" xfId="0" applyFont="1" applyFill="1" applyBorder="1"/>
    <xf numFmtId="0" fontId="57" fillId="5" borderId="10" xfId="0" applyFont="1" applyFill="1" applyBorder="1"/>
    <xf numFmtId="0" fontId="57" fillId="5" borderId="38" xfId="0" applyFont="1" applyFill="1" applyBorder="1"/>
    <xf numFmtId="0" fontId="60" fillId="5" borderId="5" xfId="0" applyFont="1" applyFill="1" applyBorder="1" applyAlignment="1">
      <alignment vertical="center"/>
    </xf>
    <xf numFmtId="0" fontId="92" fillId="5" borderId="12" xfId="0" applyFont="1" applyFill="1" applyBorder="1" applyAlignment="1">
      <alignment horizontal="center" wrapText="1"/>
    </xf>
    <xf numFmtId="0" fontId="58" fillId="5" borderId="41" xfId="0" applyFont="1" applyFill="1" applyBorder="1" applyAlignment="1">
      <alignment horizontal="center" vertical="center"/>
    </xf>
    <xf numFmtId="0" fontId="70" fillId="5" borderId="4" xfId="0" applyFont="1" applyFill="1" applyBorder="1" applyAlignment="1">
      <alignment horizontal="right"/>
    </xf>
    <xf numFmtId="2" fontId="70" fillId="5" borderId="14" xfId="0" applyNumberFormat="1" applyFont="1" applyFill="1" applyBorder="1" applyAlignment="1">
      <alignment horizontal="center"/>
    </xf>
    <xf numFmtId="2" fontId="70" fillId="5" borderId="43" xfId="0" applyNumberFormat="1" applyFont="1" applyFill="1" applyBorder="1" applyAlignment="1">
      <alignment horizontal="center"/>
    </xf>
    <xf numFmtId="0" fontId="58" fillId="5" borderId="29" xfId="0" applyFont="1" applyFill="1" applyBorder="1"/>
    <xf numFmtId="2" fontId="58" fillId="5" borderId="22" xfId="0" applyNumberFormat="1" applyFont="1" applyFill="1" applyBorder="1"/>
    <xf numFmtId="167" fontId="58" fillId="5" borderId="48" xfId="0" applyNumberFormat="1" applyFont="1" applyFill="1" applyBorder="1"/>
    <xf numFmtId="2" fontId="58" fillId="5" borderId="14" xfId="0" applyNumberFormat="1" applyFont="1" applyFill="1" applyBorder="1"/>
    <xf numFmtId="167" fontId="58" fillId="5" borderId="43" xfId="0" applyNumberFormat="1" applyFont="1" applyFill="1" applyBorder="1"/>
    <xf numFmtId="0" fontId="69" fillId="5" borderId="29" xfId="0" applyFont="1" applyFill="1" applyBorder="1" applyAlignment="1">
      <alignment horizontal="left" vertical="center"/>
    </xf>
    <xf numFmtId="0" fontId="69" fillId="5" borderId="29" xfId="0" applyFont="1" applyFill="1" applyBorder="1" applyAlignment="1">
      <alignment horizontal="left" vertical="center" wrapText="1"/>
    </xf>
    <xf numFmtId="0" fontId="58" fillId="5" borderId="65" xfId="0" applyFont="1" applyFill="1" applyBorder="1"/>
    <xf numFmtId="2" fontId="58" fillId="5" borderId="66" xfId="0" applyNumberFormat="1" applyFont="1" applyFill="1" applyBorder="1"/>
    <xf numFmtId="167" fontId="58" fillId="5" borderId="45" xfId="0" applyNumberFormat="1" applyFont="1" applyFill="1" applyBorder="1"/>
    <xf numFmtId="167" fontId="57" fillId="5" borderId="0" xfId="0" applyNumberFormat="1" applyFont="1" applyFill="1" applyBorder="1"/>
    <xf numFmtId="3" fontId="57" fillId="5" borderId="0" xfId="0" applyNumberFormat="1" applyFont="1" applyFill="1" applyAlignment="1">
      <alignment vertical="center"/>
    </xf>
    <xf numFmtId="0" fontId="62" fillId="5" borderId="0" xfId="0" applyFont="1" applyFill="1" applyBorder="1" applyAlignment="1">
      <alignment horizontal="left" wrapText="1"/>
    </xf>
    <xf numFmtId="0" fontId="73" fillId="5" borderId="0" xfId="0" applyFont="1" applyFill="1" applyBorder="1" applyAlignment="1">
      <alignment horizontal="right" vertical="center" wrapText="1"/>
    </xf>
    <xf numFmtId="0" fontId="94" fillId="5" borderId="11" xfId="0" applyFont="1" applyFill="1" applyBorder="1" applyAlignment="1">
      <alignment horizontal="center" wrapText="1"/>
    </xf>
    <xf numFmtId="0" fontId="92" fillId="5" borderId="59" xfId="0" applyFont="1" applyFill="1" applyBorder="1" applyAlignment="1">
      <alignment horizontal="right" vertical="center"/>
    </xf>
    <xf numFmtId="0" fontId="92" fillId="5" borderId="57" xfId="0" applyFont="1" applyFill="1" applyBorder="1" applyAlignment="1">
      <alignment horizontal="right" vertical="center"/>
    </xf>
    <xf numFmtId="4" fontId="180" fillId="5" borderId="58" xfId="0" applyNumberFormat="1" applyFont="1" applyFill="1" applyBorder="1" applyAlignment="1">
      <alignment horizontal="center" vertical="center" wrapText="1"/>
    </xf>
    <xf numFmtId="4" fontId="180" fillId="5" borderId="18" xfId="0" applyNumberFormat="1" applyFont="1" applyFill="1" applyBorder="1" applyAlignment="1">
      <alignment horizontal="center" vertical="center" wrapText="1"/>
    </xf>
    <xf numFmtId="166" fontId="178" fillId="5" borderId="0" xfId="0" applyNumberFormat="1" applyFont="1" applyFill="1" applyAlignment="1">
      <alignment horizontal="left"/>
    </xf>
    <xf numFmtId="0" fontId="62" fillId="5" borderId="17" xfId="0" applyFont="1" applyFill="1" applyBorder="1" applyAlignment="1">
      <alignment horizontal="left" vertical="center"/>
    </xf>
    <xf numFmtId="4" fontId="57" fillId="5" borderId="58" xfId="0" applyNumberFormat="1" applyFont="1" applyFill="1" applyBorder="1"/>
    <xf numFmtId="4" fontId="57" fillId="5" borderId="18" xfId="0" applyNumberFormat="1" applyFont="1" applyFill="1" applyBorder="1"/>
    <xf numFmtId="2" fontId="62" fillId="5" borderId="58" xfId="0" applyNumberFormat="1" applyFont="1" applyFill="1" applyBorder="1"/>
    <xf numFmtId="0" fontId="105" fillId="5" borderId="44" xfId="0" applyFont="1" applyFill="1" applyBorder="1" applyAlignment="1">
      <alignment horizontal="right"/>
    </xf>
    <xf numFmtId="4" fontId="169" fillId="5" borderId="64" xfId="0" applyNumberFormat="1" applyFont="1" applyFill="1" applyBorder="1" applyAlignment="1">
      <alignment horizontal="left"/>
    </xf>
    <xf numFmtId="4" fontId="169" fillId="5" borderId="67" xfId="0" applyNumberFormat="1" applyFont="1" applyFill="1" applyBorder="1" applyAlignment="1">
      <alignment horizontal="left"/>
    </xf>
    <xf numFmtId="0" fontId="72" fillId="5" borderId="17" xfId="0" applyFont="1" applyFill="1" applyBorder="1" applyAlignment="1">
      <alignment horizontal="right"/>
    </xf>
    <xf numFmtId="2" fontId="72" fillId="5" borderId="58" xfId="0" applyNumberFormat="1" applyFont="1" applyFill="1" applyBorder="1" applyAlignment="1">
      <alignment horizontal="center"/>
    </xf>
    <xf numFmtId="4" fontId="72" fillId="5" borderId="18" xfId="0" applyNumberFormat="1" applyFont="1" applyFill="1" applyBorder="1" applyAlignment="1">
      <alignment horizontal="center" vertical="center"/>
    </xf>
    <xf numFmtId="0" fontId="104" fillId="5" borderId="46" xfId="0" applyFont="1" applyFill="1" applyBorder="1" applyAlignment="1">
      <alignment horizontal="right"/>
    </xf>
    <xf numFmtId="4" fontId="137" fillId="5" borderId="58" xfId="0" applyNumberFormat="1" applyFont="1" applyFill="1" applyBorder="1" applyAlignment="1">
      <alignment horizontal="left" vertical="center"/>
    </xf>
    <xf numFmtId="4" fontId="137" fillId="5" borderId="18" xfId="0" applyNumberFormat="1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166" fontId="179" fillId="5" borderId="0" xfId="0" applyNumberFormat="1" applyFont="1" applyFill="1" applyBorder="1" applyAlignment="1">
      <alignment horizontal="left"/>
    </xf>
    <xf numFmtId="167" fontId="62" fillId="5" borderId="0" xfId="0" applyNumberFormat="1" applyFont="1" applyFill="1" applyBorder="1" applyAlignment="1">
      <alignment horizontal="left" vertical="center"/>
    </xf>
    <xf numFmtId="167" fontId="62" fillId="5" borderId="0" xfId="0" applyNumberFormat="1" applyFont="1" applyFill="1" applyBorder="1" applyAlignment="1">
      <alignment horizontal="left"/>
    </xf>
    <xf numFmtId="0" fontId="61" fillId="5" borderId="17" xfId="0" applyFont="1" applyFill="1" applyBorder="1" applyAlignment="1">
      <alignment horizontal="right"/>
    </xf>
    <xf numFmtId="4" fontId="72" fillId="5" borderId="58" xfId="0" applyNumberFormat="1" applyFont="1" applyFill="1" applyBorder="1" applyAlignment="1">
      <alignment horizontal="center"/>
    </xf>
    <xf numFmtId="0" fontId="104" fillId="5" borderId="44" xfId="0" applyFont="1" applyFill="1" applyBorder="1" applyAlignment="1">
      <alignment horizontal="right"/>
    </xf>
    <xf numFmtId="4" fontId="137" fillId="5" borderId="64" xfId="0" applyNumberFormat="1" applyFont="1" applyFill="1" applyBorder="1" applyAlignment="1">
      <alignment horizontal="left" vertical="center"/>
    </xf>
    <xf numFmtId="4" fontId="137" fillId="5" borderId="67" xfId="0" applyNumberFormat="1" applyFont="1" applyFill="1" applyBorder="1" applyAlignment="1">
      <alignment horizontal="left" vertical="center"/>
    </xf>
    <xf numFmtId="3" fontId="57" fillId="5" borderId="0" xfId="0" applyNumberFormat="1" applyFont="1" applyFill="1" applyBorder="1"/>
    <xf numFmtId="0" fontId="69" fillId="5" borderId="0" xfId="0" applyFont="1" applyFill="1" applyBorder="1"/>
    <xf numFmtId="2" fontId="57" fillId="5" borderId="0" xfId="0" applyNumberFormat="1" applyFont="1" applyFill="1"/>
    <xf numFmtId="0" fontId="69" fillId="5" borderId="0" xfId="0" applyFont="1" applyFill="1" applyBorder="1" applyAlignment="1">
      <alignment horizontal="left"/>
    </xf>
    <xf numFmtId="3" fontId="62" fillId="5" borderId="16" xfId="0" applyNumberFormat="1" applyFont="1" applyFill="1" applyBorder="1" applyAlignment="1">
      <alignment horizontal="center" vertical="center" wrapText="1"/>
    </xf>
    <xf numFmtId="0" fontId="57" fillId="5" borderId="0" xfId="0" applyFont="1" applyFill="1" applyBorder="1" applyAlignment="1">
      <alignment horizontal="center"/>
    </xf>
    <xf numFmtId="3" fontId="62" fillId="5" borderId="31" xfId="0" applyNumberFormat="1" applyFont="1" applyFill="1" applyBorder="1" applyAlignment="1">
      <alignment horizontal="center" vertical="center"/>
    </xf>
    <xf numFmtId="3" fontId="62" fillId="5" borderId="1" xfId="0" applyNumberFormat="1" applyFont="1" applyFill="1" applyBorder="1" applyAlignment="1">
      <alignment horizontal="center" vertical="center"/>
    </xf>
    <xf numFmtId="3" fontId="62" fillId="5" borderId="2" xfId="0" applyNumberFormat="1" applyFont="1" applyFill="1" applyBorder="1" applyAlignment="1">
      <alignment horizontal="center" vertical="center"/>
    </xf>
    <xf numFmtId="3" fontId="62" fillId="5" borderId="5" xfId="0" applyNumberFormat="1" applyFont="1" applyFill="1" applyBorder="1" applyAlignment="1">
      <alignment horizontal="center" vertical="center"/>
    </xf>
    <xf numFmtId="0" fontId="61" fillId="39" borderId="11" xfId="0" applyFont="1" applyFill="1" applyBorder="1"/>
    <xf numFmtId="3" fontId="62" fillId="39" borderId="59" xfId="0" applyNumberFormat="1" applyFont="1" applyFill="1" applyBorder="1" applyAlignment="1">
      <alignment horizontal="center" vertical="center"/>
    </xf>
    <xf numFmtId="167" fontId="62" fillId="39" borderId="57" xfId="0" applyNumberFormat="1" applyFont="1" applyFill="1" applyBorder="1" applyAlignment="1">
      <alignment horizontal="center"/>
    </xf>
    <xf numFmtId="0" fontId="57" fillId="39" borderId="17" xfId="0" applyFont="1" applyFill="1" applyBorder="1"/>
    <xf numFmtId="0" fontId="57" fillId="39" borderId="58" xfId="0" applyFont="1" applyFill="1" applyBorder="1"/>
    <xf numFmtId="0" fontId="57" fillId="39" borderId="39" xfId="0" applyFont="1" applyFill="1" applyBorder="1"/>
    <xf numFmtId="0" fontId="62" fillId="39" borderId="17" xfId="0" applyFont="1" applyFill="1" applyBorder="1"/>
    <xf numFmtId="166" fontId="62" fillId="39" borderId="58" xfId="0" applyNumberFormat="1" applyFont="1" applyFill="1" applyBorder="1" applyAlignment="1">
      <alignment horizontal="center" vertical="center"/>
    </xf>
    <xf numFmtId="166" fontId="62" fillId="39" borderId="18" xfId="0" applyNumberFormat="1" applyFont="1" applyFill="1" applyBorder="1" applyAlignment="1">
      <alignment horizontal="center" vertical="center"/>
    </xf>
    <xf numFmtId="0" fontId="62" fillId="39" borderId="44" xfId="0" applyFont="1" applyFill="1" applyBorder="1"/>
    <xf numFmtId="166" fontId="62" fillId="39" borderId="64" xfId="0" applyNumberFormat="1" applyFont="1" applyFill="1" applyBorder="1" applyAlignment="1">
      <alignment horizontal="center" vertical="center"/>
    </xf>
    <xf numFmtId="166" fontId="62" fillId="39" borderId="67" xfId="0" applyNumberFormat="1" applyFont="1" applyFill="1" applyBorder="1" applyAlignment="1">
      <alignment horizontal="center" vertical="center"/>
    </xf>
    <xf numFmtId="0" fontId="61" fillId="39" borderId="56" xfId="0" applyFont="1" applyFill="1" applyBorder="1"/>
    <xf numFmtId="166" fontId="109" fillId="39" borderId="11" xfId="0" applyNumberFormat="1" applyFont="1" applyFill="1" applyBorder="1" applyAlignment="1">
      <alignment horizontal="center" vertical="center"/>
    </xf>
    <xf numFmtId="166" fontId="109" fillId="39" borderId="12" xfId="0" applyNumberFormat="1" applyFont="1" applyFill="1" applyBorder="1" applyAlignment="1">
      <alignment horizontal="center" vertical="center"/>
    </xf>
    <xf numFmtId="0" fontId="62" fillId="39" borderId="11" xfId="0" applyFont="1" applyFill="1" applyBorder="1"/>
    <xf numFmtId="0" fontId="62" fillId="39" borderId="57" xfId="0" applyFont="1" applyFill="1" applyBorder="1"/>
    <xf numFmtId="0" fontId="62" fillId="39" borderId="29" xfId="0" applyFont="1" applyFill="1" applyBorder="1"/>
    <xf numFmtId="166" fontId="62" fillId="39" borderId="17" xfId="0" applyNumberFormat="1" applyFont="1" applyFill="1" applyBorder="1" applyAlignment="1">
      <alignment horizontal="center" vertical="center"/>
    </xf>
    <xf numFmtId="0" fontId="62" fillId="39" borderId="36" xfId="0" applyFont="1" applyFill="1" applyBorder="1"/>
    <xf numFmtId="166" fontId="62" fillId="39" borderId="44" xfId="0" applyNumberFormat="1" applyFont="1" applyFill="1" applyBorder="1" applyAlignment="1">
      <alignment horizontal="center" vertical="center"/>
    </xf>
    <xf numFmtId="0" fontId="57" fillId="39" borderId="56" xfId="0" applyFont="1" applyFill="1" applyBorder="1"/>
    <xf numFmtId="166" fontId="109" fillId="39" borderId="59" xfId="0" applyNumberFormat="1" applyFont="1" applyFill="1" applyBorder="1" applyAlignment="1">
      <alignment horizontal="center" vertical="center"/>
    </xf>
    <xf numFmtId="166" fontId="109" fillId="39" borderId="41" xfId="0" applyNumberFormat="1" applyFont="1" applyFill="1" applyBorder="1" applyAlignment="1">
      <alignment horizontal="center" vertical="center"/>
    </xf>
    <xf numFmtId="0" fontId="58" fillId="39" borderId="17" xfId="0" applyFont="1" applyFill="1" applyBorder="1"/>
    <xf numFmtId="167" fontId="58" fillId="39" borderId="58" xfId="0" applyNumberFormat="1" applyFont="1" applyFill="1" applyBorder="1" applyAlignment="1">
      <alignment horizontal="center"/>
    </xf>
    <xf numFmtId="167" fontId="58" fillId="39" borderId="18" xfId="0" applyNumberFormat="1" applyFont="1" applyFill="1" applyBorder="1" applyAlignment="1">
      <alignment horizontal="center"/>
    </xf>
    <xf numFmtId="0" fontId="58" fillId="39" borderId="24" xfId="0" applyFont="1" applyFill="1" applyBorder="1"/>
    <xf numFmtId="167" fontId="58" fillId="39" borderId="76" xfId="0" applyNumberFormat="1" applyFont="1" applyFill="1" applyBorder="1" applyAlignment="1">
      <alignment horizontal="center"/>
    </xf>
    <xf numFmtId="167" fontId="58" fillId="39" borderId="30" xfId="0" applyNumberFormat="1" applyFont="1" applyFill="1" applyBorder="1" applyAlignment="1">
      <alignment horizontal="center"/>
    </xf>
    <xf numFmtId="0" fontId="80" fillId="0" borderId="3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66" xfId="0" applyFont="1" applyFill="1" applyBorder="1" applyAlignment="1">
      <alignment horizontal="center" vertical="center"/>
    </xf>
    <xf numFmtId="0" fontId="80" fillId="0" borderId="55" xfId="0" applyFont="1" applyFill="1" applyBorder="1" applyAlignment="1">
      <alignment horizontal="center" vertical="center" wrapText="1"/>
    </xf>
    <xf numFmtId="0" fontId="75" fillId="0" borderId="56" xfId="0" applyFont="1" applyFill="1" applyBorder="1" applyAlignment="1">
      <alignment horizontal="center" vertical="center" wrapText="1"/>
    </xf>
    <xf numFmtId="167" fontId="75" fillId="0" borderId="29" xfId="0" applyNumberFormat="1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75" fillId="0" borderId="65" xfId="0" applyFont="1" applyFill="1" applyBorder="1" applyAlignment="1">
      <alignment horizontal="center" vertical="center" wrapText="1"/>
    </xf>
    <xf numFmtId="1" fontId="75" fillId="0" borderId="56" xfId="0" applyNumberFormat="1" applyFont="1" applyFill="1" applyBorder="1" applyAlignment="1">
      <alignment horizontal="center" vertical="center"/>
    </xf>
    <xf numFmtId="0" fontId="75" fillId="0" borderId="29" xfId="0" applyFont="1" applyFill="1" applyBorder="1" applyAlignment="1">
      <alignment horizontal="center" vertical="center"/>
    </xf>
    <xf numFmtId="0" fontId="75" fillId="0" borderId="65" xfId="0" applyFont="1" applyFill="1" applyBorder="1" applyAlignment="1">
      <alignment horizontal="center" vertical="center"/>
    </xf>
    <xf numFmtId="0" fontId="70" fillId="38" borderId="48" xfId="0" applyNumberFormat="1" applyFont="1" applyFill="1" applyBorder="1" applyAlignment="1">
      <alignment horizontal="center" vertical="center"/>
    </xf>
    <xf numFmtId="3" fontId="72" fillId="38" borderId="22" xfId="0" applyNumberFormat="1" applyFont="1" applyFill="1" applyBorder="1" applyAlignment="1">
      <alignment horizontal="center" vertical="center"/>
    </xf>
    <xf numFmtId="166" fontId="72" fillId="38" borderId="33" xfId="0" applyNumberFormat="1" applyFont="1" applyFill="1" applyBorder="1" applyAlignment="1">
      <alignment horizontal="center" vertical="center"/>
    </xf>
    <xf numFmtId="0" fontId="70" fillId="38" borderId="43" xfId="0" applyNumberFormat="1" applyFont="1" applyFill="1" applyBorder="1" applyAlignment="1">
      <alignment horizontal="center" vertical="center"/>
    </xf>
    <xf numFmtId="3" fontId="72" fillId="38" borderId="14" xfId="0" applyNumberFormat="1" applyFont="1" applyFill="1" applyBorder="1" applyAlignment="1">
      <alignment horizontal="center" vertical="center"/>
    </xf>
    <xf numFmtId="166" fontId="72" fillId="38" borderId="29" xfId="0" applyNumberFormat="1" applyFont="1" applyFill="1" applyBorder="1" applyAlignment="1">
      <alignment horizontal="center" vertical="center"/>
    </xf>
    <xf numFmtId="0" fontId="106" fillId="38" borderId="45" xfId="0" applyNumberFormat="1" applyFont="1" applyFill="1" applyBorder="1" applyAlignment="1">
      <alignment horizontal="center" vertical="center"/>
    </xf>
    <xf numFmtId="3" fontId="72" fillId="38" borderId="66" xfId="0" applyNumberFormat="1" applyFont="1" applyFill="1" applyBorder="1" applyAlignment="1">
      <alignment horizontal="center" vertical="center"/>
    </xf>
    <xf numFmtId="3" fontId="72" fillId="38" borderId="2" xfId="0" applyNumberFormat="1" applyFont="1" applyFill="1" applyBorder="1" applyAlignment="1">
      <alignment horizontal="center" vertical="center"/>
    </xf>
    <xf numFmtId="166" fontId="72" fillId="38" borderId="31" xfId="0" applyNumberFormat="1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left" vertical="center" wrapText="1"/>
    </xf>
    <xf numFmtId="3" fontId="62" fillId="5" borderId="1" xfId="0" applyNumberFormat="1" applyFont="1" applyFill="1" applyBorder="1" applyAlignment="1">
      <alignment horizontal="center" vertical="center"/>
    </xf>
    <xf numFmtId="3" fontId="62" fillId="5" borderId="2" xfId="0" applyNumberFormat="1" applyFont="1" applyFill="1" applyBorder="1" applyAlignment="1">
      <alignment horizontal="center" vertical="center"/>
    </xf>
    <xf numFmtId="166" fontId="62" fillId="5" borderId="3" xfId="0" applyNumberFormat="1" applyFont="1" applyFill="1" applyBorder="1" applyAlignment="1">
      <alignment horizontal="center" vertical="center" wrapText="1"/>
    </xf>
    <xf numFmtId="166" fontId="62" fillId="5" borderId="2" xfId="0" applyNumberFormat="1" applyFont="1" applyFill="1" applyBorder="1" applyAlignment="1">
      <alignment horizontal="center" vertical="center"/>
    </xf>
    <xf numFmtId="0" fontId="80" fillId="0" borderId="1" xfId="19" applyFont="1" applyFill="1" applyBorder="1" applyAlignment="1">
      <alignment horizontal="center" vertical="center"/>
    </xf>
    <xf numFmtId="3" fontId="62" fillId="5" borderId="3" xfId="0" applyNumberFormat="1" applyFont="1" applyFill="1" applyBorder="1" applyAlignment="1">
      <alignment horizontal="center" vertical="center"/>
    </xf>
    <xf numFmtId="3" fontId="73" fillId="5" borderId="56" xfId="0" applyNumberFormat="1" applyFont="1" applyFill="1" applyBorder="1" applyAlignment="1">
      <alignment horizontal="center" vertical="center" wrapText="1"/>
    </xf>
    <xf numFmtId="3" fontId="73" fillId="5" borderId="29" xfId="0" applyNumberFormat="1" applyFont="1" applyFill="1" applyBorder="1" applyAlignment="1">
      <alignment horizontal="center" vertical="center" wrapText="1"/>
    </xf>
    <xf numFmtId="3" fontId="73" fillId="5" borderId="14" xfId="0" applyNumberFormat="1" applyFont="1" applyFill="1" applyBorder="1" applyAlignment="1">
      <alignment horizontal="center" vertical="center"/>
    </xf>
    <xf numFmtId="3" fontId="73" fillId="5" borderId="66" xfId="0" applyNumberFormat="1" applyFont="1" applyFill="1" applyBorder="1" applyAlignment="1">
      <alignment horizontal="center" vertical="center"/>
    </xf>
    <xf numFmtId="3" fontId="62" fillId="5" borderId="32" xfId="0" applyNumberFormat="1" applyFont="1" applyFill="1" applyBorder="1" applyAlignment="1">
      <alignment horizontal="center" vertical="center"/>
    </xf>
    <xf numFmtId="0" fontId="83" fillId="0" borderId="0" xfId="19" applyFont="1" applyFill="1" applyAlignment="1">
      <alignment vertical="center"/>
    </xf>
    <xf numFmtId="3" fontId="158" fillId="0" borderId="39" xfId="19" applyNumberFormat="1" applyFont="1" applyFill="1" applyBorder="1" applyAlignment="1">
      <alignment horizontal="center" vertical="center"/>
    </xf>
    <xf numFmtId="3" fontId="158" fillId="0" borderId="39" xfId="19" applyNumberFormat="1" applyFont="1" applyFill="1" applyBorder="1" applyAlignment="1">
      <alignment horizontal="center"/>
    </xf>
    <xf numFmtId="3" fontId="83" fillId="0" borderId="0" xfId="607" applyNumberFormat="1" applyFont="1" applyFill="1" applyAlignment="1">
      <alignment horizontal="left"/>
    </xf>
    <xf numFmtId="3" fontId="158" fillId="0" borderId="2" xfId="608" applyNumberFormat="1" applyFont="1" applyFill="1" applyBorder="1" applyAlignment="1">
      <alignment horizontal="center"/>
    </xf>
    <xf numFmtId="3" fontId="83" fillId="0" borderId="0" xfId="607" applyNumberFormat="1" applyFont="1" applyFill="1" applyAlignment="1">
      <alignment horizontal="left" vertical="center"/>
    </xf>
    <xf numFmtId="3" fontId="158" fillId="0" borderId="0" xfId="608" applyNumberFormat="1" applyFont="1" applyFill="1" applyAlignment="1">
      <alignment horizontal="center" vertical="center"/>
    </xf>
    <xf numFmtId="3" fontId="158" fillId="0" borderId="3" xfId="608" applyNumberFormat="1" applyFont="1" applyFill="1" applyBorder="1" applyAlignment="1">
      <alignment horizontal="center" vertical="center"/>
    </xf>
    <xf numFmtId="3" fontId="158" fillId="0" borderId="40" xfId="608" applyNumberFormat="1" applyFont="1" applyFill="1" applyBorder="1" applyAlignment="1">
      <alignment horizontal="center"/>
    </xf>
    <xf numFmtId="3" fontId="158" fillId="0" borderId="2" xfId="19" applyNumberFormat="1" applyFont="1" applyFill="1" applyBorder="1" applyAlignment="1">
      <alignment horizontal="center"/>
    </xf>
    <xf numFmtId="3" fontId="158" fillId="0" borderId="39" xfId="608" applyNumberFormat="1" applyFont="1" applyFill="1" applyBorder="1" applyAlignment="1">
      <alignment horizontal="center"/>
    </xf>
    <xf numFmtId="3" fontId="158" fillId="0" borderId="3" xfId="608" applyNumberFormat="1" applyFont="1" applyFill="1" applyBorder="1" applyAlignment="1">
      <alignment horizontal="center"/>
    </xf>
    <xf numFmtId="49" fontId="158" fillId="0" borderId="39" xfId="19" applyNumberFormat="1" applyFont="1" applyFill="1" applyBorder="1" applyAlignment="1">
      <alignment horizontal="center" vertical="center"/>
    </xf>
    <xf numFmtId="3" fontId="157" fillId="0" borderId="39" xfId="19" applyNumberFormat="1" applyFont="1" applyFill="1" applyBorder="1" applyAlignment="1">
      <alignment horizontal="center" vertical="center"/>
    </xf>
    <xf numFmtId="3" fontId="162" fillId="0" borderId="39" xfId="609" applyNumberFormat="1" applyFont="1" applyFill="1" applyBorder="1" applyAlignment="1">
      <alignment horizontal="center" vertical="center"/>
    </xf>
    <xf numFmtId="3" fontId="162" fillId="0" borderId="3" xfId="609" applyNumberFormat="1" applyFont="1" applyFill="1" applyBorder="1" applyAlignment="1">
      <alignment horizontal="center" vertical="center"/>
    </xf>
    <xf numFmtId="3" fontId="158" fillId="0" borderId="3" xfId="607" applyNumberFormat="1" applyFont="1" applyFill="1" applyBorder="1" applyAlignment="1">
      <alignment horizontal="center"/>
    </xf>
    <xf numFmtId="3" fontId="158" fillId="0" borderId="39" xfId="609" applyNumberFormat="1" applyFont="1" applyFill="1" applyBorder="1" applyAlignment="1">
      <alignment horizontal="center" vertical="center"/>
    </xf>
    <xf numFmtId="3" fontId="158" fillId="0" borderId="3" xfId="609" applyNumberFormat="1" applyFont="1" applyFill="1" applyBorder="1" applyAlignment="1">
      <alignment horizontal="center" vertical="center"/>
    </xf>
    <xf numFmtId="3" fontId="157" fillId="0" borderId="39" xfId="609" applyNumberFormat="1" applyFont="1" applyFill="1" applyBorder="1" applyAlignment="1">
      <alignment horizontal="center" vertical="center"/>
    </xf>
    <xf numFmtId="3" fontId="157" fillId="0" borderId="3" xfId="609" applyNumberFormat="1" applyFont="1" applyFill="1" applyBorder="1" applyAlignment="1">
      <alignment horizontal="center" vertical="center"/>
    </xf>
    <xf numFmtId="0" fontId="161" fillId="0" borderId="39" xfId="19" applyFont="1" applyFill="1" applyBorder="1" applyAlignment="1">
      <alignment horizontal="center" vertical="center"/>
    </xf>
    <xf numFmtId="0" fontId="160" fillId="0" borderId="39" xfId="19" applyFont="1" applyFill="1" applyBorder="1" applyAlignment="1">
      <alignment horizontal="center" vertical="center"/>
    </xf>
    <xf numFmtId="0" fontId="162" fillId="0" borderId="39" xfId="19" applyFont="1" applyFill="1" applyBorder="1" applyAlignment="1">
      <alignment horizontal="center" vertical="center"/>
    </xf>
    <xf numFmtId="3" fontId="75" fillId="0" borderId="39" xfId="19" applyNumberFormat="1" applyFont="1" applyFill="1" applyBorder="1" applyAlignment="1">
      <alignment horizontal="center" vertical="center"/>
    </xf>
    <xf numFmtId="3" fontId="219" fillId="0" borderId="3" xfId="292" applyNumberFormat="1" applyFont="1" applyFill="1" applyBorder="1" applyAlignment="1">
      <alignment horizontal="center" vertical="center"/>
    </xf>
    <xf numFmtId="3" fontId="75" fillId="0" borderId="39" xfId="19" applyNumberFormat="1" applyFont="1" applyFill="1" applyBorder="1" applyAlignment="1">
      <alignment horizontal="center"/>
    </xf>
    <xf numFmtId="0" fontId="80" fillId="0" borderId="39" xfId="19" applyFont="1" applyFill="1" applyBorder="1" applyAlignment="1">
      <alignment horizontal="center" vertical="center"/>
    </xf>
    <xf numFmtId="3" fontId="80" fillId="0" borderId="38" xfId="19" applyNumberFormat="1" applyFont="1" applyFill="1" applyBorder="1" applyAlignment="1">
      <alignment horizontal="center" vertical="center"/>
    </xf>
    <xf numFmtId="0" fontId="83" fillId="3" borderId="0" xfId="292" applyFont="1" applyFill="1" applyBorder="1"/>
    <xf numFmtId="0" fontId="158" fillId="0" borderId="3" xfId="19" applyFont="1" applyFill="1" applyBorder="1" applyAlignment="1">
      <alignment horizontal="center"/>
    </xf>
    <xf numFmtId="3" fontId="157" fillId="0" borderId="3" xfId="19" applyNumberFormat="1" applyFont="1" applyFill="1" applyBorder="1" applyAlignment="1">
      <alignment horizontal="center"/>
    </xf>
    <xf numFmtId="3" fontId="110" fillId="5" borderId="14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2" fontId="75" fillId="0" borderId="55" xfId="0" applyNumberFormat="1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top" wrapText="1"/>
    </xf>
    <xf numFmtId="0" fontId="80" fillId="0" borderId="1" xfId="19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66" fontId="137" fillId="0" borderId="1" xfId="0" applyNumberFormat="1" applyFont="1" applyFill="1" applyBorder="1" applyAlignment="1">
      <alignment horizontal="center" vertical="center"/>
    </xf>
    <xf numFmtId="166" fontId="137" fillId="0" borderId="38" xfId="0" applyNumberFormat="1" applyFont="1" applyFill="1" applyBorder="1" applyAlignment="1">
      <alignment horizontal="center" vertical="center"/>
    </xf>
    <xf numFmtId="166" fontId="62" fillId="0" borderId="4" xfId="0" applyNumberFormat="1" applyFont="1" applyFill="1" applyBorder="1" applyAlignment="1">
      <alignment horizontal="center" vertical="center"/>
    </xf>
    <xf numFmtId="166" fontId="62" fillId="0" borderId="39" xfId="0" applyNumberFormat="1" applyFont="1" applyFill="1" applyBorder="1" applyAlignment="1">
      <alignment horizontal="center" vertical="center"/>
    </xf>
    <xf numFmtId="168" fontId="137" fillId="0" borderId="0" xfId="0" applyNumberFormat="1" applyFont="1" applyFill="1" applyBorder="1" applyAlignment="1">
      <alignment horizontal="center" vertical="center"/>
    </xf>
    <xf numFmtId="166" fontId="137" fillId="0" borderId="0" xfId="0" applyNumberFormat="1" applyFont="1" applyFill="1" applyBorder="1" applyAlignment="1">
      <alignment horizontal="center" vertical="center"/>
    </xf>
    <xf numFmtId="166" fontId="62" fillId="0" borderId="9" xfId="0" applyNumberFormat="1" applyFont="1" applyFill="1" applyBorder="1" applyAlignment="1">
      <alignment horizontal="center" vertical="center"/>
    </xf>
    <xf numFmtId="166" fontId="62" fillId="0" borderId="32" xfId="0" applyNumberFormat="1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left" wrapText="1"/>
    </xf>
    <xf numFmtId="0" fontId="62" fillId="0" borderId="32" xfId="0" applyNumberFormat="1" applyFont="1" applyFill="1" applyBorder="1" applyAlignment="1">
      <alignment horizontal="center" vertical="center"/>
    </xf>
    <xf numFmtId="166" fontId="62" fillId="0" borderId="50" xfId="0" applyNumberFormat="1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left" vertical="center" wrapText="1"/>
    </xf>
    <xf numFmtId="166" fontId="62" fillId="0" borderId="32" xfId="0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62" fillId="0" borderId="1" xfId="0" applyNumberFormat="1" applyFont="1" applyFill="1" applyBorder="1" applyAlignment="1">
      <alignment horizontal="center" vertical="center"/>
    </xf>
    <xf numFmtId="166" fontId="62" fillId="0" borderId="10" xfId="0" applyNumberFormat="1" applyFont="1" applyFill="1" applyBorder="1" applyAlignment="1">
      <alignment horizontal="center" vertical="center" wrapText="1"/>
    </xf>
    <xf numFmtId="4" fontId="137" fillId="0" borderId="0" xfId="0" applyNumberFormat="1" applyFont="1" applyFill="1" applyBorder="1" applyAlignment="1">
      <alignment horizontal="center" vertical="center" wrapText="1"/>
    </xf>
    <xf numFmtId="166" fontId="137" fillId="0" borderId="0" xfId="0" applyNumberFormat="1" applyFont="1" applyFill="1" applyBorder="1" applyAlignment="1">
      <alignment horizontal="center" vertical="center" wrapText="1"/>
    </xf>
    <xf numFmtId="4" fontId="62" fillId="0" borderId="3" xfId="0" applyNumberFormat="1" applyFont="1" applyFill="1" applyBorder="1" applyAlignment="1">
      <alignment horizontal="center" vertical="center" wrapText="1"/>
    </xf>
    <xf numFmtId="4" fontId="62" fillId="0" borderId="39" xfId="0" applyNumberFormat="1" applyFont="1" applyFill="1" applyBorder="1" applyAlignment="1">
      <alignment horizontal="center" vertical="center"/>
    </xf>
    <xf numFmtId="4" fontId="62" fillId="0" borderId="0" xfId="0" applyNumberFormat="1" applyFont="1" applyFill="1" applyBorder="1" applyAlignment="1">
      <alignment horizontal="center" vertical="center" wrapText="1"/>
    </xf>
    <xf numFmtId="4" fontId="62" fillId="0" borderId="40" xfId="0" applyNumberFormat="1" applyFont="1" applyFill="1" applyBorder="1" applyAlignment="1">
      <alignment horizontal="center" vertical="center"/>
    </xf>
    <xf numFmtId="166" fontId="73" fillId="0" borderId="1" xfId="0" applyNumberFormat="1" applyFont="1" applyFill="1" applyBorder="1" applyAlignment="1">
      <alignment horizontal="center" vertical="center"/>
    </xf>
    <xf numFmtId="166" fontId="62" fillId="0" borderId="55" xfId="0" applyNumberFormat="1" applyFont="1" applyFill="1" applyBorder="1" applyAlignment="1">
      <alignment horizontal="center" vertical="center"/>
    </xf>
    <xf numFmtId="166" fontId="62" fillId="0" borderId="52" xfId="0" applyNumberFormat="1" applyFont="1" applyFill="1" applyBorder="1" applyAlignment="1">
      <alignment horizontal="center" vertical="center" wrapText="1"/>
    </xf>
    <xf numFmtId="166" fontId="73" fillId="0" borderId="4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/>
    </xf>
    <xf numFmtId="2" fontId="58" fillId="0" borderId="0" xfId="0" applyNumberFormat="1" applyFont="1" applyFill="1" applyBorder="1"/>
    <xf numFmtId="0" fontId="58" fillId="0" borderId="0" xfId="0" applyFont="1" applyFill="1" applyBorder="1"/>
    <xf numFmtId="166" fontId="93" fillId="0" borderId="0" xfId="0" applyNumberFormat="1" applyFont="1" applyFill="1" applyBorder="1" applyAlignment="1">
      <alignment horizontal="center" vertical="center"/>
    </xf>
    <xf numFmtId="167" fontId="93" fillId="0" borderId="0" xfId="0" applyNumberFormat="1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right" vertical="center"/>
    </xf>
    <xf numFmtId="0" fontId="80" fillId="0" borderId="55" xfId="0" applyFont="1" applyFill="1" applyBorder="1" applyAlignment="1">
      <alignment horizontal="center" vertical="center"/>
    </xf>
    <xf numFmtId="1" fontId="80" fillId="0" borderId="55" xfId="0" applyNumberFormat="1" applyFont="1" applyFill="1" applyBorder="1" applyAlignment="1">
      <alignment horizontal="center" vertical="center"/>
    </xf>
    <xf numFmtId="2" fontId="75" fillId="0" borderId="55" xfId="0" applyNumberFormat="1" applyFont="1" applyFill="1" applyBorder="1" applyAlignment="1">
      <alignment horizontal="center" vertical="center"/>
    </xf>
    <xf numFmtId="2" fontId="75" fillId="0" borderId="32" xfId="0" applyNumberFormat="1" applyFont="1" applyFill="1" applyBorder="1" applyAlignment="1">
      <alignment horizontal="center" vertical="center"/>
    </xf>
    <xf numFmtId="4" fontId="75" fillId="0" borderId="55" xfId="0" applyNumberFormat="1" applyFont="1" applyFill="1" applyBorder="1" applyAlignment="1">
      <alignment horizontal="center" vertical="center"/>
    </xf>
    <xf numFmtId="4" fontId="75" fillId="0" borderId="55" xfId="0" applyNumberFormat="1" applyFont="1" applyFill="1" applyBorder="1" applyAlignment="1">
      <alignment horizontal="center" vertical="center" wrapText="1"/>
    </xf>
    <xf numFmtId="4" fontId="75" fillId="0" borderId="32" xfId="0" applyNumberFormat="1" applyFont="1" applyFill="1" applyBorder="1" applyAlignment="1">
      <alignment horizontal="center" vertical="center" wrapText="1"/>
    </xf>
    <xf numFmtId="0" fontId="75" fillId="0" borderId="55" xfId="0" applyNumberFormat="1" applyFont="1" applyFill="1" applyBorder="1" applyAlignment="1">
      <alignment horizontal="center" vertical="center"/>
    </xf>
    <xf numFmtId="0" fontId="75" fillId="0" borderId="55" xfId="0" applyNumberFormat="1" applyFont="1" applyFill="1" applyBorder="1" applyAlignment="1">
      <alignment horizontal="center" vertical="center" wrapText="1"/>
    </xf>
    <xf numFmtId="0" fontId="75" fillId="0" borderId="32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right"/>
    </xf>
    <xf numFmtId="0" fontId="205" fillId="0" borderId="32" xfId="0" applyFont="1" applyFill="1" applyBorder="1" applyAlignment="1">
      <alignment horizontal="center" vertical="center" wrapText="1"/>
    </xf>
    <xf numFmtId="167" fontId="173" fillId="0" borderId="12" xfId="0" applyNumberFormat="1" applyFont="1" applyFill="1" applyBorder="1" applyAlignment="1">
      <alignment horizontal="center" vertical="center"/>
    </xf>
    <xf numFmtId="167" fontId="173" fillId="0" borderId="14" xfId="0" applyNumberFormat="1" applyFont="1" applyFill="1" applyBorder="1" applyAlignment="1">
      <alignment horizontal="center" vertical="center"/>
    </xf>
    <xf numFmtId="167" fontId="173" fillId="0" borderId="66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66" fontId="62" fillId="0" borderId="52" xfId="0" applyNumberFormat="1" applyFont="1" applyFill="1" applyBorder="1" applyAlignment="1">
      <alignment horizontal="center" vertical="center"/>
    </xf>
    <xf numFmtId="0" fontId="80" fillId="0" borderId="32" xfId="19" applyFont="1" applyFill="1" applyBorder="1" applyAlignment="1">
      <alignment horizontal="center" vertical="center" wrapText="1"/>
    </xf>
    <xf numFmtId="14" fontId="80" fillId="0" borderId="32" xfId="19" applyNumberFormat="1" applyFont="1" applyFill="1" applyBorder="1" applyAlignment="1">
      <alignment horizontal="center" vertical="center"/>
    </xf>
    <xf numFmtId="3" fontId="97" fillId="0" borderId="38" xfId="19" applyNumberFormat="1" applyFont="1" applyFill="1" applyBorder="1" applyAlignment="1">
      <alignment horizontal="center" vertical="center"/>
    </xf>
    <xf numFmtId="3" fontId="97" fillId="0" borderId="3" xfId="19" applyNumberFormat="1" applyFont="1" applyFill="1" applyBorder="1" applyAlignment="1">
      <alignment horizontal="center" vertical="center"/>
    </xf>
    <xf numFmtId="3" fontId="97" fillId="0" borderId="2" xfId="19" applyNumberFormat="1" applyFont="1" applyFill="1" applyBorder="1" applyAlignment="1">
      <alignment horizontal="center" vertical="center"/>
    </xf>
    <xf numFmtId="0" fontId="80" fillId="0" borderId="38" xfId="19" applyFont="1" applyFill="1" applyBorder="1" applyAlignment="1">
      <alignment horizontal="center"/>
    </xf>
    <xf numFmtId="0" fontId="80" fillId="0" borderId="39" xfId="19" applyFont="1" applyFill="1" applyBorder="1" applyAlignment="1">
      <alignment horizontal="center"/>
    </xf>
    <xf numFmtId="0" fontId="159" fillId="0" borderId="39" xfId="19" applyFont="1" applyFill="1" applyBorder="1"/>
    <xf numFmtId="0" fontId="75" fillId="0" borderId="39" xfId="19" applyFont="1" applyFill="1" applyBorder="1" applyAlignment="1">
      <alignment horizontal="center"/>
    </xf>
    <xf numFmtId="0" fontId="205" fillId="0" borderId="39" xfId="19" applyFont="1" applyFill="1" applyBorder="1" applyAlignment="1">
      <alignment horizontal="center"/>
    </xf>
    <xf numFmtId="0" fontId="75" fillId="0" borderId="1" xfId="19" applyFont="1" applyFill="1" applyBorder="1" applyAlignment="1">
      <alignment horizontal="center"/>
    </xf>
    <xf numFmtId="0" fontId="80" fillId="0" borderId="3" xfId="19" applyFont="1" applyFill="1" applyBorder="1" applyAlignment="1">
      <alignment horizontal="center"/>
    </xf>
    <xf numFmtId="0" fontId="128" fillId="0" borderId="3" xfId="19" applyFont="1" applyFill="1" applyBorder="1" applyAlignment="1">
      <alignment horizontal="center"/>
    </xf>
    <xf numFmtId="0" fontId="163" fillId="0" borderId="3" xfId="19" applyFont="1" applyFill="1" applyBorder="1" applyAlignment="1">
      <alignment horizontal="center"/>
    </xf>
    <xf numFmtId="0" fontId="75" fillId="0" borderId="3" xfId="19" applyFont="1" applyFill="1" applyBorder="1" applyAlignment="1">
      <alignment horizontal="center"/>
    </xf>
    <xf numFmtId="49" fontId="75" fillId="0" borderId="3" xfId="19" applyNumberFormat="1" applyFont="1" applyFill="1" applyBorder="1" applyAlignment="1">
      <alignment horizontal="center" vertical="center"/>
    </xf>
    <xf numFmtId="0" fontId="75" fillId="0" borderId="2" xfId="19" applyFont="1" applyFill="1" applyBorder="1" applyAlignment="1">
      <alignment horizontal="center"/>
    </xf>
    <xf numFmtId="0" fontId="93" fillId="0" borderId="0" xfId="19" applyFont="1" applyFill="1" applyBorder="1"/>
    <xf numFmtId="0" fontId="164" fillId="0" borderId="0" xfId="19" applyFont="1" applyFill="1" applyAlignment="1">
      <alignment vertical="center"/>
    </xf>
    <xf numFmtId="0" fontId="206" fillId="0" borderId="0" xfId="19" applyFont="1" applyFill="1"/>
    <xf numFmtId="0" fontId="75" fillId="0" borderId="40" xfId="19" applyFont="1" applyFill="1" applyBorder="1" applyAlignment="1">
      <alignment horizontal="center"/>
    </xf>
    <xf numFmtId="0" fontId="80" fillId="0" borderId="1" xfId="19" applyFont="1" applyFill="1" applyBorder="1" applyAlignment="1">
      <alignment horizontal="center"/>
    </xf>
    <xf numFmtId="3" fontId="128" fillId="0" borderId="3" xfId="19" applyNumberFormat="1" applyFont="1" applyFill="1" applyBorder="1" applyAlignment="1">
      <alignment horizontal="center"/>
    </xf>
    <xf numFmtId="3" fontId="75" fillId="0" borderId="3" xfId="19" applyNumberFormat="1" applyFont="1" applyFill="1" applyBorder="1" applyAlignment="1">
      <alignment horizontal="center" vertical="center"/>
    </xf>
    <xf numFmtId="0" fontId="128" fillId="0" borderId="39" xfId="19" applyFont="1" applyFill="1" applyBorder="1" applyAlignment="1">
      <alignment horizontal="center"/>
    </xf>
    <xf numFmtId="0" fontId="128" fillId="0" borderId="40" xfId="19" applyFont="1" applyFill="1" applyBorder="1" applyAlignment="1">
      <alignment horizontal="center"/>
    </xf>
    <xf numFmtId="0" fontId="61" fillId="0" borderId="32" xfId="0" applyFont="1" applyFill="1" applyBorder="1" applyAlignment="1">
      <alignment horizontal="center" vertical="center" wrapText="1"/>
    </xf>
    <xf numFmtId="0" fontId="63" fillId="0" borderId="58" xfId="0" applyFont="1" applyFill="1" applyBorder="1" applyAlignment="1">
      <alignment horizontal="center"/>
    </xf>
    <xf numFmtId="0" fontId="63" fillId="40" borderId="58" xfId="0" applyFont="1" applyFill="1" applyBorder="1" applyAlignment="1">
      <alignment horizontal="center"/>
    </xf>
    <xf numFmtId="166" fontId="58" fillId="40" borderId="58" xfId="0" applyNumberFormat="1" applyFont="1" applyFill="1" applyBorder="1" applyAlignment="1">
      <alignment horizontal="center"/>
    </xf>
    <xf numFmtId="166" fontId="73" fillId="40" borderId="58" xfId="0" applyNumberFormat="1" applyFont="1" applyFill="1" applyBorder="1" applyAlignment="1">
      <alignment horizontal="center" vertical="center"/>
    </xf>
    <xf numFmtId="166" fontId="58" fillId="40" borderId="19" xfId="0" applyNumberFormat="1" applyFont="1" applyFill="1" applyBorder="1" applyAlignment="1">
      <alignment horizontal="center"/>
    </xf>
    <xf numFmtId="3" fontId="61" fillId="0" borderId="13" xfId="0" applyNumberFormat="1" applyFont="1" applyFill="1" applyBorder="1" applyAlignment="1">
      <alignment horizontal="center" vertical="center" wrapText="1"/>
    </xf>
    <xf numFmtId="3" fontId="62" fillId="0" borderId="29" xfId="0" applyNumberFormat="1" applyFont="1" applyFill="1" applyBorder="1" applyAlignment="1">
      <alignment horizontal="center" vertical="center" wrapText="1"/>
    </xf>
    <xf numFmtId="3" fontId="62" fillId="0" borderId="36" xfId="0" applyNumberFormat="1" applyFont="1" applyFill="1" applyBorder="1" applyAlignment="1">
      <alignment horizontal="center" vertical="center" wrapText="1"/>
    </xf>
    <xf numFmtId="3" fontId="78" fillId="0" borderId="65" xfId="0" applyNumberFormat="1" applyFont="1" applyFill="1" applyBorder="1" applyAlignment="1">
      <alignment horizontal="center" vertical="center" wrapText="1"/>
    </xf>
    <xf numFmtId="3" fontId="62" fillId="0" borderId="16" xfId="0" applyNumberFormat="1" applyFont="1" applyFill="1" applyBorder="1" applyAlignment="1">
      <alignment horizontal="center" vertical="center" wrapText="1"/>
    </xf>
    <xf numFmtId="3" fontId="62" fillId="0" borderId="32" xfId="0" applyNumberFormat="1" applyFont="1" applyFill="1" applyBorder="1" applyAlignment="1">
      <alignment horizontal="center" vertical="center"/>
    </xf>
    <xf numFmtId="0" fontId="69" fillId="5" borderId="0" xfId="0" applyFont="1" applyFill="1" applyBorder="1" applyAlignment="1">
      <alignment horizontal="left"/>
    </xf>
    <xf numFmtId="3" fontId="62" fillId="0" borderId="0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166" fontId="62" fillId="0" borderId="2" xfId="0" applyNumberFormat="1" applyFont="1" applyFill="1" applyBorder="1" applyAlignment="1">
      <alignment horizontal="center" vertical="center" wrapText="1"/>
    </xf>
    <xf numFmtId="167" fontId="75" fillId="0" borderId="0" xfId="0" applyNumberFormat="1" applyFont="1" applyFill="1" applyBorder="1" applyAlignment="1">
      <alignment horizontal="center" vertical="center"/>
    </xf>
    <xf numFmtId="166" fontId="61" fillId="0" borderId="1" xfId="0" applyNumberFormat="1" applyFont="1" applyFill="1" applyBorder="1" applyAlignment="1">
      <alignment horizontal="center" vertical="center"/>
    </xf>
    <xf numFmtId="166" fontId="62" fillId="0" borderId="1" xfId="0" applyNumberFormat="1" applyFont="1" applyFill="1" applyBorder="1" applyAlignment="1">
      <alignment horizontal="center" vertical="center"/>
    </xf>
    <xf numFmtId="166" fontId="62" fillId="0" borderId="2" xfId="0" applyNumberFormat="1" applyFont="1" applyFill="1" applyBorder="1" applyAlignment="1">
      <alignment horizontal="center" vertical="center"/>
    </xf>
    <xf numFmtId="166" fontId="62" fillId="0" borderId="3" xfId="0" applyNumberFormat="1" applyFont="1" applyFill="1" applyBorder="1" applyAlignment="1">
      <alignment horizontal="center" vertical="center"/>
    </xf>
    <xf numFmtId="3" fontId="72" fillId="0" borderId="32" xfId="0" applyNumberFormat="1" applyFont="1" applyFill="1" applyBorder="1" applyAlignment="1">
      <alignment horizontal="center" vertical="center"/>
    </xf>
    <xf numFmtId="2" fontId="139" fillId="0" borderId="32" xfId="0" applyNumberFormat="1" applyFont="1" applyFill="1" applyBorder="1" applyAlignment="1">
      <alignment horizontal="center" vertical="center"/>
    </xf>
    <xf numFmtId="2" fontId="150" fillId="0" borderId="32" xfId="0" applyNumberFormat="1" applyFont="1" applyFill="1" applyBorder="1" applyAlignment="1">
      <alignment horizontal="center" vertical="center" wrapText="1"/>
    </xf>
    <xf numFmtId="2" fontId="139" fillId="5" borderId="32" xfId="0" applyNumberFormat="1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left" vertical="center" wrapText="1"/>
    </xf>
    <xf numFmtId="3" fontId="209" fillId="5" borderId="32" xfId="0" applyNumberFormat="1" applyFont="1" applyFill="1" applyBorder="1" applyAlignment="1">
      <alignment horizontal="center" vertical="center"/>
    </xf>
    <xf numFmtId="0" fontId="73" fillId="5" borderId="32" xfId="0" applyFont="1" applyFill="1" applyBorder="1" applyAlignment="1">
      <alignment horizontal="left" vertical="center" wrapText="1"/>
    </xf>
    <xf numFmtId="0" fontId="61" fillId="5" borderId="32" xfId="0" applyFont="1" applyFill="1" applyBorder="1" applyAlignment="1">
      <alignment horizontal="left" wrapText="1"/>
    </xf>
    <xf numFmtId="3" fontId="72" fillId="5" borderId="32" xfId="0" applyNumberFormat="1" applyFont="1" applyFill="1" applyBorder="1" applyAlignment="1">
      <alignment horizontal="center" vertical="center" wrapText="1"/>
    </xf>
    <xf numFmtId="0" fontId="61" fillId="5" borderId="32" xfId="0" applyFont="1" applyFill="1" applyBorder="1" applyAlignment="1">
      <alignment wrapText="1"/>
    </xf>
    <xf numFmtId="3" fontId="58" fillId="40" borderId="19" xfId="0" applyNumberFormat="1" applyFont="1" applyFill="1" applyBorder="1" applyAlignment="1">
      <alignment horizontal="center"/>
    </xf>
    <xf numFmtId="3" fontId="58" fillId="5" borderId="58" xfId="0" applyNumberFormat="1" applyFont="1" applyFill="1" applyBorder="1" applyAlignment="1">
      <alignment horizontal="center"/>
    </xf>
    <xf numFmtId="3" fontId="58" fillId="5" borderId="19" xfId="0" applyNumberFormat="1" applyFont="1" applyFill="1" applyBorder="1" applyAlignment="1">
      <alignment horizontal="center"/>
    </xf>
    <xf numFmtId="3" fontId="58" fillId="0" borderId="58" xfId="0" applyNumberFormat="1" applyFont="1" applyFill="1" applyBorder="1" applyAlignment="1">
      <alignment horizontal="center"/>
    </xf>
    <xf numFmtId="3" fontId="58" fillId="40" borderId="58" xfId="0" applyNumberFormat="1" applyFont="1" applyFill="1" applyBorder="1" applyAlignment="1">
      <alignment horizontal="center"/>
    </xf>
    <xf numFmtId="3" fontId="73" fillId="0" borderId="58" xfId="0" applyNumberFormat="1" applyFont="1" applyFill="1" applyBorder="1" applyAlignment="1">
      <alignment horizontal="center" vertical="center"/>
    </xf>
    <xf numFmtId="3" fontId="73" fillId="40" borderId="58" xfId="0" applyNumberFormat="1" applyFont="1" applyFill="1" applyBorder="1" applyAlignment="1">
      <alignment horizontal="center" vertical="center"/>
    </xf>
    <xf numFmtId="167" fontId="105" fillId="0" borderId="0" xfId="0" applyNumberFormat="1" applyFont="1" applyFill="1" applyBorder="1" applyAlignment="1">
      <alignment horizontal="left" vertical="center" wrapText="1"/>
    </xf>
    <xf numFmtId="168" fontId="137" fillId="0" borderId="39" xfId="0" applyNumberFormat="1" applyFont="1" applyFill="1" applyBorder="1" applyAlignment="1">
      <alignment horizontal="center" vertical="center"/>
    </xf>
    <xf numFmtId="166" fontId="137" fillId="0" borderId="39" xfId="0" applyNumberFormat="1" applyFont="1" applyFill="1" applyBorder="1" applyAlignment="1">
      <alignment horizontal="center" vertical="center"/>
    </xf>
    <xf numFmtId="166" fontId="62" fillId="0" borderId="38" xfId="0" applyNumberFormat="1" applyFont="1" applyFill="1" applyBorder="1" applyAlignment="1">
      <alignment horizontal="center" vertical="center" wrapText="1"/>
    </xf>
    <xf numFmtId="4" fontId="137" fillId="0" borderId="39" xfId="0" applyNumberFormat="1" applyFont="1" applyFill="1" applyBorder="1" applyAlignment="1">
      <alignment horizontal="center" vertical="center" wrapText="1"/>
    </xf>
    <xf numFmtId="0" fontId="61" fillId="5" borderId="70" xfId="0" applyFont="1" applyFill="1" applyBorder="1" applyAlignment="1">
      <alignment horizontal="center" vertical="center"/>
    </xf>
    <xf numFmtId="0" fontId="61" fillId="5" borderId="42" xfId="0" applyFont="1" applyFill="1" applyBorder="1" applyAlignment="1">
      <alignment horizontal="center" vertical="center"/>
    </xf>
    <xf numFmtId="166" fontId="61" fillId="5" borderId="69" xfId="0" applyNumberFormat="1" applyFont="1" applyFill="1" applyBorder="1" applyAlignment="1">
      <alignment horizontal="center" vertical="center" wrapText="1"/>
    </xf>
    <xf numFmtId="166" fontId="61" fillId="5" borderId="34" xfId="0" applyNumberFormat="1" applyFont="1" applyFill="1" applyBorder="1" applyAlignment="1">
      <alignment horizontal="center" vertical="center" wrapText="1"/>
    </xf>
    <xf numFmtId="166" fontId="61" fillId="5" borderId="59" xfId="0" applyNumberFormat="1" applyFont="1" applyFill="1" applyBorder="1" applyAlignment="1">
      <alignment horizontal="center" vertical="center" wrapText="1"/>
    </xf>
    <xf numFmtId="166" fontId="61" fillId="5" borderId="57" xfId="0" applyNumberFormat="1" applyFont="1" applyFill="1" applyBorder="1" applyAlignment="1">
      <alignment horizontal="center" vertical="center" wrapText="1"/>
    </xf>
    <xf numFmtId="0" fontId="80" fillId="5" borderId="5" xfId="0" applyFont="1" applyFill="1" applyBorder="1" applyAlignment="1">
      <alignment horizontal="center" vertical="top" wrapText="1"/>
    </xf>
    <xf numFmtId="0" fontId="80" fillId="5" borderId="10" xfId="0" applyFont="1" applyFill="1" applyBorder="1" applyAlignment="1">
      <alignment horizontal="center" vertical="top" wrapText="1"/>
    </xf>
    <xf numFmtId="0" fontId="80" fillId="5" borderId="38" xfId="0" applyFont="1" applyFill="1" applyBorder="1" applyAlignment="1">
      <alignment horizontal="center" vertical="top" wrapText="1"/>
    </xf>
    <xf numFmtId="0" fontId="57" fillId="5" borderId="0" xfId="0" applyFont="1" applyFill="1" applyAlignment="1">
      <alignment horizontal="center"/>
    </xf>
    <xf numFmtId="0" fontId="80" fillId="5" borderId="56" xfId="0" applyFont="1" applyFill="1" applyBorder="1" applyAlignment="1">
      <alignment horizontal="center" vertical="top" wrapText="1"/>
    </xf>
    <xf numFmtId="0" fontId="80" fillId="5" borderId="65" xfId="0" applyFont="1" applyFill="1" applyBorder="1" applyAlignment="1">
      <alignment horizontal="center" vertical="top" wrapText="1"/>
    </xf>
    <xf numFmtId="0" fontId="57" fillId="5" borderId="0" xfId="0" applyFont="1" applyFill="1" applyBorder="1" applyAlignment="1">
      <alignment horizontal="center"/>
    </xf>
    <xf numFmtId="166" fontId="63" fillId="5" borderId="60" xfId="0" applyNumberFormat="1" applyFont="1" applyFill="1" applyBorder="1" applyAlignment="1">
      <alignment horizontal="center"/>
    </xf>
    <xf numFmtId="166" fontId="63" fillId="5" borderId="57" xfId="0" applyNumberFormat="1" applyFont="1" applyFill="1" applyBorder="1" applyAlignment="1">
      <alignment horizontal="center"/>
    </xf>
    <xf numFmtId="0" fontId="178" fillId="5" borderId="19" xfId="0" applyFont="1" applyFill="1" applyBorder="1" applyAlignment="1">
      <alignment horizontal="center" wrapText="1"/>
    </xf>
    <xf numFmtId="0" fontId="178" fillId="5" borderId="58" xfId="0" applyFont="1" applyFill="1" applyBorder="1" applyAlignment="1">
      <alignment horizontal="center" wrapText="1"/>
    </xf>
    <xf numFmtId="0" fontId="71" fillId="5" borderId="56" xfId="0" applyFont="1" applyFill="1" applyBorder="1" applyAlignment="1">
      <alignment horizontal="center" vertical="center"/>
    </xf>
    <xf numFmtId="0" fontId="71" fillId="5" borderId="29" xfId="0" applyFont="1" applyFill="1" applyBorder="1" applyAlignment="1">
      <alignment horizontal="center" vertical="center"/>
    </xf>
    <xf numFmtId="0" fontId="94" fillId="5" borderId="38" xfId="0" applyFont="1" applyFill="1" applyBorder="1" applyAlignment="1">
      <alignment horizontal="center" vertical="center"/>
    </xf>
    <xf numFmtId="0" fontId="94" fillId="5" borderId="48" xfId="0" applyFont="1" applyFill="1" applyBorder="1" applyAlignment="1">
      <alignment horizontal="center" vertical="center"/>
    </xf>
    <xf numFmtId="2" fontId="67" fillId="0" borderId="0" xfId="0" applyNumberFormat="1" applyFont="1" applyFill="1" applyAlignment="1">
      <alignment horizontal="center"/>
    </xf>
    <xf numFmtId="2" fontId="107" fillId="0" borderId="0" xfId="0" applyNumberFormat="1" applyFont="1" applyFill="1" applyBorder="1" applyAlignment="1">
      <alignment horizontal="right" vertical="center"/>
    </xf>
    <xf numFmtId="0" fontId="80" fillId="5" borderId="32" xfId="0" applyFont="1" applyFill="1" applyBorder="1" applyAlignment="1">
      <alignment horizontal="center" vertical="center"/>
    </xf>
    <xf numFmtId="0" fontId="72" fillId="5" borderId="32" xfId="0" applyFont="1" applyFill="1" applyBorder="1" applyAlignment="1">
      <alignment horizontal="center" vertical="center"/>
    </xf>
    <xf numFmtId="0" fontId="69" fillId="5" borderId="0" xfId="0" applyFont="1" applyFill="1" applyBorder="1" applyAlignment="1">
      <alignment horizontal="left"/>
    </xf>
    <xf numFmtId="3" fontId="149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5" borderId="0" xfId="0" applyFont="1" applyFill="1" applyBorder="1" applyAlignment="1">
      <alignment horizontal="left" vertical="center" wrapText="1"/>
    </xf>
    <xf numFmtId="0" fontId="72" fillId="5" borderId="29" xfId="0" applyFont="1" applyFill="1" applyBorder="1" applyAlignment="1">
      <alignment vertical="center" wrapText="1"/>
    </xf>
    <xf numFmtId="0" fontId="72" fillId="5" borderId="16" xfId="0" applyFont="1" applyFill="1" applyBorder="1" applyAlignment="1">
      <alignment vertical="center" wrapText="1"/>
    </xf>
    <xf numFmtId="0" fontId="72" fillId="5" borderId="43" xfId="0" applyFont="1" applyFill="1" applyBorder="1" applyAlignment="1">
      <alignment vertical="center" wrapText="1"/>
    </xf>
    <xf numFmtId="0" fontId="72" fillId="5" borderId="65" xfId="0" applyFont="1" applyFill="1" applyBorder="1" applyAlignment="1">
      <alignment vertical="center" wrapText="1"/>
    </xf>
    <xf numFmtId="0" fontId="72" fillId="5" borderId="54" xfId="0" applyFont="1" applyFill="1" applyBorder="1" applyAlignment="1">
      <alignment vertical="center" wrapText="1"/>
    </xf>
    <xf numFmtId="0" fontId="72" fillId="5" borderId="45" xfId="0" applyFont="1" applyFill="1" applyBorder="1" applyAlignment="1">
      <alignment vertical="center" wrapText="1"/>
    </xf>
    <xf numFmtId="0" fontId="73" fillId="5" borderId="10" xfId="0" applyFont="1" applyFill="1" applyBorder="1" applyAlignment="1">
      <alignment horizontal="left" vertical="center" wrapText="1"/>
    </xf>
    <xf numFmtId="0" fontId="73" fillId="5" borderId="0" xfId="0" applyFont="1" applyFill="1" applyBorder="1" applyAlignment="1">
      <alignment horizontal="left" vertical="center" wrapText="1"/>
    </xf>
    <xf numFmtId="0" fontId="67" fillId="5" borderId="0" xfId="0" applyFont="1" applyFill="1" applyBorder="1" applyAlignment="1">
      <alignment horizontal="center" vertical="center"/>
    </xf>
    <xf numFmtId="0" fontId="72" fillId="5" borderId="5" xfId="0" applyFont="1" applyFill="1" applyBorder="1" applyAlignment="1">
      <alignment horizontal="center" vertical="center"/>
    </xf>
    <xf numFmtId="0" fontId="72" fillId="5" borderId="10" xfId="0" applyFont="1" applyFill="1" applyBorder="1" applyAlignment="1">
      <alignment horizontal="center" vertical="center"/>
    </xf>
    <xf numFmtId="0" fontId="72" fillId="5" borderId="38" xfId="0" applyFont="1" applyFill="1" applyBorder="1" applyAlignment="1">
      <alignment horizontal="center" vertical="center"/>
    </xf>
    <xf numFmtId="0" fontId="72" fillId="5" borderId="31" xfId="0" applyFont="1" applyFill="1" applyBorder="1" applyAlignment="1">
      <alignment horizontal="center" vertical="center"/>
    </xf>
    <xf numFmtId="0" fontId="72" fillId="5" borderId="9" xfId="0" applyFont="1" applyFill="1" applyBorder="1" applyAlignment="1">
      <alignment horizontal="center" vertical="center"/>
    </xf>
    <xf numFmtId="0" fontId="72" fillId="5" borderId="40" xfId="0" applyFont="1" applyFill="1" applyBorder="1" applyAlignment="1">
      <alignment horizontal="center" vertical="center"/>
    </xf>
    <xf numFmtId="49" fontId="72" fillId="5" borderId="1" xfId="0" applyNumberFormat="1" applyFont="1" applyFill="1" applyBorder="1" applyAlignment="1">
      <alignment horizontal="center" vertical="center" wrapText="1"/>
    </xf>
    <xf numFmtId="49" fontId="72" fillId="5" borderId="2" xfId="0" applyNumberFormat="1" applyFont="1" applyFill="1" applyBorder="1" applyAlignment="1">
      <alignment horizontal="center" vertical="center" wrapText="1"/>
    </xf>
    <xf numFmtId="2" fontId="72" fillId="5" borderId="70" xfId="0" applyNumberFormat="1" applyFont="1" applyFill="1" applyBorder="1" applyAlignment="1">
      <alignment horizontal="center" vertical="center" wrapText="1"/>
    </xf>
    <xf numFmtId="2" fontId="72" fillId="5" borderId="71" xfId="0" applyNumberFormat="1" applyFont="1" applyFill="1" applyBorder="1" applyAlignment="1">
      <alignment horizontal="center" vertical="center" wrapText="1"/>
    </xf>
    <xf numFmtId="0" fontId="73" fillId="5" borderId="29" xfId="0" applyFont="1" applyFill="1" applyBorder="1" applyAlignment="1">
      <alignment vertical="center" wrapText="1"/>
    </xf>
    <xf numFmtId="0" fontId="73" fillId="5" borderId="16" xfId="0" applyFont="1" applyFill="1" applyBorder="1" applyAlignment="1">
      <alignment vertical="center" wrapText="1"/>
    </xf>
    <xf numFmtId="0" fontId="73" fillId="5" borderId="43" xfId="0" applyFont="1" applyFill="1" applyBorder="1" applyAlignment="1">
      <alignment vertical="center" wrapText="1"/>
    </xf>
    <xf numFmtId="0" fontId="72" fillId="5" borderId="33" xfId="0" applyFont="1" applyFill="1" applyBorder="1" applyAlignment="1">
      <alignment horizontal="left" vertical="center" wrapText="1"/>
    </xf>
    <xf numFmtId="0" fontId="72" fillId="5" borderId="21" xfId="0" applyFont="1" applyFill="1" applyBorder="1" applyAlignment="1">
      <alignment horizontal="left" vertical="center" wrapText="1"/>
    </xf>
    <xf numFmtId="0" fontId="72" fillId="5" borderId="48" xfId="0" applyFont="1" applyFill="1" applyBorder="1" applyAlignment="1">
      <alignment horizontal="left" vertical="center" wrapText="1"/>
    </xf>
    <xf numFmtId="0" fontId="107" fillId="5" borderId="0" xfId="0" applyFont="1" applyFill="1" applyBorder="1" applyAlignment="1">
      <alignment horizontal="left" vertical="center" wrapText="1"/>
    </xf>
    <xf numFmtId="0" fontId="72" fillId="5" borderId="42" xfId="0" applyFont="1" applyFill="1" applyBorder="1" applyAlignment="1">
      <alignment horizontal="left" vertical="center" wrapText="1"/>
    </xf>
    <xf numFmtId="0" fontId="72" fillId="5" borderId="69" xfId="0" applyFont="1" applyFill="1" applyBorder="1" applyAlignment="1">
      <alignment horizontal="left" vertical="center" wrapText="1"/>
    </xf>
    <xf numFmtId="0" fontId="72" fillId="5" borderId="34" xfId="0" applyFont="1" applyFill="1" applyBorder="1" applyAlignment="1">
      <alignment horizontal="left" vertical="center" wrapText="1"/>
    </xf>
    <xf numFmtId="0" fontId="73" fillId="5" borderId="29" xfId="0" applyFont="1" applyFill="1" applyBorder="1" applyAlignment="1">
      <alignment horizontal="left" vertical="center" wrapText="1"/>
    </xf>
    <xf numFmtId="0" fontId="73" fillId="5" borderId="16" xfId="0" applyFont="1" applyFill="1" applyBorder="1" applyAlignment="1">
      <alignment horizontal="left" vertical="center" wrapText="1"/>
    </xf>
    <xf numFmtId="0" fontId="73" fillId="5" borderId="43" xfId="0" applyFont="1" applyFill="1" applyBorder="1" applyAlignment="1">
      <alignment horizontal="left" vertical="center" wrapText="1"/>
    </xf>
    <xf numFmtId="0" fontId="78" fillId="5" borderId="29" xfId="0" applyFont="1" applyFill="1" applyBorder="1" applyAlignment="1">
      <alignment horizontal="left" vertical="center" wrapText="1"/>
    </xf>
    <xf numFmtId="0" fontId="78" fillId="5" borderId="16" xfId="0" applyFont="1" applyFill="1" applyBorder="1" applyAlignment="1">
      <alignment horizontal="left" vertical="center" wrapText="1"/>
    </xf>
    <xf numFmtId="0" fontId="78" fillId="5" borderId="43" xfId="0" applyFont="1" applyFill="1" applyBorder="1" applyAlignment="1">
      <alignment horizontal="left" vertical="center" wrapText="1"/>
    </xf>
    <xf numFmtId="49" fontId="78" fillId="5" borderId="29" xfId="0" applyNumberFormat="1" applyFont="1" applyFill="1" applyBorder="1" applyAlignment="1">
      <alignment horizontal="left" vertical="center" wrapText="1"/>
    </xf>
    <xf numFmtId="49" fontId="78" fillId="5" borderId="16" xfId="0" applyNumberFormat="1" applyFont="1" applyFill="1" applyBorder="1" applyAlignment="1">
      <alignment horizontal="left" vertical="center" wrapText="1"/>
    </xf>
    <xf numFmtId="49" fontId="78" fillId="5" borderId="43" xfId="0" applyNumberFormat="1" applyFont="1" applyFill="1" applyBorder="1" applyAlignment="1">
      <alignment horizontal="left" vertical="center" wrapText="1"/>
    </xf>
    <xf numFmtId="0" fontId="73" fillId="5" borderId="65" xfId="0" applyFont="1" applyFill="1" applyBorder="1" applyAlignment="1">
      <alignment horizontal="left" vertical="center" wrapText="1"/>
    </xf>
    <xf numFmtId="0" fontId="73" fillId="5" borderId="54" xfId="0" applyFont="1" applyFill="1" applyBorder="1" applyAlignment="1">
      <alignment horizontal="left" vertical="center" wrapText="1"/>
    </xf>
    <xf numFmtId="0" fontId="73" fillId="5" borderId="45" xfId="0" applyFont="1" applyFill="1" applyBorder="1" applyAlignment="1">
      <alignment horizontal="left" vertical="center" wrapText="1"/>
    </xf>
    <xf numFmtId="0" fontId="72" fillId="38" borderId="35" xfId="0" applyFont="1" applyFill="1" applyBorder="1" applyAlignment="1">
      <alignment horizontal="left" vertical="center" wrapText="1"/>
    </xf>
    <xf numFmtId="0" fontId="72" fillId="38" borderId="34" xfId="0" applyFont="1" applyFill="1" applyBorder="1" applyAlignment="1">
      <alignment horizontal="left" vertical="center" wrapText="1"/>
    </xf>
    <xf numFmtId="0" fontId="72" fillId="38" borderId="19" xfId="0" applyFont="1" applyFill="1" applyBorder="1" applyAlignment="1">
      <alignment horizontal="left" vertical="center" wrapText="1"/>
    </xf>
    <xf numFmtId="0" fontId="72" fillId="38" borderId="18" xfId="0" applyFont="1" applyFill="1" applyBorder="1" applyAlignment="1">
      <alignment horizontal="left" vertical="center" wrapText="1"/>
    </xf>
    <xf numFmtId="0" fontId="106" fillId="38" borderId="68" xfId="0" applyFont="1" applyFill="1" applyBorder="1" applyAlignment="1">
      <alignment horizontal="left" vertical="center" wrapText="1"/>
    </xf>
    <xf numFmtId="0" fontId="106" fillId="38" borderId="67" xfId="0" applyFont="1" applyFill="1" applyBorder="1" applyAlignment="1">
      <alignment horizontal="left" vertical="center" wrapText="1"/>
    </xf>
    <xf numFmtId="0" fontId="69" fillId="5" borderId="0" xfId="0" applyFont="1" applyFill="1" applyBorder="1" applyAlignment="1">
      <alignment horizontal="left" vertical="top" wrapText="1"/>
    </xf>
    <xf numFmtId="0" fontId="80" fillId="5" borderId="5" xfId="0" applyFont="1" applyFill="1" applyBorder="1" applyAlignment="1">
      <alignment horizontal="center" vertical="center"/>
    </xf>
    <xf numFmtId="0" fontId="80" fillId="5" borderId="10" xfId="0" applyFont="1" applyFill="1" applyBorder="1" applyAlignment="1">
      <alignment horizontal="center" vertical="center"/>
    </xf>
    <xf numFmtId="0" fontId="80" fillId="5" borderId="38" xfId="0" applyFont="1" applyFill="1" applyBorder="1" applyAlignment="1">
      <alignment horizontal="center" vertical="center"/>
    </xf>
    <xf numFmtId="0" fontId="80" fillId="5" borderId="31" xfId="0" applyFont="1" applyFill="1" applyBorder="1" applyAlignment="1">
      <alignment horizontal="center" vertical="center"/>
    </xf>
    <xf numFmtId="0" fontId="80" fillId="5" borderId="9" xfId="0" applyFont="1" applyFill="1" applyBorder="1" applyAlignment="1">
      <alignment horizontal="center" vertical="center"/>
    </xf>
    <xf numFmtId="0" fontId="80" fillId="5" borderId="40" xfId="0" applyFont="1" applyFill="1" applyBorder="1" applyAlignment="1">
      <alignment horizontal="center" vertical="center"/>
    </xf>
    <xf numFmtId="2" fontId="72" fillId="5" borderId="55" xfId="0" applyNumberFormat="1" applyFont="1" applyFill="1" applyBorder="1" applyAlignment="1">
      <alignment horizontal="center" vertical="center" wrapText="1"/>
    </xf>
    <xf numFmtId="2" fontId="72" fillId="5" borderId="52" xfId="0" applyNumberFormat="1" applyFont="1" applyFill="1" applyBorder="1" applyAlignment="1">
      <alignment horizontal="center" vertical="center" wrapText="1"/>
    </xf>
    <xf numFmtId="0" fontId="62" fillId="5" borderId="29" xfId="0" applyFont="1" applyFill="1" applyBorder="1" applyAlignment="1">
      <alignment horizontal="left" vertical="center" indent="2"/>
    </xf>
    <xf numFmtId="0" fontId="62" fillId="5" borderId="16" xfId="0" applyFont="1" applyFill="1" applyBorder="1" applyAlignment="1">
      <alignment horizontal="left" vertical="center" indent="2"/>
    </xf>
    <xf numFmtId="0" fontId="62" fillId="5" borderId="43" xfId="0" applyFont="1" applyFill="1" applyBorder="1" applyAlignment="1">
      <alignment horizontal="left" vertical="center" indent="2"/>
    </xf>
    <xf numFmtId="167" fontId="105" fillId="5" borderId="0" xfId="0" applyNumberFormat="1" applyFont="1" applyFill="1" applyAlignment="1">
      <alignment horizontal="center" vertical="center" wrapText="1"/>
    </xf>
    <xf numFmtId="0" fontId="62" fillId="5" borderId="29" xfId="0" applyFont="1" applyFill="1" applyBorder="1" applyAlignment="1">
      <alignment horizontal="left" vertical="center" wrapText="1" indent="2"/>
    </xf>
    <xf numFmtId="0" fontId="62" fillId="5" borderId="16" xfId="0" applyFont="1" applyFill="1" applyBorder="1" applyAlignment="1">
      <alignment horizontal="left" vertical="center" wrapText="1" indent="2"/>
    </xf>
    <xf numFmtId="0" fontId="62" fillId="5" borderId="43" xfId="0" applyFont="1" applyFill="1" applyBorder="1" applyAlignment="1">
      <alignment horizontal="left" vertical="center" wrapText="1" indent="2"/>
    </xf>
    <xf numFmtId="0" fontId="78" fillId="5" borderId="65" xfId="0" applyFont="1" applyFill="1" applyBorder="1" applyAlignment="1">
      <alignment horizontal="left" vertical="center" indent="2"/>
    </xf>
    <xf numFmtId="0" fontId="78" fillId="5" borderId="54" xfId="0" applyFont="1" applyFill="1" applyBorder="1" applyAlignment="1">
      <alignment horizontal="left" vertical="center" indent="2"/>
    </xf>
    <xf numFmtId="0" fontId="78" fillId="5" borderId="45" xfId="0" applyFont="1" applyFill="1" applyBorder="1" applyAlignment="1">
      <alignment horizontal="left" vertical="center" indent="2"/>
    </xf>
    <xf numFmtId="0" fontId="110" fillId="5" borderId="15" xfId="0" applyFont="1" applyFill="1" applyBorder="1" applyAlignment="1">
      <alignment horizontal="justify" vertical="center" wrapText="1"/>
    </xf>
    <xf numFmtId="0" fontId="69" fillId="5" borderId="0" xfId="0" applyFont="1" applyFill="1" applyBorder="1" applyAlignment="1">
      <alignment horizontal="right"/>
    </xf>
    <xf numFmtId="0" fontId="61" fillId="5" borderId="5" xfId="0" applyFont="1" applyFill="1" applyBorder="1" applyAlignment="1">
      <alignment horizontal="center" vertical="center"/>
    </xf>
    <xf numFmtId="0" fontId="61" fillId="5" borderId="10" xfId="0" applyFont="1" applyFill="1" applyBorder="1" applyAlignment="1">
      <alignment horizontal="center" vertical="center"/>
    </xf>
    <xf numFmtId="0" fontId="61" fillId="5" borderId="38" xfId="0" applyFont="1" applyFill="1" applyBorder="1" applyAlignment="1">
      <alignment horizontal="center" vertical="center"/>
    </xf>
    <xf numFmtId="0" fontId="61" fillId="5" borderId="4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61" fillId="5" borderId="39" xfId="0" applyFont="1" applyFill="1" applyBorder="1" applyAlignment="1">
      <alignment horizontal="center" vertical="center"/>
    </xf>
    <xf numFmtId="0" fontId="61" fillId="5" borderId="31" xfId="0" applyFont="1" applyFill="1" applyBorder="1" applyAlignment="1">
      <alignment horizontal="center" vertical="center"/>
    </xf>
    <xf numFmtId="0" fontId="61" fillId="5" borderId="9" xfId="0" applyFont="1" applyFill="1" applyBorder="1" applyAlignment="1">
      <alignment horizontal="center" vertical="center"/>
    </xf>
    <xf numFmtId="0" fontId="61" fillId="5" borderId="40" xfId="0" applyFont="1" applyFill="1" applyBorder="1" applyAlignment="1">
      <alignment horizontal="center" vertical="center"/>
    </xf>
    <xf numFmtId="49" fontId="61" fillId="5" borderId="5" xfId="0" applyNumberFormat="1" applyFont="1" applyFill="1" applyBorder="1" applyAlignment="1">
      <alignment horizontal="center" vertical="center" wrapText="1"/>
    </xf>
    <xf numFmtId="49" fontId="61" fillId="5" borderId="4" xfId="0" applyNumberFormat="1" applyFont="1" applyFill="1" applyBorder="1" applyAlignment="1">
      <alignment horizontal="center" vertical="center" wrapText="1"/>
    </xf>
    <xf numFmtId="49" fontId="61" fillId="5" borderId="31" xfId="0" applyNumberFormat="1" applyFont="1" applyFill="1" applyBorder="1" applyAlignment="1">
      <alignment horizontal="center" vertical="center" wrapText="1"/>
    </xf>
    <xf numFmtId="49" fontId="61" fillId="5" borderId="1" xfId="0" applyNumberFormat="1" applyFont="1" applyFill="1" applyBorder="1" applyAlignment="1">
      <alignment horizontal="center" vertical="center" wrapText="1"/>
    </xf>
    <xf numFmtId="49" fontId="61" fillId="5" borderId="3" xfId="0" applyNumberFormat="1" applyFont="1" applyFill="1" applyBorder="1" applyAlignment="1">
      <alignment horizontal="center" vertical="center" wrapText="1"/>
    </xf>
    <xf numFmtId="49" fontId="61" fillId="5" borderId="2" xfId="0" applyNumberFormat="1" applyFont="1" applyFill="1" applyBorder="1" applyAlignment="1">
      <alignment horizontal="center" vertical="center" wrapText="1"/>
    </xf>
    <xf numFmtId="49" fontId="61" fillId="5" borderId="56" xfId="0" applyNumberFormat="1" applyFont="1" applyFill="1" applyBorder="1" applyAlignment="1">
      <alignment horizontal="center" vertical="center" wrapText="1"/>
    </xf>
    <xf numFmtId="49" fontId="61" fillId="5" borderId="29" xfId="0" applyNumberFormat="1" applyFont="1" applyFill="1" applyBorder="1" applyAlignment="1">
      <alignment horizontal="center" vertical="center" wrapText="1"/>
    </xf>
    <xf numFmtId="49" fontId="61" fillId="5" borderId="65" xfId="0" applyNumberFormat="1" applyFont="1" applyFill="1" applyBorder="1" applyAlignment="1">
      <alignment horizontal="center" vertical="center" wrapText="1"/>
    </xf>
    <xf numFmtId="2" fontId="61" fillId="5" borderId="11" xfId="0" applyNumberFormat="1" applyFont="1" applyFill="1" applyBorder="1" applyAlignment="1">
      <alignment horizontal="center" vertical="center" wrapText="1"/>
    </xf>
    <xf numFmtId="2" fontId="61" fillId="5" borderId="57" xfId="0" applyNumberFormat="1" applyFont="1" applyFill="1" applyBorder="1" applyAlignment="1">
      <alignment horizontal="center" vertical="center" wrapText="1"/>
    </xf>
    <xf numFmtId="2" fontId="61" fillId="5" borderId="44" xfId="0" applyNumberFormat="1" applyFont="1" applyFill="1" applyBorder="1" applyAlignment="1">
      <alignment horizontal="center" vertical="center" wrapText="1"/>
    </xf>
    <xf numFmtId="2" fontId="61" fillId="5" borderId="67" xfId="0" applyNumberFormat="1" applyFont="1" applyFill="1" applyBorder="1" applyAlignment="1">
      <alignment horizontal="center" vertical="center" wrapText="1"/>
    </xf>
    <xf numFmtId="0" fontId="61" fillId="5" borderId="56" xfId="0" applyFont="1" applyFill="1" applyBorder="1" applyAlignment="1">
      <alignment horizontal="left" vertical="center" wrapText="1"/>
    </xf>
    <xf numFmtId="0" fontId="61" fillId="5" borderId="13" xfId="0" applyFont="1" applyFill="1" applyBorder="1" applyAlignment="1">
      <alignment horizontal="left" vertical="center" wrapText="1"/>
    </xf>
    <xf numFmtId="0" fontId="61" fillId="5" borderId="41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wrapText="1"/>
    </xf>
    <xf numFmtId="0" fontId="61" fillId="5" borderId="1" xfId="0" applyFont="1" applyFill="1" applyBorder="1" applyAlignment="1">
      <alignment horizontal="center" vertical="center"/>
    </xf>
    <xf numFmtId="0" fontId="138" fillId="5" borderId="2" xfId="0" applyFont="1" applyFill="1" applyBorder="1" applyAlignment="1">
      <alignment horizontal="center" vertical="center"/>
    </xf>
    <xf numFmtId="0" fontId="61" fillId="5" borderId="1" xfId="0" applyFont="1" applyFill="1" applyBorder="1" applyAlignment="1">
      <alignment horizontal="center" vertical="center" wrapText="1"/>
    </xf>
    <xf numFmtId="0" fontId="61" fillId="5" borderId="2" xfId="0" applyFont="1" applyFill="1" applyBorder="1" applyAlignment="1">
      <alignment horizontal="center" vertical="center" wrapText="1"/>
    </xf>
    <xf numFmtId="2" fontId="61" fillId="5" borderId="55" xfId="0" applyNumberFormat="1" applyFont="1" applyFill="1" applyBorder="1" applyAlignment="1">
      <alignment horizontal="center" vertical="center"/>
    </xf>
    <xf numFmtId="0" fontId="138" fillId="5" borderId="50" xfId="0" applyFont="1" applyFill="1" applyBorder="1" applyAlignment="1">
      <alignment vertical="center"/>
    </xf>
    <xf numFmtId="0" fontId="138" fillId="5" borderId="52" xfId="0" applyFont="1" applyFill="1" applyBorder="1" applyAlignment="1">
      <alignment vertical="center"/>
    </xf>
    <xf numFmtId="0" fontId="58" fillId="5" borderId="10" xfId="0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top"/>
    </xf>
    <xf numFmtId="0" fontId="97" fillId="0" borderId="0" xfId="0" applyFont="1" applyFill="1" applyBorder="1" applyAlignment="1">
      <alignment horizontal="center" vertical="justify"/>
    </xf>
    <xf numFmtId="0" fontId="91" fillId="0" borderId="34" xfId="0" applyFont="1" applyFill="1" applyBorder="1" applyAlignment="1">
      <alignment horizontal="center" vertical="center" wrapText="1"/>
    </xf>
    <xf numFmtId="0" fontId="91" fillId="0" borderId="67" xfId="0" applyFont="1" applyFill="1" applyBorder="1" applyAlignment="1">
      <alignment horizontal="center" vertical="center" wrapText="1"/>
    </xf>
    <xf numFmtId="0" fontId="141" fillId="0" borderId="27" xfId="0" applyFont="1" applyFill="1" applyBorder="1" applyAlignment="1">
      <alignment horizontal="center" vertical="center" wrapText="1"/>
    </xf>
    <xf numFmtId="0" fontId="141" fillId="0" borderId="63" xfId="0" applyFont="1" applyFill="1" applyBorder="1" applyAlignment="1">
      <alignment horizontal="center" vertical="center" wrapText="1"/>
    </xf>
    <xf numFmtId="0" fontId="141" fillId="0" borderId="28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1" fillId="0" borderId="44" xfId="0" applyFont="1" applyFill="1" applyBorder="1" applyAlignment="1">
      <alignment horizontal="center" vertical="center" wrapText="1"/>
    </xf>
    <xf numFmtId="0" fontId="91" fillId="0" borderId="59" xfId="0" applyFont="1" applyFill="1" applyBorder="1" applyAlignment="1">
      <alignment horizontal="center" vertical="center" wrapText="1"/>
    </xf>
    <xf numFmtId="0" fontId="91" fillId="0" borderId="64" xfId="0" applyFont="1" applyFill="1" applyBorder="1" applyAlignment="1">
      <alignment horizontal="center" vertical="center" wrapText="1"/>
    </xf>
    <xf numFmtId="0" fontId="91" fillId="0" borderId="57" xfId="0" applyFont="1" applyFill="1" applyBorder="1" applyAlignment="1">
      <alignment horizontal="center" vertical="center" wrapText="1"/>
    </xf>
    <xf numFmtId="0" fontId="75" fillId="0" borderId="56" xfId="0" applyFont="1" applyFill="1" applyBorder="1" applyAlignment="1">
      <alignment horizontal="center" vertical="top" wrapText="1"/>
    </xf>
    <xf numFmtId="0" fontId="75" fillId="0" borderId="29" xfId="0" applyFont="1" applyFill="1" applyBorder="1" applyAlignment="1">
      <alignment horizontal="center" vertical="top" wrapText="1"/>
    </xf>
    <xf numFmtId="0" fontId="75" fillId="0" borderId="65" xfId="0" applyFont="1" applyFill="1" applyBorder="1" applyAlignment="1">
      <alignment horizontal="center" vertical="top" wrapText="1"/>
    </xf>
    <xf numFmtId="0" fontId="141" fillId="0" borderId="72" xfId="0" applyFont="1" applyFill="1" applyBorder="1" applyAlignment="1">
      <alignment horizontal="center" vertical="center" wrapText="1"/>
    </xf>
    <xf numFmtId="0" fontId="91" fillId="0" borderId="42" xfId="0" applyFont="1" applyFill="1" applyBorder="1" applyAlignment="1">
      <alignment horizontal="center" vertical="center" wrapText="1"/>
    </xf>
    <xf numFmtId="0" fontId="91" fillId="0" borderId="69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1" fillId="0" borderId="68" xfId="0" applyFont="1" applyFill="1" applyBorder="1" applyAlignment="1">
      <alignment horizontal="center" vertical="center" wrapText="1"/>
    </xf>
    <xf numFmtId="167" fontId="213" fillId="0" borderId="0" xfId="0" applyNumberFormat="1" applyFont="1" applyFill="1" applyBorder="1" applyAlignment="1">
      <alignment horizontal="center" wrapText="1"/>
    </xf>
    <xf numFmtId="49" fontId="80" fillId="0" borderId="55" xfId="0" applyNumberFormat="1" applyFont="1" applyFill="1" applyBorder="1" applyAlignment="1">
      <alignment horizontal="center" vertical="center" wrapText="1"/>
    </xf>
    <xf numFmtId="49" fontId="80" fillId="0" borderId="50" xfId="0" applyNumberFormat="1" applyFont="1" applyFill="1" applyBorder="1" applyAlignment="1">
      <alignment horizontal="center" vertical="center" wrapText="1"/>
    </xf>
    <xf numFmtId="49" fontId="80" fillId="0" borderId="52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left" vertical="top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67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top" wrapText="1"/>
    </xf>
    <xf numFmtId="0" fontId="90" fillId="0" borderId="0" xfId="0" applyFont="1" applyFill="1" applyBorder="1" applyAlignment="1">
      <alignment horizontal="center" vertical="top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75" fillId="0" borderId="42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2" fontId="61" fillId="0" borderId="55" xfId="0" applyNumberFormat="1" applyFont="1" applyFill="1" applyBorder="1" applyAlignment="1">
      <alignment horizontal="center" vertical="center"/>
    </xf>
    <xf numFmtId="2" fontId="61" fillId="0" borderId="5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wrapText="1"/>
    </xf>
    <xf numFmtId="166" fontId="62" fillId="0" borderId="3" xfId="0" applyNumberFormat="1" applyFont="1" applyFill="1" applyBorder="1" applyAlignment="1">
      <alignment horizontal="center" vertical="center" wrapText="1"/>
    </xf>
    <xf numFmtId="166" fontId="62" fillId="0" borderId="2" xfId="0" applyNumberFormat="1" applyFont="1" applyFill="1" applyBorder="1" applyAlignment="1">
      <alignment horizontal="center" vertical="center" wrapText="1"/>
    </xf>
    <xf numFmtId="0" fontId="97" fillId="0" borderId="55" xfId="0" applyFont="1" applyFill="1" applyBorder="1" applyAlignment="1">
      <alignment horizontal="center" vertical="center" wrapText="1"/>
    </xf>
    <xf numFmtId="0" fontId="97" fillId="0" borderId="52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 horizontal="center" vertical="center"/>
    </xf>
    <xf numFmtId="0" fontId="97" fillId="0" borderId="1" xfId="0" applyFont="1" applyFill="1" applyBorder="1" applyAlignment="1">
      <alignment horizontal="center" vertical="center" wrapText="1"/>
    </xf>
    <xf numFmtId="0" fontId="97" fillId="0" borderId="2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167" fontId="173" fillId="0" borderId="34" xfId="553" applyNumberFormat="1" applyFont="1" applyFill="1" applyBorder="1" applyAlignment="1">
      <alignment horizontal="center" vertical="center" wrapText="1"/>
    </xf>
    <xf numFmtId="167" fontId="173" fillId="0" borderId="18" xfId="553" applyNumberFormat="1" applyFont="1" applyFill="1" applyBorder="1" applyAlignment="1">
      <alignment horizontal="center" vertical="center" wrapText="1"/>
    </xf>
    <xf numFmtId="167" fontId="173" fillId="0" borderId="37" xfId="553" applyNumberFormat="1" applyFont="1" applyFill="1" applyBorder="1" applyAlignment="1">
      <alignment horizontal="center" vertical="center" wrapText="1"/>
    </xf>
    <xf numFmtId="167" fontId="75" fillId="5" borderId="5" xfId="0" applyNumberFormat="1" applyFont="1" applyFill="1" applyBorder="1" applyAlignment="1">
      <alignment horizontal="center" vertical="center" wrapText="1"/>
    </xf>
    <xf numFmtId="167" fontId="75" fillId="5" borderId="10" xfId="0" applyNumberFormat="1" applyFont="1" applyFill="1" applyBorder="1" applyAlignment="1">
      <alignment horizontal="center" vertical="center" wrapText="1"/>
    </xf>
    <xf numFmtId="167" fontId="75" fillId="5" borderId="38" xfId="0" applyNumberFormat="1" applyFont="1" applyFill="1" applyBorder="1" applyAlignment="1">
      <alignment horizontal="center" vertical="center" wrapText="1"/>
    </xf>
    <xf numFmtId="167" fontId="75" fillId="5" borderId="4" xfId="0" applyNumberFormat="1" applyFont="1" applyFill="1" applyBorder="1" applyAlignment="1">
      <alignment horizontal="center" vertical="center" wrapText="1"/>
    </xf>
    <xf numFmtId="167" fontId="75" fillId="5" borderId="0" xfId="0" applyNumberFormat="1" applyFont="1" applyFill="1" applyBorder="1" applyAlignment="1">
      <alignment horizontal="center" vertical="center" wrapText="1"/>
    </xf>
    <xf numFmtId="167" fontId="75" fillId="5" borderId="39" xfId="0" applyNumberFormat="1" applyFont="1" applyFill="1" applyBorder="1" applyAlignment="1">
      <alignment horizontal="center" vertical="center" wrapText="1"/>
    </xf>
    <xf numFmtId="167" fontId="75" fillId="5" borderId="31" xfId="0" applyNumberFormat="1" applyFont="1" applyFill="1" applyBorder="1" applyAlignment="1">
      <alignment horizontal="center" vertical="center" wrapText="1"/>
    </xf>
    <xf numFmtId="167" fontId="75" fillId="5" borderId="9" xfId="0" applyNumberFormat="1" applyFont="1" applyFill="1" applyBorder="1" applyAlignment="1">
      <alignment horizontal="center" vertical="center" wrapText="1"/>
    </xf>
    <xf numFmtId="167" fontId="75" fillId="5" borderId="40" xfId="0" applyNumberFormat="1" applyFont="1" applyFill="1" applyBorder="1" applyAlignment="1">
      <alignment horizontal="center" vertical="center" wrapText="1"/>
    </xf>
    <xf numFmtId="49" fontId="80" fillId="0" borderId="5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49" fontId="80" fillId="0" borderId="38" xfId="0" applyNumberFormat="1" applyFont="1" applyFill="1" applyBorder="1" applyAlignment="1">
      <alignment horizontal="center" vertical="center" wrapText="1"/>
    </xf>
    <xf numFmtId="49" fontId="80" fillId="0" borderId="4" xfId="0" applyNumberFormat="1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49" fontId="80" fillId="0" borderId="39" xfId="0" applyNumberFormat="1" applyFont="1" applyFill="1" applyBorder="1" applyAlignment="1">
      <alignment horizontal="center" vertical="center" wrapText="1"/>
    </xf>
    <xf numFmtId="49" fontId="80" fillId="0" borderId="31" xfId="0" applyNumberFormat="1" applyFont="1" applyFill="1" applyBorder="1" applyAlignment="1">
      <alignment horizontal="center" vertical="center" wrapText="1"/>
    </xf>
    <xf numFmtId="49" fontId="80" fillId="0" borderId="9" xfId="0" applyNumberFormat="1" applyFont="1" applyFill="1" applyBorder="1" applyAlignment="1">
      <alignment horizontal="center" vertical="center" wrapText="1"/>
    </xf>
    <xf numFmtId="49" fontId="80" fillId="0" borderId="40" xfId="0" applyNumberFormat="1" applyFont="1" applyFill="1" applyBorder="1" applyAlignment="1">
      <alignment horizontal="center" vertical="center" wrapText="1"/>
    </xf>
    <xf numFmtId="167" fontId="173" fillId="0" borderId="59" xfId="553" applyNumberFormat="1" applyFont="1" applyFill="1" applyBorder="1" applyAlignment="1">
      <alignment horizontal="center" vertical="center" wrapText="1"/>
    </xf>
    <xf numFmtId="167" fontId="173" fillId="0" borderId="58" xfId="553" applyNumberFormat="1" applyFont="1" applyFill="1" applyBorder="1" applyAlignment="1">
      <alignment horizontal="center" vertical="center" wrapText="1"/>
    </xf>
    <xf numFmtId="167" fontId="173" fillId="0" borderId="64" xfId="553" applyNumberFormat="1" applyFont="1" applyFill="1" applyBorder="1" applyAlignment="1">
      <alignment horizontal="center" vertical="center" wrapText="1"/>
    </xf>
    <xf numFmtId="167" fontId="173" fillId="0" borderId="57" xfId="553" applyNumberFormat="1" applyFont="1" applyFill="1" applyBorder="1" applyAlignment="1">
      <alignment horizontal="center" vertical="center" wrapText="1"/>
    </xf>
    <xf numFmtId="167" fontId="173" fillId="0" borderId="67" xfId="553" applyNumberFormat="1" applyFont="1" applyFill="1" applyBorder="1" applyAlignment="1">
      <alignment horizontal="center" vertical="center" wrapText="1"/>
    </xf>
    <xf numFmtId="167" fontId="173" fillId="0" borderId="1" xfId="553" applyNumberFormat="1" applyFont="1" applyFill="1" applyBorder="1" applyAlignment="1">
      <alignment horizontal="center" vertical="center" wrapText="1"/>
    </xf>
    <xf numFmtId="167" fontId="173" fillId="0" borderId="3" xfId="553" applyNumberFormat="1" applyFont="1" applyFill="1" applyBorder="1" applyAlignment="1">
      <alignment horizontal="center" vertical="center" wrapText="1"/>
    </xf>
    <xf numFmtId="167" fontId="173" fillId="0" borderId="2" xfId="553" applyNumberFormat="1" applyFont="1" applyFill="1" applyBorder="1" applyAlignment="1">
      <alignment horizontal="center" vertical="center" wrapText="1"/>
    </xf>
    <xf numFmtId="167" fontId="173" fillId="0" borderId="69" xfId="553" applyNumberFormat="1" applyFont="1" applyFill="1" applyBorder="1" applyAlignment="1">
      <alignment horizontal="center" vertical="center" wrapText="1"/>
    </xf>
    <xf numFmtId="167" fontId="173" fillId="0" borderId="61" xfId="553" applyNumberFormat="1" applyFont="1" applyFill="1" applyBorder="1" applyAlignment="1">
      <alignment horizontal="center" vertical="center" wrapText="1"/>
    </xf>
    <xf numFmtId="0" fontId="80" fillId="0" borderId="5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38" xfId="0" applyFont="1" applyFill="1" applyBorder="1" applyAlignment="1">
      <alignment horizontal="center" vertical="center" wrapText="1"/>
    </xf>
    <xf numFmtId="0" fontId="80" fillId="0" borderId="4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39" xfId="0" applyFont="1" applyFill="1" applyBorder="1" applyAlignment="1">
      <alignment horizontal="center" vertical="center" wrapText="1"/>
    </xf>
    <xf numFmtId="0" fontId="80" fillId="0" borderId="31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40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167" fontId="75" fillId="0" borderId="71" xfId="0" applyNumberFormat="1" applyFont="1" applyFill="1" applyBorder="1" applyAlignment="1">
      <alignment horizontal="center" vertical="center"/>
    </xf>
    <xf numFmtId="167" fontId="75" fillId="0" borderId="47" xfId="0" applyNumberFormat="1" applyFont="1" applyFill="1" applyBorder="1" applyAlignment="1">
      <alignment horizontal="center" vertical="center"/>
    </xf>
    <xf numFmtId="167" fontId="75" fillId="0" borderId="30" xfId="0" applyNumberFormat="1" applyFont="1" applyFill="1" applyBorder="1" applyAlignment="1">
      <alignment horizontal="center" vertical="center"/>
    </xf>
    <xf numFmtId="167" fontId="75" fillId="0" borderId="75" xfId="0" applyNumberFormat="1" applyFont="1" applyFill="1" applyBorder="1" applyAlignment="1">
      <alignment horizontal="center" vertical="center"/>
    </xf>
    <xf numFmtId="167" fontId="75" fillId="0" borderId="7" xfId="0" applyNumberFormat="1" applyFont="1" applyFill="1" applyBorder="1" applyAlignment="1">
      <alignment horizontal="center" vertical="center"/>
    </xf>
    <xf numFmtId="167" fontId="75" fillId="0" borderId="76" xfId="0" applyNumberFormat="1" applyFont="1" applyFill="1" applyBorder="1" applyAlignment="1">
      <alignment horizontal="center" vertical="center"/>
    </xf>
    <xf numFmtId="167" fontId="75" fillId="0" borderId="10" xfId="0" applyNumberFormat="1" applyFont="1" applyFill="1" applyBorder="1" applyAlignment="1">
      <alignment horizontal="center" vertical="center"/>
    </xf>
    <xf numFmtId="167" fontId="75" fillId="0" borderId="0" xfId="0" applyNumberFormat="1" applyFont="1" applyFill="1" applyBorder="1" applyAlignment="1">
      <alignment horizontal="center" vertical="center"/>
    </xf>
    <xf numFmtId="167" fontId="75" fillId="0" borderId="9" xfId="0" applyNumberFormat="1" applyFont="1" applyFill="1" applyBorder="1" applyAlignment="1">
      <alignment horizontal="center" vertical="center"/>
    </xf>
    <xf numFmtId="168" fontId="80" fillId="0" borderId="5" xfId="0" applyNumberFormat="1" applyFont="1" applyFill="1" applyBorder="1" applyAlignment="1">
      <alignment horizontal="center" vertical="center" wrapText="1"/>
    </xf>
    <xf numFmtId="168" fontId="80" fillId="0" borderId="10" xfId="0" applyNumberFormat="1" applyFont="1" applyFill="1" applyBorder="1" applyAlignment="1">
      <alignment horizontal="center" vertical="center" wrapText="1"/>
    </xf>
    <xf numFmtId="168" fontId="80" fillId="0" borderId="38" xfId="0" applyNumberFormat="1" applyFont="1" applyFill="1" applyBorder="1" applyAlignment="1">
      <alignment horizontal="center" vertical="center" wrapText="1"/>
    </xf>
    <xf numFmtId="168" fontId="80" fillId="0" borderId="4" xfId="0" applyNumberFormat="1" applyFont="1" applyFill="1" applyBorder="1" applyAlignment="1">
      <alignment horizontal="center" vertical="center" wrapText="1"/>
    </xf>
    <xf numFmtId="168" fontId="80" fillId="0" borderId="0" xfId="0" applyNumberFormat="1" applyFont="1" applyFill="1" applyBorder="1" applyAlignment="1">
      <alignment horizontal="center" vertical="center" wrapText="1"/>
    </xf>
    <xf numFmtId="168" fontId="80" fillId="0" borderId="39" xfId="0" applyNumberFormat="1" applyFont="1" applyFill="1" applyBorder="1" applyAlignment="1">
      <alignment horizontal="center" vertical="center" wrapText="1"/>
    </xf>
    <xf numFmtId="168" fontId="80" fillId="0" borderId="31" xfId="0" applyNumberFormat="1" applyFont="1" applyFill="1" applyBorder="1" applyAlignment="1">
      <alignment horizontal="center" vertical="center" wrapText="1"/>
    </xf>
    <xf numFmtId="168" fontId="80" fillId="0" borderId="9" xfId="0" applyNumberFormat="1" applyFont="1" applyFill="1" applyBorder="1" applyAlignment="1">
      <alignment horizontal="center" vertical="center" wrapText="1"/>
    </xf>
    <xf numFmtId="168" fontId="80" fillId="0" borderId="40" xfId="0" applyNumberFormat="1" applyFont="1" applyFill="1" applyBorder="1" applyAlignment="1">
      <alignment horizontal="center" vertical="center" wrapText="1"/>
    </xf>
    <xf numFmtId="167" fontId="75" fillId="0" borderId="75" xfId="1" applyNumberFormat="1" applyFont="1" applyFill="1" applyBorder="1" applyAlignment="1">
      <alignment horizontal="center" vertical="center"/>
    </xf>
    <xf numFmtId="167" fontId="75" fillId="0" borderId="7" xfId="1" applyNumberFormat="1" applyFont="1" applyFill="1" applyBorder="1" applyAlignment="1">
      <alignment horizontal="center" vertical="center"/>
    </xf>
    <xf numFmtId="167" fontId="75" fillId="0" borderId="76" xfId="1" applyNumberFormat="1" applyFont="1" applyFill="1" applyBorder="1" applyAlignment="1">
      <alignment horizontal="center" vertical="center"/>
    </xf>
    <xf numFmtId="167" fontId="75" fillId="0" borderId="10" xfId="1" applyNumberFormat="1" applyFont="1" applyFill="1" applyBorder="1" applyAlignment="1">
      <alignment horizontal="center" vertical="center"/>
    </xf>
    <xf numFmtId="167" fontId="75" fillId="0" borderId="0" xfId="1" applyNumberFormat="1" applyFont="1" applyFill="1" applyBorder="1" applyAlignment="1">
      <alignment horizontal="center" vertical="center"/>
    </xf>
    <xf numFmtId="167" fontId="75" fillId="0" borderId="9" xfId="1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center" wrapText="1"/>
    </xf>
    <xf numFmtId="0" fontId="80" fillId="0" borderId="9" xfId="0" applyNumberFormat="1" applyFont="1" applyFill="1" applyBorder="1" applyAlignment="1">
      <alignment horizontal="center" vertical="center" wrapText="1"/>
    </xf>
    <xf numFmtId="1" fontId="80" fillId="0" borderId="75" xfId="0" applyNumberFormat="1" applyFont="1" applyFill="1" applyBorder="1" applyAlignment="1">
      <alignment horizontal="center" vertical="center"/>
    </xf>
    <xf numFmtId="1" fontId="80" fillId="0" borderId="7" xfId="0" applyNumberFormat="1" applyFont="1" applyFill="1" applyBorder="1" applyAlignment="1">
      <alignment horizontal="center" vertical="center"/>
    </xf>
    <xf numFmtId="1" fontId="80" fillId="0" borderId="76" xfId="0" applyNumberFormat="1" applyFont="1" applyFill="1" applyBorder="1" applyAlignment="1">
      <alignment horizontal="center" vertical="center"/>
    </xf>
    <xf numFmtId="1" fontId="80" fillId="0" borderId="87" xfId="0" applyNumberFormat="1" applyFont="1" applyFill="1" applyBorder="1" applyAlignment="1">
      <alignment horizontal="center" vertical="center"/>
    </xf>
    <xf numFmtId="1" fontId="80" fillId="0" borderId="6" xfId="0" applyNumberFormat="1" applyFont="1" applyFill="1" applyBorder="1" applyAlignment="1">
      <alignment horizontal="center" vertical="center"/>
    </xf>
    <xf numFmtId="1" fontId="80" fillId="0" borderId="74" xfId="0" applyNumberFormat="1" applyFont="1" applyFill="1" applyBorder="1" applyAlignment="1">
      <alignment horizontal="center" vertical="center"/>
    </xf>
    <xf numFmtId="167" fontId="75" fillId="0" borderId="71" xfId="1" applyNumberFormat="1" applyFont="1" applyFill="1" applyBorder="1" applyAlignment="1">
      <alignment horizontal="center" vertical="center"/>
    </xf>
    <xf numFmtId="167" fontId="75" fillId="0" borderId="47" xfId="1" applyNumberFormat="1" applyFont="1" applyFill="1" applyBorder="1" applyAlignment="1">
      <alignment horizontal="center" vertical="center"/>
    </xf>
    <xf numFmtId="167" fontId="75" fillId="0" borderId="30" xfId="1" applyNumberFormat="1" applyFont="1" applyFill="1" applyBorder="1" applyAlignment="1">
      <alignment horizontal="center" vertical="center"/>
    </xf>
    <xf numFmtId="1" fontId="80" fillId="0" borderId="38" xfId="0" applyNumberFormat="1" applyFont="1" applyFill="1" applyBorder="1" applyAlignment="1">
      <alignment horizontal="center" vertical="center"/>
    </xf>
    <xf numFmtId="1" fontId="80" fillId="0" borderId="39" xfId="0" applyNumberFormat="1" applyFont="1" applyFill="1" applyBorder="1" applyAlignment="1">
      <alignment horizontal="center" vertical="center"/>
    </xf>
    <xf numFmtId="1" fontId="80" fillId="0" borderId="40" xfId="0" applyNumberFormat="1" applyFont="1" applyFill="1" applyBorder="1" applyAlignment="1">
      <alignment horizontal="center" vertical="center"/>
    </xf>
    <xf numFmtId="0" fontId="75" fillId="0" borderId="61" xfId="0" applyFont="1" applyFill="1" applyBorder="1" applyAlignment="1">
      <alignment horizontal="center" vertical="center"/>
    </xf>
    <xf numFmtId="0" fontId="75" fillId="0" borderId="76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38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80" fillId="0" borderId="48" xfId="0" applyFont="1" applyFill="1" applyBorder="1" applyAlignment="1">
      <alignment horizontal="center" vertical="center"/>
    </xf>
    <xf numFmtId="0" fontId="75" fillId="0" borderId="62" xfId="0" applyFont="1" applyFill="1" applyBorder="1" applyAlignment="1">
      <alignment horizontal="center" vertical="center"/>
    </xf>
    <xf numFmtId="0" fontId="75" fillId="0" borderId="74" xfId="0" applyFont="1" applyFill="1" applyBorder="1" applyAlignment="1">
      <alignment horizontal="center" vertical="center"/>
    </xf>
    <xf numFmtId="1" fontId="80" fillId="0" borderId="59" xfId="0" applyNumberFormat="1" applyFont="1" applyFill="1" applyBorder="1" applyAlignment="1">
      <alignment horizontal="center" vertical="center"/>
    </xf>
    <xf numFmtId="1" fontId="80" fillId="0" borderId="58" xfId="0" applyNumberFormat="1" applyFont="1" applyFill="1" applyBorder="1" applyAlignment="1">
      <alignment horizontal="center" vertical="center"/>
    </xf>
    <xf numFmtId="1" fontId="80" fillId="0" borderId="64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0" fillId="0" borderId="59" xfId="0" applyFont="1" applyFill="1" applyBorder="1" applyAlignment="1">
      <alignment horizontal="center" vertical="center"/>
    </xf>
    <xf numFmtId="0" fontId="80" fillId="0" borderId="53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/>
    </xf>
    <xf numFmtId="0" fontId="80" fillId="0" borderId="58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46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/>
    </xf>
    <xf numFmtId="49" fontId="75" fillId="0" borderId="55" xfId="0" applyNumberFormat="1" applyFont="1" applyFill="1" applyBorder="1" applyAlignment="1">
      <alignment horizontal="center" vertical="center" wrapText="1"/>
    </xf>
    <xf numFmtId="49" fontId="75" fillId="0" borderId="50" xfId="0" applyNumberFormat="1" applyFont="1" applyFill="1" applyBorder="1" applyAlignment="1">
      <alignment horizontal="center" vertical="center" wrapText="1"/>
    </xf>
    <xf numFmtId="49" fontId="75" fillId="0" borderId="52" xfId="0" applyNumberFormat="1" applyFont="1" applyFill="1" applyBorder="1" applyAlignment="1">
      <alignment horizontal="center" vertical="center" wrapText="1"/>
    </xf>
    <xf numFmtId="2" fontId="75" fillId="0" borderId="55" xfId="0" applyNumberFormat="1" applyFont="1" applyFill="1" applyBorder="1" applyAlignment="1">
      <alignment horizontal="center" vertical="center" wrapText="1"/>
    </xf>
    <xf numFmtId="2" fontId="75" fillId="0" borderId="50" xfId="0" applyNumberFormat="1" applyFont="1" applyFill="1" applyBorder="1" applyAlignment="1">
      <alignment horizontal="center" vertical="center" wrapText="1"/>
    </xf>
    <xf numFmtId="2" fontId="75" fillId="0" borderId="52" xfId="0" applyNumberFormat="1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0" fontId="75" fillId="0" borderId="50" xfId="0" applyFont="1" applyFill="1" applyBorder="1" applyAlignment="1">
      <alignment horizontal="center" vertical="center" wrapText="1"/>
    </xf>
    <xf numFmtId="0" fontId="75" fillId="0" borderId="52" xfId="0" applyFont="1" applyFill="1" applyBorder="1" applyAlignment="1">
      <alignment horizontal="center" vertical="center" wrapText="1"/>
    </xf>
    <xf numFmtId="0" fontId="176" fillId="0" borderId="0" xfId="0" applyFont="1" applyFill="1" applyBorder="1" applyAlignment="1">
      <alignment horizontal="center" vertical="center"/>
    </xf>
    <xf numFmtId="49" fontId="75" fillId="0" borderId="27" xfId="0" applyNumberFormat="1" applyFont="1" applyFill="1" applyBorder="1" applyAlignment="1">
      <alignment horizontal="center" vertical="center" wrapText="1"/>
    </xf>
    <xf numFmtId="49" fontId="75" fillId="0" borderId="63" xfId="0" applyNumberFormat="1" applyFont="1" applyFill="1" applyBorder="1" applyAlignment="1">
      <alignment horizontal="center" vertical="center" wrapText="1"/>
    </xf>
    <xf numFmtId="49" fontId="75" fillId="0" borderId="28" xfId="0" applyNumberFormat="1" applyFont="1" applyFill="1" applyBorder="1" applyAlignment="1">
      <alignment horizontal="center" vertical="center" wrapText="1"/>
    </xf>
    <xf numFmtId="0" fontId="75" fillId="0" borderId="51" xfId="0" applyFont="1" applyFill="1" applyBorder="1" applyAlignment="1">
      <alignment horizontal="center" vertical="center" wrapText="1"/>
    </xf>
    <xf numFmtId="0" fontId="75" fillId="0" borderId="72" xfId="0" applyFont="1" applyFill="1" applyBorder="1" applyAlignment="1">
      <alignment horizontal="center" vertical="center" wrapText="1"/>
    </xf>
    <xf numFmtId="2" fontId="75" fillId="0" borderId="51" xfId="0" applyNumberFormat="1" applyFont="1" applyFill="1" applyBorder="1" applyAlignment="1">
      <alignment horizontal="center" vertical="center" wrapText="1"/>
    </xf>
    <xf numFmtId="0" fontId="75" fillId="5" borderId="51" xfId="0" applyFont="1" applyFill="1" applyBorder="1" applyAlignment="1">
      <alignment horizontal="center" vertical="center" wrapText="1"/>
    </xf>
    <xf numFmtId="0" fontId="75" fillId="5" borderId="50" xfId="0" applyFont="1" applyFill="1" applyBorder="1" applyAlignment="1">
      <alignment horizontal="center" vertical="center" wrapText="1"/>
    </xf>
    <xf numFmtId="0" fontId="75" fillId="5" borderId="72" xfId="0" applyFont="1" applyFill="1" applyBorder="1" applyAlignment="1">
      <alignment horizontal="center" vertical="center" wrapText="1"/>
    </xf>
    <xf numFmtId="2" fontId="75" fillId="5" borderId="55" xfId="0" applyNumberFormat="1" applyFont="1" applyFill="1" applyBorder="1" applyAlignment="1">
      <alignment horizontal="center" vertical="center" wrapText="1"/>
    </xf>
    <xf numFmtId="2" fontId="75" fillId="5" borderId="50" xfId="0" applyNumberFormat="1" applyFont="1" applyFill="1" applyBorder="1" applyAlignment="1">
      <alignment horizontal="center" vertical="center" wrapText="1"/>
    </xf>
    <xf numFmtId="2" fontId="75" fillId="5" borderId="52" xfId="0" applyNumberFormat="1" applyFont="1" applyFill="1" applyBorder="1" applyAlignment="1">
      <alignment horizontal="center" vertical="center" wrapText="1"/>
    </xf>
    <xf numFmtId="0" fontId="75" fillId="5" borderId="55" xfId="0" applyFont="1" applyFill="1" applyBorder="1" applyAlignment="1">
      <alignment horizontal="center" vertical="center" wrapText="1"/>
    </xf>
    <xf numFmtId="0" fontId="75" fillId="5" borderId="52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80" fillId="0" borderId="73" xfId="0" applyFont="1" applyFill="1" applyBorder="1" applyAlignment="1">
      <alignment horizontal="center" vertical="center" wrapText="1"/>
    </xf>
    <xf numFmtId="0" fontId="80" fillId="0" borderId="54" xfId="0" applyFont="1" applyFill="1" applyBorder="1" applyAlignment="1">
      <alignment horizontal="center" vertical="center"/>
    </xf>
    <xf numFmtId="0" fontId="80" fillId="0" borderId="45" xfId="0" applyFont="1" applyFill="1" applyBorder="1" applyAlignment="1">
      <alignment horizontal="center" vertical="center"/>
    </xf>
    <xf numFmtId="2" fontId="75" fillId="5" borderId="51" xfId="0" applyNumberFormat="1" applyFont="1" applyFill="1" applyBorder="1" applyAlignment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top" wrapText="1"/>
    </xf>
    <xf numFmtId="0" fontId="80" fillId="0" borderId="55" xfId="0" applyNumberFormat="1" applyFont="1" applyFill="1" applyBorder="1" applyAlignment="1">
      <alignment horizontal="center" vertical="center" wrapText="1"/>
    </xf>
    <xf numFmtId="0" fontId="80" fillId="0" borderId="50" xfId="0" applyNumberFormat="1" applyFont="1" applyFill="1" applyBorder="1" applyAlignment="1">
      <alignment horizontal="center" vertical="center" wrapText="1"/>
    </xf>
    <xf numFmtId="0" fontId="80" fillId="0" borderId="52" xfId="0" applyNumberFormat="1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59" xfId="0" applyFont="1" applyFill="1" applyBorder="1" applyAlignment="1">
      <alignment horizontal="center" vertical="center" wrapText="1"/>
    </xf>
    <xf numFmtId="0" fontId="80" fillId="0" borderId="53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0" fontId="80" fillId="0" borderId="61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57" xfId="0" applyFont="1" applyFill="1" applyBorder="1" applyAlignment="1">
      <alignment horizontal="center" vertical="center"/>
    </xf>
    <xf numFmtId="0" fontId="80" fillId="0" borderId="65" xfId="0" applyFont="1" applyFill="1" applyBorder="1" applyAlignment="1">
      <alignment horizontal="center" vertical="center"/>
    </xf>
    <xf numFmtId="0" fontId="80" fillId="0" borderId="73" xfId="0" applyFont="1" applyFill="1" applyBorder="1" applyAlignment="1">
      <alignment horizontal="center" vertical="center"/>
    </xf>
    <xf numFmtId="0" fontId="75" fillId="5" borderId="65" xfId="0" applyFont="1" applyFill="1" applyBorder="1" applyAlignment="1">
      <alignment horizontal="center" vertical="center" wrapText="1"/>
    </xf>
    <xf numFmtId="0" fontId="75" fillId="5" borderId="54" xfId="0" applyFont="1" applyFill="1" applyBorder="1" applyAlignment="1">
      <alignment horizontal="center" vertical="center" wrapText="1"/>
    </xf>
    <xf numFmtId="0" fontId="75" fillId="5" borderId="68" xfId="0" applyFont="1" applyFill="1" applyBorder="1" applyAlignment="1">
      <alignment horizontal="center" vertical="center" wrapText="1"/>
    </xf>
    <xf numFmtId="2" fontId="75" fillId="0" borderId="56" xfId="0" applyNumberFormat="1" applyFont="1" applyFill="1" applyBorder="1" applyAlignment="1">
      <alignment horizontal="center" vertical="center" wrapText="1"/>
    </xf>
    <xf numFmtId="2" fontId="75" fillId="0" borderId="13" xfId="0" applyNumberFormat="1" applyFont="1" applyFill="1" applyBorder="1" applyAlignment="1">
      <alignment horizontal="center" vertical="center" wrapText="1"/>
    </xf>
    <xf numFmtId="2" fontId="75" fillId="0" borderId="6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top" wrapText="1"/>
    </xf>
    <xf numFmtId="0" fontId="80" fillId="0" borderId="9" xfId="0" applyNumberFormat="1" applyFont="1" applyFill="1" applyBorder="1" applyAlignment="1">
      <alignment horizontal="center" vertical="top" wrapText="1"/>
    </xf>
    <xf numFmtId="0" fontId="80" fillId="0" borderId="56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41" xfId="0" applyFont="1" applyFill="1" applyBorder="1" applyAlignment="1">
      <alignment horizontal="center" vertical="center"/>
    </xf>
    <xf numFmtId="0" fontId="80" fillId="0" borderId="68" xfId="0" applyFont="1" applyFill="1" applyBorder="1" applyAlignment="1">
      <alignment horizontal="center" vertical="center"/>
    </xf>
    <xf numFmtId="0" fontId="80" fillId="0" borderId="54" xfId="0" applyFont="1" applyFill="1" applyBorder="1" applyAlignment="1">
      <alignment horizontal="center" vertical="center" wrapText="1"/>
    </xf>
    <xf numFmtId="0" fontId="80" fillId="0" borderId="45" xfId="0" applyFont="1" applyFill="1" applyBorder="1" applyAlignment="1">
      <alignment horizontal="center" vertical="center" wrapText="1"/>
    </xf>
    <xf numFmtId="0" fontId="186" fillId="0" borderId="0" xfId="0" applyNumberFormat="1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center" wrapText="1"/>
    </xf>
    <xf numFmtId="0" fontId="80" fillId="36" borderId="55" xfId="19" applyFont="1" applyFill="1" applyBorder="1" applyAlignment="1">
      <alignment horizontal="center" vertical="center"/>
    </xf>
    <xf numFmtId="0" fontId="80" fillId="36" borderId="50" xfId="19" applyFont="1" applyFill="1" applyBorder="1" applyAlignment="1">
      <alignment horizontal="center" vertical="center"/>
    </xf>
    <xf numFmtId="0" fontId="80" fillId="36" borderId="52" xfId="19" applyFont="1" applyFill="1" applyBorder="1" applyAlignment="1">
      <alignment horizontal="center" vertical="center"/>
    </xf>
    <xf numFmtId="0" fontId="81" fillId="0" borderId="0" xfId="19" applyFont="1" applyFill="1" applyAlignment="1">
      <alignment horizontal="left" vertical="center" wrapText="1"/>
    </xf>
    <xf numFmtId="0" fontId="97" fillId="0" borderId="0" xfId="19" applyFont="1" applyFill="1" applyBorder="1" applyAlignment="1">
      <alignment horizontal="center" vertical="center"/>
    </xf>
    <xf numFmtId="0" fontId="81" fillId="0" borderId="0" xfId="19" applyFont="1" applyFill="1" applyBorder="1" applyAlignment="1">
      <alignment horizontal="right"/>
    </xf>
    <xf numFmtId="0" fontId="80" fillId="0" borderId="1" xfId="19" applyFont="1" applyFill="1" applyBorder="1" applyAlignment="1">
      <alignment horizontal="center" vertical="center"/>
    </xf>
    <xf numFmtId="0" fontId="80" fillId="0" borderId="31" xfId="19" applyFont="1" applyFill="1" applyBorder="1" applyAlignment="1">
      <alignment horizontal="center" vertical="center"/>
    </xf>
    <xf numFmtId="0" fontId="80" fillId="0" borderId="55" xfId="19" applyFont="1" applyFill="1" applyBorder="1" applyAlignment="1">
      <alignment horizontal="center" vertical="center"/>
    </xf>
    <xf numFmtId="0" fontId="80" fillId="0" borderId="50" xfId="19" applyFont="1" applyFill="1" applyBorder="1" applyAlignment="1">
      <alignment horizontal="center" vertical="center"/>
    </xf>
    <xf numFmtId="0" fontId="80" fillId="0" borderId="52" xfId="19" applyFont="1" applyFill="1" applyBorder="1" applyAlignment="1">
      <alignment horizontal="center" vertical="center"/>
    </xf>
  </cellXfs>
  <cellStyles count="610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3" xfId="549"/>
    <cellStyle name="Обычный 7 2 3 3 2 2 3 2" xfId="602"/>
    <cellStyle name="Обычный 7 2 3 3 2 2 3 2 2" xfId="606"/>
    <cellStyle name="Обычный 7 2 3 3 2 2 3 2 3" xfId="609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23E1A"/>
      <color rgb="FFF7A209"/>
      <color rgb="FF87F76D"/>
      <color rgb="FF47375B"/>
      <color rgb="FFCC66FF"/>
      <color rgb="FFF6FEC6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2920027710643331E-2"/>
                  <c:y val="-5.047804560295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242793975648426E-2"/>
                  <c:y val="-2.7240070645070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188999598147624E-2"/>
                  <c:y val="-3.498606229769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диаграмма!$BL$27:$DF$27</c:f>
              <c:strCache>
                <c:ptCount val="5"/>
                <c:pt idx="0">
                  <c:v>1 кв. 2019</c:v>
                </c:pt>
                <c:pt idx="1">
                  <c:v>2 кв. 2019</c:v>
                </c:pt>
                <c:pt idx="2">
                  <c:v>3 кв. 2019</c:v>
                </c:pt>
                <c:pt idx="3">
                  <c:v>4 кв. 2019</c:v>
                </c:pt>
                <c:pt idx="4">
                  <c:v>1 кв. 2020</c:v>
                </c:pt>
              </c:strCache>
            </c:strRef>
          </c:cat>
          <c:val>
            <c:numRef>
              <c:f>диаграмма!$BL$28:$DF$28</c:f>
              <c:numCache>
                <c:formatCode>#,##0</c:formatCode>
                <c:ptCount val="5"/>
                <c:pt idx="0">
                  <c:v>2921</c:v>
                </c:pt>
                <c:pt idx="1">
                  <c:v>2855</c:v>
                </c:pt>
                <c:pt idx="2">
                  <c:v>3361</c:v>
                </c:pt>
                <c:pt idx="3">
                  <c:v>3448</c:v>
                </c:pt>
                <c:pt idx="4">
                  <c:v>2849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v>Выбыло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5.4006961846918194E-2"/>
                  <c:y val="-2.71109707841932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791784336914821E-2"/>
                  <c:y val="2.052687787946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диаграмма!$BL$27:$DF$27</c:f>
              <c:strCache>
                <c:ptCount val="5"/>
                <c:pt idx="0">
                  <c:v>1 кв. 2019</c:v>
                </c:pt>
                <c:pt idx="1">
                  <c:v>2 кв. 2019</c:v>
                </c:pt>
                <c:pt idx="2">
                  <c:v>3 кв. 2019</c:v>
                </c:pt>
                <c:pt idx="3">
                  <c:v>4 кв. 2019</c:v>
                </c:pt>
                <c:pt idx="4">
                  <c:v>1 кв. 2020</c:v>
                </c:pt>
              </c:strCache>
            </c:strRef>
          </c:cat>
          <c:val>
            <c:numRef>
              <c:f>диаграмма!$BL$29:$DF$29</c:f>
              <c:numCache>
                <c:formatCode>#,##0</c:formatCode>
                <c:ptCount val="5"/>
                <c:pt idx="0">
                  <c:v>2920</c:v>
                </c:pt>
                <c:pt idx="1">
                  <c:v>2969</c:v>
                </c:pt>
                <c:pt idx="2">
                  <c:v>3789</c:v>
                </c:pt>
                <c:pt idx="3">
                  <c:v>3348</c:v>
                </c:pt>
                <c:pt idx="4">
                  <c:v>2587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497488"/>
        <c:axId val="189906576"/>
      </c:lineChart>
      <c:catAx>
        <c:axId val="18749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89906576"/>
        <c:crosses val="autoZero"/>
        <c:auto val="1"/>
        <c:lblAlgn val="ctr"/>
        <c:lblOffset val="100"/>
        <c:noMultiLvlLbl val="0"/>
      </c:catAx>
      <c:valAx>
        <c:axId val="189906576"/>
        <c:scaling>
          <c:orientation val="minMax"/>
          <c:min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7497488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801377778344218E-2"/>
                  <c:y val="-5.4848090456640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3.920859907535526E-2"/>
                  <c:y val="4.998710755058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320687266046974E-2"/>
                  <c:y val="4.026514173847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1950828699266567E-2"/>
                  <c:y val="3.7024486467776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504988426849711E-2"/>
                  <c:y val="-4.2371567664435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2207342830180326E-2"/>
                  <c:y val="4.6746452279883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963303958346048E-2"/>
                  <c:y val="-2.9408946581625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82366288362278E-2"/>
                  <c:y val="-3.171695657560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339964224176414E-2"/>
                  <c:y val="-2.7527580336673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2.0979474919698773E-2"/>
                  <c:y val="3.4400480761822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167206225899059E-4"/>
                  <c:y val="1.4384550992234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458878687033006E-2"/>
                  <c:y val="2.3195088474977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483990560678045E-3"/>
                  <c:y val="1.3286854917818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493893440016211E-3"/>
                  <c:y val="-8.19107778246163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75918193980313E-2"/>
                  <c:y val="-3.6001709164357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816816"/>
        <c:axId val="192817376"/>
      </c:lineChart>
      <c:catAx>
        <c:axId val="19281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81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817376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816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956096"/>
        <c:axId val="192956656"/>
        <c:axId val="0"/>
      </c:bar3DChart>
      <c:catAx>
        <c:axId val="19295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5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95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56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6.2900189501519779E-2"/>
                  <c:y val="-5.3757835231835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501408"/>
        <c:axId val="192501968"/>
      </c:lineChart>
      <c:catAx>
        <c:axId val="19250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50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01968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50140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42245995786E-2"/>
                  <c:y val="-4.8563519704402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69023450579515E-2"/>
                  <c:y val="-3.931430839331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643441737336439E-2"/>
                  <c:y val="-4.5660964019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244694618259983E-2"/>
                  <c:y val="4.681720114677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238430213642755E-2"/>
                  <c:y val="4.681720114677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65610290804642E-2"/>
                  <c:y val="-3.387418825232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30726336190811E-2"/>
                  <c:y val="3.618214400481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238430213642706E-2"/>
                  <c:y val="-5.6725315923720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424820706985314E-2"/>
                  <c:y val="4.2696754686988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891677110795254E-2"/>
                  <c:y val="3.952459318840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621048126372725E-2"/>
                  <c:y val="-0.105981641679877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492127697021244E-2"/>
                  <c:y val="-5.5535010631348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806769143066E-2"/>
                  <c:y val="-4.645233369534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4949721098737E-2"/>
                  <c:y val="-5.3057916921527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011191078328396E-2"/>
                  <c:y val="-4.3096749428903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912972157002529E-2"/>
                  <c:y val="-4.9913243206131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36451107620483E-2"/>
                  <c:y val="5.0679906960100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849193693875271E-2"/>
                  <c:y val="5.6625191926000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809453195608506E-2"/>
                  <c:y val="-4.1592028777457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131302044131291E-2"/>
                  <c:y val="-4.2767770579252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1630635909186E-2"/>
                  <c:y val="4.083032156912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617715414301769E-2"/>
                  <c:y val="3.4091764023085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8151852768690196E-3"/>
                  <c:y val="-2.4615159578720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0129128217348E-2"/>
                  <c:y val="3.620346198779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07952"/>
        <c:axId val="192708512"/>
      </c:lineChart>
      <c:catAx>
        <c:axId val="1927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70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708512"/>
        <c:scaling>
          <c:orientation val="minMax"/>
          <c:max val="1200"/>
          <c:min val="74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707952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048588818614107E-2"/>
                  <c:y val="4.74291258257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2252656157434E-2"/>
                  <c:y val="-4.234130890724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037918132573851E-2"/>
                  <c:y val="-4.9357738257163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973433739077271E-2"/>
                  <c:y val="-5.1820414444331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729763743752442E-2"/>
                  <c:y val="-4.5331530818443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2969996067E-2"/>
                  <c:y val="4.9088879149818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294773447254414E-2"/>
                  <c:y val="-5.5461611617155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083915854981555E-2"/>
                  <c:y val="-4.9170468256313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810970867109092E-2"/>
                  <c:y val="5.980763829981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342057749116385E-2"/>
                  <c:y val="5.4857600997933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9193979392649E-4"/>
                  <c:y val="-9.71945194087515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9407754020009E-2"/>
                  <c:y val="-4.500290802839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230550813552516E-2"/>
                  <c:y val="4.6147510996732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361199530909702E-2"/>
                  <c:y val="4.7138179365469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76344446305911E-2"/>
                  <c:y val="6.281755845082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8377323527125E-2"/>
                  <c:y val="-4.1163876156602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994702500739595E-2"/>
                  <c:y val="-5.8064873687614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572544"/>
        <c:axId val="193573104"/>
      </c:lineChart>
      <c:catAx>
        <c:axId val="1935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57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573104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572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2781333329487"/>
          <c:y val="0.14171051740567725"/>
          <c:w val="0.88654381086775591"/>
          <c:h val="0.6481509565713541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4.3903214013077611E-2"/>
                  <c:y val="4.58069595291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4.3903214013077611E-2"/>
                  <c:y val="-4.257518251741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50896191863E-2"/>
                  <c:y val="7.9348637009940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043019012867297E-2"/>
                  <c:y val="5.3310671789802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104953476785759E-2"/>
                  <c:y val="3.88251872705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841514523013721E-3"/>
                  <c:y val="1.0030442469229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862069733329993E-2"/>
                  <c:y val="2.320499487746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B05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6232896"/>
        <c:axId val="236233456"/>
      </c:lineChart>
      <c:catAx>
        <c:axId val="23623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233456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36233456"/>
        <c:scaling>
          <c:orientation val="minMax"/>
          <c:max val="17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23289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6236816"/>
        <c:axId val="236237376"/>
        <c:axId val="0"/>
      </c:bar3DChart>
      <c:catAx>
        <c:axId val="23623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623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23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623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6240176"/>
        <c:axId val="193124192"/>
        <c:axId val="0"/>
      </c:bar3DChart>
      <c:catAx>
        <c:axId val="23624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12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12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6240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01.05.2020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- 22,5%
(01.05.19 г. - 23,1%)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- 25,3%
(01.05.19 г. - 31,3%)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879670553524341E-2"/>
                  <c:y val="-2.03947423542659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- 21,9%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(01.05.19 г. - 25,9%)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7406788430997094E-2"/>
                  <c:y val="-0.128126999152948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- 12,2%
(01.05.19 г. - 16,0%)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2218682652123"/>
                      <c:h val="0.1328626597822358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1210679379403037E-2"/>
                  <c:y val="4.48157199874019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- 18,1%
(01.05.19 г. - 3,7%)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диаграмма!$B$21:$B$25</c:f>
              <c:numCache>
                <c:formatCode>0.0</c:formatCode>
                <c:ptCount val="5"/>
                <c:pt idx="0">
                  <c:v>23.1</c:v>
                </c:pt>
                <c:pt idx="1">
                  <c:v>31.3</c:v>
                </c:pt>
                <c:pt idx="2">
                  <c:v>25.9</c:v>
                </c:pt>
                <c:pt idx="3">
                  <c:v>16</c:v>
                </c:pt>
                <c:pt idx="4">
                  <c:v>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22.5</c:v>
                </c:pt>
                <c:pt idx="1">
                  <c:v>25.3</c:v>
                </c:pt>
                <c:pt idx="2">
                  <c:v>21.9</c:v>
                </c:pt>
                <c:pt idx="3">
                  <c:v>12.2</c:v>
                </c:pt>
                <c:pt idx="4">
                  <c:v>18.100000000000001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01.05.2019 г.</c:v>
                </c:pt>
                <c:pt idx="1">
                  <c:v>На 01.05.2020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51.7</c:v>
                </c:pt>
                <c:pt idx="1">
                  <c:v>44.4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01.05.2019 г.</c:v>
                </c:pt>
                <c:pt idx="1">
                  <c:v>На 01.05.2020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48.3</c:v>
                </c:pt>
                <c:pt idx="1">
                  <c:v>55.6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438256"/>
        <c:axId val="190438816"/>
        <c:axId val="0"/>
      </c:bar3DChart>
      <c:catAx>
        <c:axId val="190438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043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43881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0438256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01.05.2019 г.</c:v>
                </c:pt>
                <c:pt idx="1">
                  <c:v>На 01.05.2020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26.2</c:v>
                </c:pt>
                <c:pt idx="1">
                  <c:v>28.9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01.05.2019 г.</c:v>
                </c:pt>
                <c:pt idx="1">
                  <c:v>На 01.05.2020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33.9</c:v>
                </c:pt>
                <c:pt idx="1">
                  <c:v>34.5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01.05.2019 г.</c:v>
                </c:pt>
                <c:pt idx="1">
                  <c:v>На 01.05.2020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39.9</c:v>
                </c:pt>
                <c:pt idx="1">
                  <c:v>36.6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520288"/>
        <c:axId val="190520848"/>
        <c:axId val="0"/>
      </c:bar3DChart>
      <c:catAx>
        <c:axId val="19052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052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52084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0520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апрель 2020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4321.3599999999997</c:v>
                </c:pt>
                <c:pt idx="1">
                  <c:v>4923.53</c:v>
                </c:pt>
                <c:pt idx="2">
                  <c:v>6177.37</c:v>
                </c:pt>
                <c:pt idx="3">
                  <c:v>6443.53</c:v>
                </c:pt>
                <c:pt idx="4">
                  <c:v>6724.88</c:v>
                </c:pt>
                <c:pt idx="5">
                  <c:v>7122.76</c:v>
                </c:pt>
                <c:pt idx="6">
                  <c:v>7814.78</c:v>
                </c:pt>
                <c:pt idx="7">
                  <c:v>10817.29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апрель 2019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4242.92</c:v>
                </c:pt>
                <c:pt idx="1">
                  <c:v>4754.6099999999997</c:v>
                </c:pt>
                <c:pt idx="2">
                  <c:v>5770.12</c:v>
                </c:pt>
                <c:pt idx="3">
                  <c:v>5939.02</c:v>
                </c:pt>
                <c:pt idx="4">
                  <c:v>6215.39</c:v>
                </c:pt>
                <c:pt idx="5">
                  <c:v>6698.82</c:v>
                </c:pt>
                <c:pt idx="6">
                  <c:v>7372.43</c:v>
                </c:pt>
                <c:pt idx="7">
                  <c:v>10642.81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91831392"/>
        <c:axId val="191831952"/>
      </c:barChart>
      <c:catAx>
        <c:axId val="19183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9183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831952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91831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906432"/>
        <c:axId val="191906992"/>
        <c:axId val="0"/>
      </c:bar3DChart>
      <c:catAx>
        <c:axId val="19190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90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906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906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432496"/>
        <c:axId val="191433056"/>
        <c:axId val="0"/>
      </c:bar3DChart>
      <c:catAx>
        <c:axId val="19143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43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433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432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535728"/>
        <c:axId val="189536288"/>
        <c:axId val="0"/>
      </c:bar3DChart>
      <c:catAx>
        <c:axId val="18953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53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3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535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2.7632155448487739E-2"/>
                  <c:y val="-4.6047592020041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712242486944263E-2"/>
                  <c:y val="4.375086632417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38260376325556E-2"/>
                  <c:y val="5.3582679060999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212355232291083E-2"/>
                  <c:y val="4.131319424483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561560409969199E-2"/>
                  <c:y val="-3.1167738690993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360222629544454E-2"/>
                  <c:y val="-4.0253017257272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821416444377624E-2"/>
                  <c:y val="-2.8340267203089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5589542049E-2"/>
                  <c:y val="4.185017730483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441536"/>
        <c:axId val="192442096"/>
      </c:lineChart>
      <c:catAx>
        <c:axId val="1924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44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442096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44153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23</xdr:row>
      <xdr:rowOff>58315</xdr:rowOff>
    </xdr:from>
    <xdr:to>
      <xdr:col>6</xdr:col>
      <xdr:colOff>0</xdr:colOff>
      <xdr:row>53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119</xdr:row>
      <xdr:rowOff>10091</xdr:rowOff>
    </xdr:from>
    <xdr:to>
      <xdr:col>10</xdr:col>
      <xdr:colOff>603249</xdr:colOff>
      <xdr:row>174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905000" y="76104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905000" y="80962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istant-tusur.ru/?utm_source=yandex&amp;utm_medium=search&amp;utm_campaign=search_Russia3&amp;yclid=693768184640782158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EJ130"/>
  <sheetViews>
    <sheetView zoomScale="75" zoomScaleNormal="75" workbookViewId="0">
      <pane xSplit="1" ySplit="1" topLeftCell="DV2" activePane="bottomRight" state="frozen"/>
      <selection activeCell="S20" sqref="S20"/>
      <selection pane="topRight" activeCell="S20" sqref="S20"/>
      <selection pane="bottomLeft" activeCell="S20" sqref="S20"/>
      <selection pane="bottomRight" activeCell="DV4" sqref="DV4"/>
    </sheetView>
  </sheetViews>
  <sheetFormatPr defaultColWidth="9.140625" defaultRowHeight="12.75" outlineLevelCol="1" x14ac:dyDescent="0.2"/>
  <cols>
    <col min="1" max="1" width="76.7109375" style="415" customWidth="1"/>
    <col min="2" max="2" width="20.85546875" style="415" customWidth="1"/>
    <col min="3" max="3" width="19.42578125" style="415" customWidth="1"/>
    <col min="4" max="4" width="19.5703125" style="415" customWidth="1"/>
    <col min="5" max="5" width="26.5703125" style="415" customWidth="1"/>
    <col min="6" max="6" width="20.28515625" style="415" customWidth="1"/>
    <col min="7" max="7" width="19.42578125" style="415" customWidth="1"/>
    <col min="8" max="8" width="13.5703125" style="415" customWidth="1"/>
    <col min="9" max="9" width="18.28515625" style="415" customWidth="1"/>
    <col min="10" max="10" width="15.42578125" style="415" customWidth="1"/>
    <col min="11" max="11" width="15.28515625" style="415" customWidth="1"/>
    <col min="12" max="12" width="16.7109375" style="415" customWidth="1"/>
    <col min="13" max="13" width="17" style="415" customWidth="1"/>
    <col min="14" max="15" width="14.28515625" style="415" customWidth="1"/>
    <col min="16" max="16" width="14.7109375" style="415" customWidth="1"/>
    <col min="17" max="17" width="14.5703125" style="415" customWidth="1"/>
    <col min="18" max="18" width="14.85546875" style="415" customWidth="1"/>
    <col min="19" max="23" width="15.7109375" style="415" customWidth="1"/>
    <col min="24" max="24" width="15.5703125" style="415" customWidth="1"/>
    <col min="25" max="29" width="15.7109375" style="415" customWidth="1"/>
    <col min="30" max="30" width="15.42578125" style="415" customWidth="1"/>
    <col min="31" max="31" width="15.7109375" style="415" customWidth="1"/>
    <col min="32" max="32" width="16.140625" style="415" customWidth="1"/>
    <col min="33" max="33" width="17.85546875" style="415" customWidth="1"/>
    <col min="34" max="34" width="17.7109375" style="415" customWidth="1"/>
    <col min="35" max="35" width="15.7109375" style="415" customWidth="1"/>
    <col min="36" max="36" width="18.7109375" style="415" customWidth="1"/>
    <col min="37" max="37" width="15.85546875" style="415" customWidth="1"/>
    <col min="38" max="38" width="17.5703125" style="415" customWidth="1"/>
    <col min="39" max="39" width="14.42578125" style="415" customWidth="1"/>
    <col min="40" max="40" width="16.140625" style="415" customWidth="1"/>
    <col min="41" max="42" width="14.42578125" style="415" customWidth="1"/>
    <col min="43" max="44" width="14.5703125" style="415" customWidth="1"/>
    <col min="45" max="45" width="18.28515625" style="415" customWidth="1"/>
    <col min="46" max="46" width="19.85546875" style="415" customWidth="1"/>
    <col min="47" max="48" width="19" style="415" customWidth="1"/>
    <col min="49" max="50" width="16.140625" style="415" customWidth="1"/>
    <col min="51" max="52" width="18.28515625" style="415" customWidth="1"/>
    <col min="53" max="53" width="16.28515625" style="415" customWidth="1"/>
    <col min="54" max="54" width="17.85546875" style="415" customWidth="1"/>
    <col min="55" max="56" width="14.5703125" style="415" customWidth="1"/>
    <col min="57" max="57" width="15.5703125" style="415" customWidth="1"/>
    <col min="58" max="58" width="19.42578125" style="415" customWidth="1"/>
    <col min="59" max="59" width="18.42578125" style="415" customWidth="1"/>
    <col min="60" max="60" width="17" style="415" customWidth="1"/>
    <col min="61" max="61" width="18.42578125" style="415" customWidth="1"/>
    <col min="62" max="62" width="17" style="415" customWidth="1"/>
    <col min="63" max="63" width="19" style="415" customWidth="1"/>
    <col min="64" max="64" width="17.5703125" style="415" customWidth="1"/>
    <col min="65" max="65" width="17.28515625" style="415" customWidth="1"/>
    <col min="66" max="66" width="13.5703125" style="415" customWidth="1"/>
    <col min="67" max="67" width="15" style="415" customWidth="1"/>
    <col min="68" max="68" width="15.85546875" style="415" hidden="1" customWidth="1" outlineLevel="1"/>
    <col min="69" max="69" width="16.42578125" style="415" hidden="1" customWidth="1" outlineLevel="1"/>
    <col min="70" max="70" width="18.7109375" style="415" hidden="1" customWidth="1" outlineLevel="1"/>
    <col min="71" max="71" width="17.42578125" style="415" hidden="1" customWidth="1" outlineLevel="1"/>
    <col min="72" max="72" width="16.42578125" style="415" hidden="1" customWidth="1" outlineLevel="1"/>
    <col min="73" max="73" width="17.42578125" style="415" hidden="1" customWidth="1" outlineLevel="1"/>
    <col min="74" max="74" width="16.5703125" style="415" hidden="1" customWidth="1" outlineLevel="1"/>
    <col min="75" max="75" width="18" style="415" hidden="1" customWidth="1" outlineLevel="1"/>
    <col min="76" max="76" width="14.28515625" style="415" hidden="1" customWidth="1" outlineLevel="1"/>
    <col min="77" max="77" width="16.42578125" style="415" hidden="1" customWidth="1" outlineLevel="1"/>
    <col min="78" max="78" width="13.140625" style="415" hidden="1" customWidth="1" outlineLevel="1"/>
    <col min="79" max="80" width="15" style="415" hidden="1" customWidth="1" outlineLevel="1"/>
    <col min="81" max="81" width="16" style="415" hidden="1" customWidth="1" outlineLevel="1"/>
    <col min="82" max="82" width="18.7109375" style="415" hidden="1" customWidth="1" outlineLevel="1"/>
    <col min="83" max="83" width="17.42578125" style="415" hidden="1" customWidth="1" outlineLevel="1"/>
    <col min="84" max="84" width="16.42578125" style="415" hidden="1" customWidth="1" outlineLevel="1"/>
    <col min="85" max="85" width="17.42578125" style="415" hidden="1" customWidth="1" outlineLevel="1"/>
    <col min="86" max="86" width="16.5703125" style="415" hidden="1" customWidth="1" outlineLevel="1"/>
    <col min="87" max="87" width="18" style="415" hidden="1" customWidth="1" outlineLevel="1"/>
    <col min="88" max="88" width="14.28515625" style="415" hidden="1" customWidth="1" outlineLevel="1"/>
    <col min="89" max="89" width="16.42578125" style="415" hidden="1" customWidth="1" outlineLevel="1" collapsed="1"/>
    <col min="90" max="90" width="13.140625" style="415" hidden="1" customWidth="1" outlineLevel="1"/>
    <col min="91" max="92" width="15" style="415" hidden="1" customWidth="1" outlineLevel="1"/>
    <col min="93" max="93" width="16" style="415" hidden="1" customWidth="1" outlineLevel="1"/>
    <col min="94" max="109" width="18.7109375" style="415" hidden="1" customWidth="1" outlineLevel="1"/>
    <col min="110" max="110" width="18.7109375" style="415" customWidth="1" collapsed="1"/>
    <col min="111" max="121" width="18.7109375" style="415" customWidth="1" outlineLevel="1"/>
    <col min="122" max="122" width="18.7109375" style="415" customWidth="1"/>
    <col min="123" max="133" width="18.7109375" style="415" customWidth="1" outlineLevel="1"/>
    <col min="134" max="137" width="18.7109375" style="415" customWidth="1"/>
    <col min="138" max="138" width="80" style="415" bestFit="1" customWidth="1" collapsed="1"/>
    <col min="139" max="16384" width="9.140625" style="415"/>
  </cols>
  <sheetData>
    <row r="1" spans="1:140" ht="27.75" customHeight="1" x14ac:dyDescent="0.4">
      <c r="A1" s="538" t="s">
        <v>52</v>
      </c>
      <c r="B1" s="539" t="s">
        <v>709</v>
      </c>
      <c r="C1" s="539" t="s">
        <v>710</v>
      </c>
      <c r="D1" s="540"/>
      <c r="F1" s="541"/>
    </row>
    <row r="2" spans="1:140" ht="16.5" x14ac:dyDescent="0.25">
      <c r="A2" s="542"/>
      <c r="B2" s="543"/>
      <c r="C2" s="416"/>
      <c r="D2" s="544"/>
      <c r="E2" s="545"/>
    </row>
    <row r="3" spans="1:140" ht="15.75" x14ac:dyDescent="0.25">
      <c r="A3" s="546"/>
      <c r="B3" s="547" t="s">
        <v>100</v>
      </c>
      <c r="C3" s="547" t="s">
        <v>105</v>
      </c>
      <c r="D3" s="547" t="s">
        <v>106</v>
      </c>
      <c r="E3" s="547" t="s">
        <v>107</v>
      </c>
      <c r="F3" s="547" t="s">
        <v>108</v>
      </c>
      <c r="G3" s="547" t="s">
        <v>110</v>
      </c>
      <c r="H3" s="547" t="s">
        <v>111</v>
      </c>
      <c r="I3" s="547" t="s">
        <v>112</v>
      </c>
      <c r="J3" s="547" t="s">
        <v>113</v>
      </c>
      <c r="K3" s="547" t="s">
        <v>114</v>
      </c>
      <c r="L3" s="547" t="s">
        <v>119</v>
      </c>
      <c r="M3" s="547" t="s">
        <v>118</v>
      </c>
      <c r="N3" s="547" t="s">
        <v>122</v>
      </c>
      <c r="O3" s="547" t="s">
        <v>123</v>
      </c>
      <c r="P3" s="547" t="s">
        <v>124</v>
      </c>
      <c r="Q3" s="547" t="s">
        <v>125</v>
      </c>
      <c r="R3" s="547" t="s">
        <v>126</v>
      </c>
      <c r="S3" s="547" t="s">
        <v>127</v>
      </c>
      <c r="T3" s="547" t="s">
        <v>128</v>
      </c>
      <c r="U3" s="547" t="s">
        <v>129</v>
      </c>
      <c r="V3" s="547" t="s">
        <v>130</v>
      </c>
      <c r="W3" s="547" t="s">
        <v>131</v>
      </c>
      <c r="X3" s="547" t="s">
        <v>132</v>
      </c>
      <c r="Y3" s="547" t="s">
        <v>137</v>
      </c>
      <c r="Z3" s="547" t="s">
        <v>140</v>
      </c>
      <c r="AA3" s="547" t="s">
        <v>189</v>
      </c>
      <c r="AB3" s="547" t="s">
        <v>198</v>
      </c>
      <c r="AC3" s="547" t="s">
        <v>202</v>
      </c>
      <c r="AD3" s="547" t="s">
        <v>204</v>
      </c>
      <c r="AE3" s="547" t="s">
        <v>209</v>
      </c>
      <c r="AF3" s="547" t="s">
        <v>212</v>
      </c>
      <c r="AG3" s="547" t="s">
        <v>215</v>
      </c>
      <c r="AH3" s="547" t="s">
        <v>218</v>
      </c>
      <c r="AI3" s="547" t="s">
        <v>225</v>
      </c>
      <c r="AJ3" s="547" t="s">
        <v>228</v>
      </c>
      <c r="AK3" s="547" t="s">
        <v>237</v>
      </c>
      <c r="AL3" s="547" t="s">
        <v>246</v>
      </c>
      <c r="AM3" s="547" t="s">
        <v>188</v>
      </c>
      <c r="AN3" s="547" t="s">
        <v>199</v>
      </c>
      <c r="AO3" s="547" t="s">
        <v>201</v>
      </c>
      <c r="AP3" s="547" t="s">
        <v>205</v>
      </c>
      <c r="AQ3" s="547" t="s">
        <v>208</v>
      </c>
      <c r="AR3" s="547" t="s">
        <v>211</v>
      </c>
      <c r="AS3" s="547" t="s">
        <v>217</v>
      </c>
      <c r="AT3" s="547" t="s">
        <v>219</v>
      </c>
      <c r="AU3" s="547" t="s">
        <v>226</v>
      </c>
      <c r="AV3" s="547"/>
      <c r="AW3" s="547" t="s">
        <v>227</v>
      </c>
      <c r="AX3" s="547" t="s">
        <v>238</v>
      </c>
      <c r="AY3" s="547" t="s">
        <v>244</v>
      </c>
      <c r="AZ3" s="547" t="s">
        <v>249</v>
      </c>
      <c r="BA3" s="547" t="s">
        <v>197</v>
      </c>
      <c r="BB3" s="547" t="s">
        <v>200</v>
      </c>
      <c r="BC3" s="547" t="s">
        <v>206</v>
      </c>
      <c r="BD3" s="547" t="s">
        <v>207</v>
      </c>
      <c r="BE3" s="547" t="s">
        <v>210</v>
      </c>
      <c r="BF3" s="547" t="s">
        <v>216</v>
      </c>
      <c r="BG3" s="547" t="s">
        <v>220</v>
      </c>
      <c r="BH3" s="547" t="s">
        <v>224</v>
      </c>
      <c r="BI3" s="547" t="s">
        <v>229</v>
      </c>
      <c r="BJ3" s="547" t="s">
        <v>236</v>
      </c>
      <c r="BK3" s="547" t="s">
        <v>245</v>
      </c>
      <c r="BL3" s="547" t="s">
        <v>250</v>
      </c>
      <c r="BM3" s="547" t="s">
        <v>251</v>
      </c>
      <c r="BN3" s="547" t="s">
        <v>252</v>
      </c>
      <c r="BO3" s="547" t="s">
        <v>254</v>
      </c>
      <c r="BP3" s="547" t="s">
        <v>255</v>
      </c>
      <c r="BQ3" s="547" t="s">
        <v>257</v>
      </c>
      <c r="BR3" s="547" t="s">
        <v>258</v>
      </c>
      <c r="BS3" s="547" t="s">
        <v>264</v>
      </c>
      <c r="BT3" s="547" t="s">
        <v>265</v>
      </c>
      <c r="BU3" s="547" t="s">
        <v>266</v>
      </c>
      <c r="BV3" s="547" t="s">
        <v>270</v>
      </c>
      <c r="BW3" s="547" t="s">
        <v>273</v>
      </c>
      <c r="BX3" s="547" t="s">
        <v>274</v>
      </c>
      <c r="BY3" s="547" t="s">
        <v>283</v>
      </c>
      <c r="BZ3" s="547" t="s">
        <v>284</v>
      </c>
      <c r="CA3" s="547" t="s">
        <v>285</v>
      </c>
      <c r="CB3" s="547" t="s">
        <v>286</v>
      </c>
      <c r="CC3" s="547" t="s">
        <v>289</v>
      </c>
      <c r="CD3" s="547" t="s">
        <v>291</v>
      </c>
      <c r="CE3" s="547" t="s">
        <v>293</v>
      </c>
      <c r="CF3" s="547" t="s">
        <v>294</v>
      </c>
      <c r="CG3" s="547" t="s">
        <v>297</v>
      </c>
      <c r="CH3" s="547" t="s">
        <v>298</v>
      </c>
      <c r="CI3" s="547" t="s">
        <v>300</v>
      </c>
      <c r="CJ3" s="547" t="s">
        <v>302</v>
      </c>
      <c r="CK3" s="547" t="s">
        <v>306</v>
      </c>
      <c r="CL3" s="547" t="s">
        <v>307</v>
      </c>
      <c r="CM3" s="547" t="s">
        <v>308</v>
      </c>
      <c r="CN3" s="547" t="s">
        <v>310</v>
      </c>
      <c r="CO3" s="547" t="s">
        <v>311</v>
      </c>
      <c r="CP3" s="547" t="s">
        <v>312</v>
      </c>
      <c r="CQ3" s="547" t="s">
        <v>314</v>
      </c>
      <c r="CR3" s="547" t="s">
        <v>315</v>
      </c>
      <c r="CS3" s="547" t="s">
        <v>318</v>
      </c>
      <c r="CT3" s="547" t="s">
        <v>319</v>
      </c>
      <c r="CU3" s="547" t="s">
        <v>334</v>
      </c>
      <c r="CV3" s="547" t="s">
        <v>336</v>
      </c>
      <c r="CW3" s="547" t="s">
        <v>338</v>
      </c>
      <c r="CX3" s="547" t="s">
        <v>339</v>
      </c>
      <c r="CY3" s="547" t="s">
        <v>342</v>
      </c>
      <c r="CZ3" s="547" t="s">
        <v>343</v>
      </c>
      <c r="DA3" s="547" t="s">
        <v>344</v>
      </c>
      <c r="DB3" s="547" t="s">
        <v>345</v>
      </c>
      <c r="DC3" s="547" t="s">
        <v>347</v>
      </c>
      <c r="DD3" s="547" t="s">
        <v>352</v>
      </c>
      <c r="DE3" s="547" t="s">
        <v>353</v>
      </c>
      <c r="DF3" s="547" t="s">
        <v>357</v>
      </c>
      <c r="DG3" s="547" t="s">
        <v>383</v>
      </c>
      <c r="DH3" s="547" t="s">
        <v>393</v>
      </c>
      <c r="DI3" s="996" t="s">
        <v>394</v>
      </c>
      <c r="DJ3" s="547" t="s">
        <v>396</v>
      </c>
      <c r="DK3" s="547" t="s">
        <v>399</v>
      </c>
      <c r="DL3" s="547" t="s">
        <v>484</v>
      </c>
      <c r="DM3" s="547" t="s">
        <v>487</v>
      </c>
      <c r="DN3" s="547" t="s">
        <v>494</v>
      </c>
      <c r="DO3" s="547" t="s">
        <v>500</v>
      </c>
      <c r="DP3" s="547" t="s">
        <v>502</v>
      </c>
      <c r="DQ3" s="547" t="s">
        <v>505</v>
      </c>
      <c r="DR3" s="547" t="s">
        <v>514</v>
      </c>
      <c r="DS3" s="547" t="s">
        <v>519</v>
      </c>
      <c r="DT3" s="547" t="s">
        <v>521</v>
      </c>
      <c r="DU3" s="996" t="s">
        <v>539</v>
      </c>
      <c r="DV3" s="547" t="s">
        <v>541</v>
      </c>
      <c r="DW3" s="547" t="s">
        <v>551</v>
      </c>
      <c r="DX3" s="547" t="s">
        <v>593</v>
      </c>
      <c r="DY3" s="547" t="s">
        <v>604</v>
      </c>
      <c r="DZ3" s="547" t="s">
        <v>605</v>
      </c>
      <c r="EA3" s="547" t="s">
        <v>614</v>
      </c>
      <c r="EB3" s="547" t="s">
        <v>619</v>
      </c>
      <c r="EC3" s="547" t="s">
        <v>690</v>
      </c>
      <c r="ED3" s="995" t="s">
        <v>691</v>
      </c>
      <c r="EE3" s="995" t="s">
        <v>706</v>
      </c>
      <c r="EF3" s="995" t="s">
        <v>801</v>
      </c>
      <c r="EG3" s="996" t="s">
        <v>802</v>
      </c>
    </row>
    <row r="4" spans="1:140" ht="15.75" x14ac:dyDescent="0.25">
      <c r="A4" s="546" t="s">
        <v>349</v>
      </c>
      <c r="B4" s="1027">
        <v>9751</v>
      </c>
      <c r="C4" s="1027">
        <v>9751</v>
      </c>
      <c r="D4" s="1027">
        <v>10194</v>
      </c>
      <c r="E4" s="1027">
        <v>10194</v>
      </c>
      <c r="F4" s="1027">
        <v>10194</v>
      </c>
      <c r="G4" s="1027">
        <v>9925</v>
      </c>
      <c r="H4" s="1027">
        <v>9925</v>
      </c>
      <c r="I4" s="1027">
        <v>9925</v>
      </c>
      <c r="J4" s="1027">
        <v>9837</v>
      </c>
      <c r="K4" s="1027">
        <v>9837</v>
      </c>
      <c r="L4" s="1027">
        <v>9837</v>
      </c>
      <c r="M4" s="1027">
        <v>10105</v>
      </c>
      <c r="N4" s="1027">
        <v>10105</v>
      </c>
      <c r="O4" s="1027">
        <v>10105</v>
      </c>
      <c r="P4" s="1027">
        <v>10199</v>
      </c>
      <c r="Q4" s="1027">
        <v>10199</v>
      </c>
      <c r="R4" s="1027">
        <v>10199</v>
      </c>
      <c r="S4" s="1027">
        <v>10073</v>
      </c>
      <c r="T4" s="1027">
        <v>10073</v>
      </c>
      <c r="U4" s="1027">
        <v>10073</v>
      </c>
      <c r="V4" s="1027">
        <v>10189</v>
      </c>
      <c r="W4" s="1027">
        <v>10189</v>
      </c>
      <c r="X4" s="1027">
        <v>10189</v>
      </c>
      <c r="Y4" s="1027">
        <v>10812</v>
      </c>
      <c r="Z4" s="1027">
        <v>10812</v>
      </c>
      <c r="AA4" s="1027">
        <v>10812</v>
      </c>
      <c r="AB4" s="1027">
        <v>10812</v>
      </c>
      <c r="AC4" s="1027">
        <v>10922</v>
      </c>
      <c r="AD4" s="1027">
        <v>10922</v>
      </c>
      <c r="AE4" s="1027">
        <v>10922</v>
      </c>
      <c r="AF4" s="1027">
        <v>10489</v>
      </c>
      <c r="AG4" s="1027">
        <v>10489</v>
      </c>
      <c r="AH4" s="1027">
        <v>10489</v>
      </c>
      <c r="AI4" s="1027">
        <v>10557</v>
      </c>
      <c r="AJ4" s="1027">
        <v>10695</v>
      </c>
      <c r="AK4" s="1027">
        <v>10846</v>
      </c>
      <c r="AL4" s="1027">
        <v>10846</v>
      </c>
      <c r="AM4" s="1027">
        <v>10846</v>
      </c>
      <c r="AN4" s="1027">
        <v>10846</v>
      </c>
      <c r="AO4" s="1027">
        <v>11197</v>
      </c>
      <c r="AP4" s="1027">
        <v>11197</v>
      </c>
      <c r="AQ4" s="1027">
        <v>11197</v>
      </c>
      <c r="AR4" s="1027">
        <v>11488</v>
      </c>
      <c r="AS4" s="1027">
        <v>11488</v>
      </c>
      <c r="AT4" s="1027">
        <v>11593</v>
      </c>
      <c r="AU4" s="1027">
        <v>11593</v>
      </c>
      <c r="AV4" s="1027"/>
      <c r="AW4" s="1027">
        <v>11593</v>
      </c>
      <c r="AX4" s="1027">
        <v>11702</v>
      </c>
      <c r="AY4" s="1027">
        <v>11702</v>
      </c>
      <c r="AZ4" s="1027">
        <v>11702</v>
      </c>
      <c r="BA4" s="1027">
        <v>11836</v>
      </c>
      <c r="BB4" s="1027">
        <v>11836</v>
      </c>
      <c r="BC4" s="1027">
        <v>11836</v>
      </c>
      <c r="BD4" s="1027">
        <v>12050</v>
      </c>
      <c r="BE4" s="1027">
        <v>12050</v>
      </c>
      <c r="BF4" s="1027">
        <v>12050</v>
      </c>
      <c r="BG4" s="1027">
        <v>12035</v>
      </c>
      <c r="BH4" s="1027">
        <v>12035</v>
      </c>
      <c r="BI4" s="1027">
        <v>12035</v>
      </c>
      <c r="BJ4" s="1028">
        <v>12395</v>
      </c>
      <c r="BK4" s="1028">
        <v>12395</v>
      </c>
      <c r="BL4" s="1028">
        <v>12395</v>
      </c>
      <c r="BM4" s="1028">
        <v>13336</v>
      </c>
      <c r="BN4" s="1028">
        <v>13336</v>
      </c>
      <c r="BO4" s="1028">
        <v>13336</v>
      </c>
      <c r="BP4" s="1028">
        <v>12897</v>
      </c>
      <c r="BQ4" s="1028">
        <v>12897</v>
      </c>
      <c r="BR4" s="1028">
        <v>12897</v>
      </c>
      <c r="BS4" s="1028">
        <v>12778</v>
      </c>
      <c r="BT4" s="1028">
        <v>12778</v>
      </c>
      <c r="BU4" s="1028">
        <v>12778</v>
      </c>
      <c r="BV4" s="1028">
        <v>14518</v>
      </c>
      <c r="BW4" s="1028">
        <v>14518</v>
      </c>
      <c r="BX4" s="1027">
        <v>14518</v>
      </c>
      <c r="BY4" s="1028">
        <v>15319</v>
      </c>
      <c r="BZ4" s="1028">
        <v>15319</v>
      </c>
      <c r="CA4" s="1028">
        <v>15319</v>
      </c>
      <c r="CB4" s="1028">
        <v>15003</v>
      </c>
      <c r="CC4" s="1028">
        <v>15003</v>
      </c>
      <c r="CD4" s="1028">
        <v>15003</v>
      </c>
      <c r="CE4" s="1028">
        <v>15028</v>
      </c>
      <c r="CF4" s="1028">
        <v>15028</v>
      </c>
      <c r="CG4" s="1028">
        <v>15028</v>
      </c>
      <c r="CH4" s="1028">
        <v>15615</v>
      </c>
      <c r="CI4" s="1028">
        <v>15615</v>
      </c>
      <c r="CJ4" s="1028">
        <v>15615</v>
      </c>
      <c r="CK4" s="1028">
        <v>16108</v>
      </c>
      <c r="CL4" s="1028">
        <v>16108</v>
      </c>
      <c r="CM4" s="1027">
        <v>16108</v>
      </c>
      <c r="CN4" s="1027">
        <v>15727</v>
      </c>
      <c r="CO4" s="1027">
        <v>15727</v>
      </c>
      <c r="CP4" s="1027">
        <v>15727</v>
      </c>
      <c r="CQ4" s="1028">
        <v>15510</v>
      </c>
      <c r="CR4" s="1028">
        <v>15510</v>
      </c>
      <c r="CS4" s="1028">
        <v>15510</v>
      </c>
      <c r="CT4" s="1028">
        <v>16060</v>
      </c>
      <c r="CU4" s="1028">
        <v>16060</v>
      </c>
      <c r="CV4" s="1028">
        <v>16060</v>
      </c>
      <c r="CW4" s="1028">
        <v>16081</v>
      </c>
      <c r="CX4" s="1028">
        <v>16081</v>
      </c>
      <c r="CY4" s="1028">
        <v>16081</v>
      </c>
      <c r="CZ4" s="1028">
        <v>16273</v>
      </c>
      <c r="DA4" s="1028">
        <v>16273</v>
      </c>
      <c r="DB4" s="1028">
        <v>16273</v>
      </c>
      <c r="DC4" s="1028">
        <v>15850</v>
      </c>
      <c r="DD4" s="1028">
        <v>15850</v>
      </c>
      <c r="DE4" s="1028">
        <v>15850</v>
      </c>
      <c r="DF4" s="1028">
        <v>16143</v>
      </c>
      <c r="DG4" s="1028">
        <v>16143</v>
      </c>
      <c r="DH4" s="1028">
        <v>16143</v>
      </c>
      <c r="DI4" s="1026">
        <v>16143</v>
      </c>
      <c r="DJ4" s="1028">
        <v>16500</v>
      </c>
      <c r="DK4" s="1028">
        <v>16500</v>
      </c>
      <c r="DL4" s="1028">
        <v>16553</v>
      </c>
      <c r="DM4" s="1028">
        <v>16553</v>
      </c>
      <c r="DN4" s="1028">
        <v>16553</v>
      </c>
      <c r="DO4" s="1028">
        <v>16418</v>
      </c>
      <c r="DP4" s="1028">
        <v>16418</v>
      </c>
      <c r="DQ4" s="1028">
        <v>16418</v>
      </c>
      <c r="DR4" s="1028">
        <v>17371</v>
      </c>
      <c r="DS4" s="1028">
        <v>17371</v>
      </c>
      <c r="DT4" s="1028">
        <v>17371</v>
      </c>
      <c r="DU4" s="1026">
        <v>17371</v>
      </c>
      <c r="DV4" s="1028">
        <v>17332</v>
      </c>
      <c r="DW4" s="1028">
        <v>17332</v>
      </c>
      <c r="DX4" s="1028">
        <v>17192</v>
      </c>
      <c r="DY4" s="1028">
        <v>17192</v>
      </c>
      <c r="DZ4" s="1028">
        <v>17192</v>
      </c>
      <c r="EA4" s="1028">
        <v>17231</v>
      </c>
      <c r="EB4" s="1028">
        <v>17231</v>
      </c>
      <c r="EC4" s="1028">
        <v>17231</v>
      </c>
      <c r="ED4" s="1029">
        <v>17941</v>
      </c>
      <c r="EE4" s="1029">
        <v>17941</v>
      </c>
      <c r="EF4" s="1029">
        <v>17941</v>
      </c>
      <c r="EG4" s="1030">
        <v>17941</v>
      </c>
      <c r="EH4" s="550" t="s">
        <v>174</v>
      </c>
      <c r="EJ4" s="551"/>
    </row>
    <row r="5" spans="1:140" ht="16.5" x14ac:dyDescent="0.25">
      <c r="A5" s="546" t="s">
        <v>71</v>
      </c>
      <c r="B5" s="1027">
        <v>8911.33</v>
      </c>
      <c r="C5" s="1027">
        <v>9783.83</v>
      </c>
      <c r="D5" s="1027">
        <v>9778.3799999999992</v>
      </c>
      <c r="E5" s="1027">
        <v>9775.48</v>
      </c>
      <c r="F5" s="1027">
        <v>9847.43</v>
      </c>
      <c r="G5" s="1027">
        <v>10432.86</v>
      </c>
      <c r="H5" s="1027">
        <v>10421</v>
      </c>
      <c r="I5" s="1027">
        <v>10406.89</v>
      </c>
      <c r="J5" s="1027">
        <v>10400.6</v>
      </c>
      <c r="K5" s="1027">
        <v>11591.43</v>
      </c>
      <c r="L5" s="1027">
        <v>11597.1</v>
      </c>
      <c r="M5" s="1027">
        <v>12868.82</v>
      </c>
      <c r="N5" s="1027">
        <v>12858.4</v>
      </c>
      <c r="O5" s="1027">
        <v>13664.63</v>
      </c>
      <c r="P5" s="1027">
        <v>13638.78</v>
      </c>
      <c r="Q5" s="1027">
        <v>13631.32</v>
      </c>
      <c r="R5" s="1027">
        <v>13617.57</v>
      </c>
      <c r="S5" s="1027">
        <v>13746.05</v>
      </c>
      <c r="T5" s="1027">
        <v>13729.05</v>
      </c>
      <c r="U5" s="1027">
        <v>13712.44</v>
      </c>
      <c r="V5" s="1027">
        <v>13708</v>
      </c>
      <c r="W5" s="1027">
        <v>14073.5</v>
      </c>
      <c r="X5" s="1027">
        <v>13676.31</v>
      </c>
      <c r="Y5" s="1027">
        <v>14849.44</v>
      </c>
      <c r="Z5" s="1027">
        <v>14847.03</v>
      </c>
      <c r="AA5" s="1027">
        <v>14862.49</v>
      </c>
      <c r="AB5" s="1027">
        <v>14862.49</v>
      </c>
      <c r="AC5" s="1027">
        <v>14845.9</v>
      </c>
      <c r="AD5" s="1027">
        <v>14825.71</v>
      </c>
      <c r="AE5" s="1027">
        <v>15062.5</v>
      </c>
      <c r="AF5" s="1027">
        <v>15041.36</v>
      </c>
      <c r="AG5" s="1027">
        <v>15017.2</v>
      </c>
      <c r="AH5" s="1027">
        <v>15007.15</v>
      </c>
      <c r="AI5" s="1027">
        <v>14987.56</v>
      </c>
      <c r="AJ5" s="1027">
        <v>14933.2</v>
      </c>
      <c r="AK5" s="1027">
        <v>15976.2</v>
      </c>
      <c r="AL5" s="1027">
        <v>15958.12</v>
      </c>
      <c r="AM5" s="1027">
        <v>16540.61</v>
      </c>
      <c r="AN5" s="1027">
        <v>16513.52</v>
      </c>
      <c r="AO5" s="1027">
        <f>'[1]уров жизни'!$D$9</f>
        <v>16504</v>
      </c>
      <c r="AP5" s="1027">
        <v>16483.900000000001</v>
      </c>
      <c r="AQ5" s="1027">
        <v>16667.759999999998</v>
      </c>
      <c r="AR5" s="1027">
        <v>16641.599999999999</v>
      </c>
      <c r="AS5" s="1027">
        <v>16619.400000000001</v>
      </c>
      <c r="AT5" s="1027">
        <v>17604.080000000002</v>
      </c>
      <c r="AU5" s="1027">
        <v>16584.57</v>
      </c>
      <c r="AV5" s="1027"/>
      <c r="AW5" s="1027">
        <v>16563.57</v>
      </c>
      <c r="AX5" s="1027">
        <v>17604.080000000002</v>
      </c>
      <c r="AY5" s="1027">
        <v>17587</v>
      </c>
      <c r="AZ5" s="1027">
        <v>18129.25</v>
      </c>
      <c r="BA5" s="1027">
        <v>18138.7</v>
      </c>
      <c r="BB5" s="1027">
        <v>18138.689999999999</v>
      </c>
      <c r="BC5" s="1027">
        <v>18078.349999999999</v>
      </c>
      <c r="BD5" s="1027">
        <v>18246.990000000002</v>
      </c>
      <c r="BE5" s="1027">
        <v>18211.900000000001</v>
      </c>
      <c r="BF5" s="1027">
        <v>18179.53</v>
      </c>
      <c r="BG5" s="1027">
        <v>18156.57</v>
      </c>
      <c r="BH5" s="1028">
        <v>18120.11</v>
      </c>
      <c r="BI5" s="1027">
        <v>18082.13</v>
      </c>
      <c r="BJ5" s="1027">
        <v>19207.61</v>
      </c>
      <c r="BK5" s="1028">
        <v>19173.89</v>
      </c>
      <c r="BL5" s="1028">
        <v>19567.77</v>
      </c>
      <c r="BM5" s="1028">
        <v>19567.77</v>
      </c>
      <c r="BN5" s="1028">
        <v>19510.52</v>
      </c>
      <c r="BO5" s="1028">
        <v>19465.82</v>
      </c>
      <c r="BP5" s="1028">
        <v>19700.16</v>
      </c>
      <c r="BQ5" s="1028">
        <v>19677.54</v>
      </c>
      <c r="BR5" s="1028">
        <v>19644.759999999998</v>
      </c>
      <c r="BS5" s="1028">
        <v>19612</v>
      </c>
      <c r="BT5" s="1028">
        <v>19561.09</v>
      </c>
      <c r="BU5" s="1028">
        <v>19561.400000000001</v>
      </c>
      <c r="BV5" s="1028">
        <v>19734.13</v>
      </c>
      <c r="BW5" s="1028">
        <v>21639.05</v>
      </c>
      <c r="BX5" s="1027">
        <v>21697.75</v>
      </c>
      <c r="BY5" s="1028">
        <v>21669.03</v>
      </c>
      <c r="BZ5" s="1028">
        <v>21630.58</v>
      </c>
      <c r="CA5" s="1028">
        <v>21555.67</v>
      </c>
      <c r="CB5" s="1028">
        <v>21693.49</v>
      </c>
      <c r="CC5" s="1028">
        <v>21652.9</v>
      </c>
      <c r="CD5" s="1028">
        <v>21612.95</v>
      </c>
      <c r="CE5" s="1028">
        <v>21583.200000000001</v>
      </c>
      <c r="CF5" s="1028">
        <v>21566.51</v>
      </c>
      <c r="CG5" s="1028">
        <v>21535</v>
      </c>
      <c r="CH5" s="1028">
        <v>21894</v>
      </c>
      <c r="CI5" s="1028">
        <v>21869.82</v>
      </c>
      <c r="CJ5" s="1028">
        <v>21882.560000000001</v>
      </c>
      <c r="CK5" s="1028">
        <v>21838.78</v>
      </c>
      <c r="CL5" s="1028">
        <v>21829.200000000001</v>
      </c>
      <c r="CM5" s="1027">
        <v>21781.200000000001</v>
      </c>
      <c r="CN5" s="1027">
        <v>21781.200000000001</v>
      </c>
      <c r="CO5" s="1027">
        <v>21817.89</v>
      </c>
      <c r="CP5" s="1028">
        <v>21804.77</v>
      </c>
      <c r="CQ5" s="1028">
        <v>21779.07</v>
      </c>
      <c r="CR5" s="1028">
        <v>21779.4</v>
      </c>
      <c r="CS5" s="1028">
        <v>22339.71</v>
      </c>
      <c r="CT5" s="1028">
        <v>22339.71</v>
      </c>
      <c r="CU5" s="1028">
        <v>22314.2</v>
      </c>
      <c r="CV5" s="1028">
        <v>22355.91</v>
      </c>
      <c r="CW5" s="1028">
        <v>22291.75</v>
      </c>
      <c r="CX5" s="1028">
        <v>22274.92</v>
      </c>
      <c r="CY5" s="1028">
        <v>22231.23</v>
      </c>
      <c r="CZ5" s="1028">
        <v>22314.2</v>
      </c>
      <c r="DA5" s="1028">
        <v>22232.14</v>
      </c>
      <c r="DB5" s="1028">
        <v>22257.68</v>
      </c>
      <c r="DC5" s="1028">
        <v>22257.68</v>
      </c>
      <c r="DD5" s="1028">
        <v>22240.87</v>
      </c>
      <c r="DE5" s="1028">
        <v>22676.2</v>
      </c>
      <c r="DF5" s="1028">
        <v>22681.200000000001</v>
      </c>
      <c r="DG5" s="1028">
        <v>22685.31</v>
      </c>
      <c r="DH5" s="1028">
        <v>22689.7</v>
      </c>
      <c r="DI5" s="1026">
        <v>22685</v>
      </c>
      <c r="DJ5" s="1028">
        <v>22645.3</v>
      </c>
      <c r="DK5" s="1028">
        <v>22592.82</v>
      </c>
      <c r="DL5" s="1028">
        <v>22618.67</v>
      </c>
      <c r="DM5" s="1028">
        <v>22640.7</v>
      </c>
      <c r="DN5" s="1028">
        <v>22633.47</v>
      </c>
      <c r="DO5" s="1028">
        <v>22623.02</v>
      </c>
      <c r="DP5" s="1028">
        <v>22599.72</v>
      </c>
      <c r="DQ5" s="1028">
        <v>23467.279999999999</v>
      </c>
      <c r="DR5" s="1028">
        <v>23445.24</v>
      </c>
      <c r="DS5" s="1028">
        <v>23420.7</v>
      </c>
      <c r="DT5" s="1028">
        <v>23460.77</v>
      </c>
      <c r="DU5" s="1026">
        <v>23429.4</v>
      </c>
      <c r="DV5" s="1028">
        <v>23431.72</v>
      </c>
      <c r="DW5" s="1028">
        <v>23396.6</v>
      </c>
      <c r="DX5" s="1028">
        <v>23487.119999999999</v>
      </c>
      <c r="DY5" s="1028">
        <v>23501.95</v>
      </c>
      <c r="DZ5" s="1028">
        <v>23512.44</v>
      </c>
      <c r="EA5" s="1028">
        <v>22916.45</v>
      </c>
      <c r="EB5" s="1028">
        <v>22910.33</v>
      </c>
      <c r="EC5" s="1028">
        <v>22910.3</v>
      </c>
      <c r="ED5" s="1029">
        <v>23818.2</v>
      </c>
      <c r="EE5" s="1031">
        <v>23808.67</v>
      </c>
      <c r="EF5" s="1031">
        <v>23897.57</v>
      </c>
      <c r="EG5" s="1032">
        <v>23892.560000000001</v>
      </c>
      <c r="EH5" s="550" t="s">
        <v>71</v>
      </c>
      <c r="EJ5" s="551"/>
    </row>
    <row r="6" spans="1:140" ht="16.5" x14ac:dyDescent="0.25">
      <c r="A6" s="546" t="s">
        <v>279</v>
      </c>
      <c r="B6" s="1027">
        <v>41818</v>
      </c>
      <c r="C6" s="1027">
        <v>40336</v>
      </c>
      <c r="D6" s="1027">
        <v>42649</v>
      </c>
      <c r="E6" s="1027">
        <v>53691</v>
      </c>
      <c r="F6" s="1027">
        <v>38074</v>
      </c>
      <c r="G6" s="1027">
        <v>35040</v>
      </c>
      <c r="H6" s="1027">
        <v>35395</v>
      </c>
      <c r="I6" s="1027">
        <v>36419</v>
      </c>
      <c r="J6" s="1027">
        <v>37445</v>
      </c>
      <c r="K6" s="1027">
        <v>37954</v>
      </c>
      <c r="L6" s="1027">
        <v>42321</v>
      </c>
      <c r="M6" s="1027">
        <v>38545</v>
      </c>
      <c r="N6" s="1027">
        <v>38787</v>
      </c>
      <c r="O6" s="1027">
        <v>40312</v>
      </c>
      <c r="P6" s="1027">
        <v>45932</v>
      </c>
      <c r="Q6" s="1027">
        <v>54884</v>
      </c>
      <c r="R6" s="1027">
        <v>38564</v>
      </c>
      <c r="S6" s="1027">
        <v>36522</v>
      </c>
      <c r="T6" s="1027">
        <v>33561</v>
      </c>
      <c r="U6" s="1027">
        <v>36909</v>
      </c>
      <c r="V6" s="1027">
        <v>37937</v>
      </c>
      <c r="W6" s="1027">
        <v>38697</v>
      </c>
      <c r="X6" s="1027">
        <v>41439</v>
      </c>
      <c r="Y6" s="1027">
        <v>40059</v>
      </c>
      <c r="Z6" s="1027">
        <v>39443</v>
      </c>
      <c r="AA6" s="1027">
        <v>41777</v>
      </c>
      <c r="AB6" s="1027">
        <v>45780</v>
      </c>
      <c r="AC6" s="1027">
        <v>58967</v>
      </c>
      <c r="AD6" s="1027">
        <v>42131</v>
      </c>
      <c r="AE6" s="1027">
        <v>40161</v>
      </c>
      <c r="AF6" s="1027">
        <v>36052</v>
      </c>
      <c r="AG6" s="1027">
        <v>40738</v>
      </c>
      <c r="AH6" s="1027">
        <v>45206</v>
      </c>
      <c r="AI6" s="1027">
        <v>47317</v>
      </c>
      <c r="AJ6" s="1027">
        <v>44241</v>
      </c>
      <c r="AK6" s="1027">
        <v>46350</v>
      </c>
      <c r="AL6" s="1027">
        <v>45164</v>
      </c>
      <c r="AM6" s="1027">
        <v>44422</v>
      </c>
      <c r="AN6" s="1027">
        <v>48325</v>
      </c>
      <c r="AO6" s="1027">
        <f>'[1]уров жизни'!$D$23</f>
        <v>46310</v>
      </c>
      <c r="AP6" s="1027">
        <v>47626</v>
      </c>
      <c r="AQ6" s="1027">
        <v>44175</v>
      </c>
      <c r="AR6" s="1027">
        <v>44703</v>
      </c>
      <c r="AS6" s="1027">
        <v>46630</v>
      </c>
      <c r="AT6" s="1027">
        <v>52334</v>
      </c>
      <c r="AU6" s="1027">
        <v>53920</v>
      </c>
      <c r="AV6" s="1027"/>
      <c r="AW6" s="1027">
        <v>60310</v>
      </c>
      <c r="AX6" s="1027">
        <v>52334</v>
      </c>
      <c r="AY6" s="1027">
        <v>55069.1</v>
      </c>
      <c r="AZ6" s="1027">
        <v>62488.7</v>
      </c>
      <c r="BA6" s="1027">
        <v>67586.5</v>
      </c>
      <c r="BB6" s="1027">
        <v>66411.7</v>
      </c>
      <c r="BC6" s="1027">
        <v>65724.5</v>
      </c>
      <c r="BD6" s="1027">
        <v>73950.3</v>
      </c>
      <c r="BE6" s="1027">
        <v>62398</v>
      </c>
      <c r="BF6" s="1027">
        <v>63313.599999999999</v>
      </c>
      <c r="BG6" s="1027">
        <v>66547.8</v>
      </c>
      <c r="BH6" s="1028">
        <v>65645.600000000006</v>
      </c>
      <c r="BI6" s="1027">
        <v>94656.9</v>
      </c>
      <c r="BJ6" s="1027">
        <v>64946.9</v>
      </c>
      <c r="BK6" s="1028">
        <v>63061</v>
      </c>
      <c r="BL6" s="1028">
        <v>67862.100000000006</v>
      </c>
      <c r="BM6" s="1028">
        <v>72156.2</v>
      </c>
      <c r="BN6" s="1028">
        <v>80845.100000000006</v>
      </c>
      <c r="BO6" s="1028">
        <v>68133.600000000006</v>
      </c>
      <c r="BP6" s="1028">
        <v>74985.3</v>
      </c>
      <c r="BQ6" s="1028">
        <v>61269</v>
      </c>
      <c r="BR6" s="1028">
        <v>66088</v>
      </c>
      <c r="BS6" s="1028">
        <v>67755.600000000006</v>
      </c>
      <c r="BT6" s="1028">
        <v>67750.899999999994</v>
      </c>
      <c r="BU6" s="1028">
        <v>95090.4</v>
      </c>
      <c r="BV6" s="1028">
        <v>69039.3</v>
      </c>
      <c r="BW6" s="1028">
        <v>67056.399999999994</v>
      </c>
      <c r="BX6" s="1027">
        <v>71894.5</v>
      </c>
      <c r="BY6" s="1028">
        <v>79300.399999999994</v>
      </c>
      <c r="BZ6" s="1028">
        <v>83950.7</v>
      </c>
      <c r="CA6" s="1028">
        <v>75061.899999999994</v>
      </c>
      <c r="CB6" s="1028">
        <v>82372.7</v>
      </c>
      <c r="CC6" s="1028">
        <v>67075.199999999997</v>
      </c>
      <c r="CD6" s="1028">
        <v>71157.2</v>
      </c>
      <c r="CE6" s="1028">
        <v>74028.800000000003</v>
      </c>
      <c r="CF6" s="1028">
        <v>73231</v>
      </c>
      <c r="CG6" s="1028">
        <v>104470.8</v>
      </c>
      <c r="CH6" s="1028">
        <v>74448.2</v>
      </c>
      <c r="CI6" s="1028">
        <v>72648.172285087974</v>
      </c>
      <c r="CJ6" s="1028">
        <v>79895.95222374193</v>
      </c>
      <c r="CK6" s="1028">
        <v>86919.735121186764</v>
      </c>
      <c r="CL6" s="1028">
        <v>90291.3</v>
      </c>
      <c r="CM6" s="1027">
        <v>84163.985614055797</v>
      </c>
      <c r="CN6" s="1027">
        <v>85765.761195081563</v>
      </c>
      <c r="CO6" s="1027">
        <v>77240.600000000006</v>
      </c>
      <c r="CP6" s="1028">
        <v>77806.2</v>
      </c>
      <c r="CQ6" s="1028">
        <v>78299.846775653015</v>
      </c>
      <c r="CR6" s="1028">
        <v>79449</v>
      </c>
      <c r="CS6" s="1028">
        <v>112223.4</v>
      </c>
      <c r="CT6" s="1028">
        <v>79099.175691355631</v>
      </c>
      <c r="CU6" s="1028">
        <v>79621.625518111367</v>
      </c>
      <c r="CV6" s="1028">
        <v>84021.3</v>
      </c>
      <c r="CW6" s="1028">
        <v>93858.3</v>
      </c>
      <c r="CX6" s="1028">
        <v>91449.600000000006</v>
      </c>
      <c r="CY6" s="1028">
        <v>84013.196466822308</v>
      </c>
      <c r="CZ6" s="1028">
        <v>88713.962641118836</v>
      </c>
      <c r="DA6" s="1028">
        <v>81517.330925923685</v>
      </c>
      <c r="DB6" s="1028">
        <v>88270.091582756839</v>
      </c>
      <c r="DC6" s="1028">
        <v>83815.675782798251</v>
      </c>
      <c r="DD6" s="1028">
        <v>84117.835204405841</v>
      </c>
      <c r="DE6" s="1028">
        <v>123072.2</v>
      </c>
      <c r="DF6" s="1028">
        <v>85048.9</v>
      </c>
      <c r="DG6" s="1028">
        <v>84004.3</v>
      </c>
      <c r="DH6" s="1028">
        <v>88013.7</v>
      </c>
      <c r="DI6" s="1026">
        <v>101429.4</v>
      </c>
      <c r="DJ6" s="1028">
        <v>100058</v>
      </c>
      <c r="DK6" s="1028">
        <v>97809</v>
      </c>
      <c r="DL6" s="1028">
        <v>95312.1</v>
      </c>
      <c r="DM6" s="1028">
        <v>79724.819059107365</v>
      </c>
      <c r="DN6" s="1028">
        <v>84926.5</v>
      </c>
      <c r="DO6" s="1028">
        <v>87699.285796273383</v>
      </c>
      <c r="DP6" s="1028">
        <v>86531.692166110661</v>
      </c>
      <c r="DQ6" s="1028">
        <v>128319.3469785575</v>
      </c>
      <c r="DR6" s="1028">
        <v>91280.6</v>
      </c>
      <c r="DS6" s="872">
        <v>87429.2</v>
      </c>
      <c r="DT6" s="1028">
        <v>91113</v>
      </c>
      <c r="DU6" s="1026">
        <v>116360.6</v>
      </c>
      <c r="DV6" s="1028">
        <v>104372.5</v>
      </c>
      <c r="DW6" s="1028">
        <v>97052.7</v>
      </c>
      <c r="DX6" s="1028">
        <v>99777.600000000006</v>
      </c>
      <c r="DY6" s="1028">
        <v>86451.8</v>
      </c>
      <c r="DZ6" s="1028">
        <v>90403.9</v>
      </c>
      <c r="EA6" s="1028">
        <v>100485.1</v>
      </c>
      <c r="EB6" s="1028">
        <v>94230.399999999994</v>
      </c>
      <c r="EC6" s="1028">
        <v>138750.29999999999</v>
      </c>
      <c r="ED6" s="1029">
        <v>99052.58</v>
      </c>
      <c r="EE6" s="1031">
        <v>93875.6</v>
      </c>
      <c r="EF6" s="1031">
        <v>99153.5</v>
      </c>
      <c r="EG6" s="1032">
        <v>132036.1</v>
      </c>
      <c r="EH6" s="550" t="s">
        <v>279</v>
      </c>
      <c r="EJ6" s="551"/>
    </row>
    <row r="7" spans="1:140" ht="16.5" x14ac:dyDescent="0.25">
      <c r="A7" s="546" t="s">
        <v>501</v>
      </c>
      <c r="B7" s="1027">
        <v>44021</v>
      </c>
      <c r="C7" s="1027">
        <v>42792</v>
      </c>
      <c r="D7" s="1027">
        <v>49521</v>
      </c>
      <c r="E7" s="1027">
        <v>43549</v>
      </c>
      <c r="F7" s="1027">
        <v>45592</v>
      </c>
      <c r="G7" s="1027">
        <v>42605</v>
      </c>
      <c r="H7" s="1027">
        <v>42280</v>
      </c>
      <c r="I7" s="1027">
        <v>42854</v>
      </c>
      <c r="J7" s="1027">
        <v>39554</v>
      </c>
      <c r="K7" s="1027">
        <v>46889</v>
      </c>
      <c r="L7" s="1027">
        <v>48821</v>
      </c>
      <c r="M7" s="1027">
        <v>42540</v>
      </c>
      <c r="N7" s="1027">
        <v>40713</v>
      </c>
      <c r="O7" s="1027">
        <v>42421</v>
      </c>
      <c r="P7" s="1027">
        <v>42234</v>
      </c>
      <c r="Q7" s="1027">
        <v>40866</v>
      </c>
      <c r="R7" s="1027">
        <v>48936</v>
      </c>
      <c r="S7" s="1027">
        <v>42361</v>
      </c>
      <c r="T7" s="1027">
        <v>39097</v>
      </c>
      <c r="U7" s="1027">
        <v>45538</v>
      </c>
      <c r="V7" s="1027">
        <v>41452</v>
      </c>
      <c r="W7" s="1027">
        <v>42200</v>
      </c>
      <c r="X7" s="1027">
        <v>53725</v>
      </c>
      <c r="Y7" s="1027">
        <v>43366</v>
      </c>
      <c r="Z7" s="1027">
        <v>45356</v>
      </c>
      <c r="AA7" s="1027">
        <v>45218</v>
      </c>
      <c r="AB7" s="1027">
        <v>46995</v>
      </c>
      <c r="AC7" s="1027">
        <v>47483</v>
      </c>
      <c r="AD7" s="1027">
        <v>50884</v>
      </c>
      <c r="AE7" s="1027">
        <v>46543</v>
      </c>
      <c r="AF7" s="1027">
        <v>42473</v>
      </c>
      <c r="AG7" s="1027">
        <v>44847</v>
      </c>
      <c r="AH7" s="1027">
        <v>45453</v>
      </c>
      <c r="AI7" s="1027">
        <v>50711</v>
      </c>
      <c r="AJ7" s="1027">
        <v>46714</v>
      </c>
      <c r="AK7" s="1027">
        <v>46322</v>
      </c>
      <c r="AL7" s="1027">
        <v>44544</v>
      </c>
      <c r="AM7" s="1027">
        <v>45651</v>
      </c>
      <c r="AN7" s="1027">
        <v>47371</v>
      </c>
      <c r="AO7" s="1027">
        <f>'[1]уров жизни'!$D$25</f>
        <v>49542</v>
      </c>
      <c r="AP7" s="1027">
        <v>46733</v>
      </c>
      <c r="AQ7" s="1027">
        <v>46159</v>
      </c>
      <c r="AR7" s="1027">
        <v>43617</v>
      </c>
      <c r="AS7" s="1027">
        <v>43731</v>
      </c>
      <c r="AT7" s="1027">
        <v>54078</v>
      </c>
      <c r="AU7" s="1027">
        <v>55596</v>
      </c>
      <c r="AV7" s="1027"/>
      <c r="AW7" s="1027">
        <v>60088</v>
      </c>
      <c r="AX7" s="1027">
        <v>54078</v>
      </c>
      <c r="AY7" s="1027">
        <v>25435</v>
      </c>
      <c r="AZ7" s="1027">
        <v>26663</v>
      </c>
      <c r="BA7" s="1027">
        <v>47597</v>
      </c>
      <c r="BB7" s="1027">
        <v>49169</v>
      </c>
      <c r="BC7" s="1027">
        <v>51720</v>
      </c>
      <c r="BD7" s="1027">
        <v>51357</v>
      </c>
      <c r="BE7" s="1027">
        <v>49407</v>
      </c>
      <c r="BF7" s="1027">
        <v>50761</v>
      </c>
      <c r="BG7" s="1027">
        <v>54189</v>
      </c>
      <c r="BH7" s="1028">
        <v>62635</v>
      </c>
      <c r="BI7" s="1027">
        <v>79347</v>
      </c>
      <c r="BJ7" s="1027">
        <v>52864</v>
      </c>
      <c r="BK7" s="1028">
        <v>53854</v>
      </c>
      <c r="BL7" s="1028">
        <v>55480</v>
      </c>
      <c r="BM7" s="1028">
        <v>56276</v>
      </c>
      <c r="BN7" s="1028">
        <v>58871</v>
      </c>
      <c r="BO7" s="1028">
        <v>59098</v>
      </c>
      <c r="BP7" s="1028">
        <v>61840</v>
      </c>
      <c r="BQ7" s="1028">
        <v>56272</v>
      </c>
      <c r="BR7" s="1028">
        <v>53062</v>
      </c>
      <c r="BS7" s="1028">
        <v>58584</v>
      </c>
      <c r="BT7" s="1028">
        <v>60746</v>
      </c>
      <c r="BU7" s="1028">
        <v>66434</v>
      </c>
      <c r="BV7" s="1028">
        <v>56348</v>
      </c>
      <c r="BW7" s="1028">
        <v>56518</v>
      </c>
      <c r="BX7" s="1027">
        <v>59556</v>
      </c>
      <c r="BY7" s="1028">
        <v>59349</v>
      </c>
      <c r="BZ7" s="1028">
        <v>60953</v>
      </c>
      <c r="CA7" s="1028">
        <v>61634</v>
      </c>
      <c r="CB7" s="1028">
        <v>62556</v>
      </c>
      <c r="CC7" s="1028">
        <v>57825</v>
      </c>
      <c r="CD7" s="1028">
        <v>56483</v>
      </c>
      <c r="CE7" s="1028">
        <v>60179</v>
      </c>
      <c r="CF7" s="1028">
        <v>60981</v>
      </c>
      <c r="CG7" s="1028">
        <v>69362</v>
      </c>
      <c r="CH7" s="1028">
        <v>56102</v>
      </c>
      <c r="CI7" s="1028">
        <v>57809</v>
      </c>
      <c r="CJ7" s="1028">
        <v>58240</v>
      </c>
      <c r="CK7" s="1028">
        <v>59617</v>
      </c>
      <c r="CL7" s="1028">
        <v>61650</v>
      </c>
      <c r="CM7" s="1027">
        <v>61814</v>
      </c>
      <c r="CN7" s="1027">
        <v>63844</v>
      </c>
      <c r="CO7" s="1027">
        <v>59527</v>
      </c>
      <c r="CP7" s="1028">
        <v>58130</v>
      </c>
      <c r="CQ7" s="1028">
        <v>60888</v>
      </c>
      <c r="CR7" s="1028">
        <v>60599</v>
      </c>
      <c r="CS7" s="1028">
        <v>68949</v>
      </c>
      <c r="CT7" s="1028">
        <v>58402</v>
      </c>
      <c r="CU7" s="1028">
        <v>58574</v>
      </c>
      <c r="CV7" s="1028">
        <v>61427</v>
      </c>
      <c r="CW7" s="1028">
        <v>62426</v>
      </c>
      <c r="CX7" s="1028">
        <v>62298</v>
      </c>
      <c r="CY7" s="1028">
        <v>61067</v>
      </c>
      <c r="CZ7" s="1028">
        <v>62958</v>
      </c>
      <c r="DA7" s="1028">
        <v>59941</v>
      </c>
      <c r="DB7" s="1028">
        <v>58546</v>
      </c>
      <c r="DC7" s="1028">
        <v>62082</v>
      </c>
      <c r="DD7" s="1028">
        <v>61634</v>
      </c>
      <c r="DE7" s="1028">
        <v>67128</v>
      </c>
      <c r="DF7" s="1028">
        <v>63591</v>
      </c>
      <c r="DG7" s="1028">
        <v>63215</v>
      </c>
      <c r="DH7" s="1028">
        <v>63639</v>
      </c>
      <c r="DI7" s="1026">
        <v>64113</v>
      </c>
      <c r="DJ7" s="1028">
        <v>67194</v>
      </c>
      <c r="DK7" s="1028">
        <v>65449</v>
      </c>
      <c r="DL7" s="1028">
        <v>67051</v>
      </c>
      <c r="DM7" s="1028">
        <v>62795</v>
      </c>
      <c r="DN7" s="1028">
        <v>60075</v>
      </c>
      <c r="DO7" s="1028">
        <v>62772</v>
      </c>
      <c r="DP7" s="1028">
        <v>64370</v>
      </c>
      <c r="DQ7" s="1028">
        <v>73628</v>
      </c>
      <c r="DR7" s="1028">
        <v>62832</v>
      </c>
      <c r="DS7" s="1028">
        <v>61981</v>
      </c>
      <c r="DT7" s="1028">
        <v>64581</v>
      </c>
      <c r="DU7" s="1026">
        <v>69903</v>
      </c>
      <c r="DV7" s="1028">
        <v>72193</v>
      </c>
      <c r="DW7" s="1028">
        <v>71981</v>
      </c>
      <c r="DX7" s="1028">
        <v>73932</v>
      </c>
      <c r="DY7" s="1028">
        <v>70813</v>
      </c>
      <c r="DZ7" s="1028">
        <v>77850</v>
      </c>
      <c r="EA7" s="1028">
        <v>75652</v>
      </c>
      <c r="EB7" s="1028">
        <v>75713</v>
      </c>
      <c r="EC7" s="1028">
        <v>91005</v>
      </c>
      <c r="ED7" s="1029">
        <v>76673</v>
      </c>
      <c r="EE7" s="1031">
        <v>71713</v>
      </c>
      <c r="EF7" s="1031">
        <v>71692</v>
      </c>
      <c r="EG7" s="1032">
        <v>71038</v>
      </c>
      <c r="EH7" s="550" t="s">
        <v>278</v>
      </c>
      <c r="EJ7" s="551"/>
    </row>
    <row r="8" spans="1:140" ht="16.5" x14ac:dyDescent="0.25">
      <c r="A8" s="546" t="s">
        <v>299</v>
      </c>
      <c r="B8" s="1027">
        <v>39796</v>
      </c>
      <c r="C8" s="1027">
        <v>40111</v>
      </c>
      <c r="D8" s="1027">
        <v>46509</v>
      </c>
      <c r="E8" s="1027">
        <v>50443</v>
      </c>
      <c r="F8" s="1027">
        <v>49391</v>
      </c>
      <c r="G8" s="1027">
        <v>37419</v>
      </c>
      <c r="H8" s="1027">
        <v>38329</v>
      </c>
      <c r="I8" s="1027">
        <v>40043</v>
      </c>
      <c r="J8" s="1027">
        <v>36297</v>
      </c>
      <c r="K8" s="1027">
        <v>41655</v>
      </c>
      <c r="L8" s="1027">
        <v>43707</v>
      </c>
      <c r="M8" s="1027">
        <v>41282</v>
      </c>
      <c r="N8" s="1027">
        <v>39519</v>
      </c>
      <c r="O8" s="1027">
        <v>40632</v>
      </c>
      <c r="P8" s="1027">
        <v>46357</v>
      </c>
      <c r="Q8" s="1027">
        <v>48667</v>
      </c>
      <c r="R8" s="1027">
        <v>50021</v>
      </c>
      <c r="S8" s="1027">
        <v>37182</v>
      </c>
      <c r="T8" s="1027">
        <v>33259</v>
      </c>
      <c r="U8" s="1027">
        <v>39497</v>
      </c>
      <c r="V8" s="1027">
        <v>37774</v>
      </c>
      <c r="W8" s="1027">
        <v>44218</v>
      </c>
      <c r="X8" s="1027">
        <v>48219</v>
      </c>
      <c r="Y8" s="1027">
        <v>47224</v>
      </c>
      <c r="Z8" s="1027">
        <v>38082</v>
      </c>
      <c r="AA8" s="1027">
        <v>40820</v>
      </c>
      <c r="AB8" s="1027">
        <v>40258</v>
      </c>
      <c r="AC8" s="1027">
        <v>47790</v>
      </c>
      <c r="AD8" s="1027">
        <v>51132</v>
      </c>
      <c r="AE8" s="1027">
        <v>37845</v>
      </c>
      <c r="AF8" s="1027">
        <v>35716</v>
      </c>
      <c r="AG8" s="1027">
        <v>42303</v>
      </c>
      <c r="AH8" s="1027">
        <v>45476</v>
      </c>
      <c r="AI8" s="1027">
        <v>46595</v>
      </c>
      <c r="AJ8" s="1027">
        <v>42888</v>
      </c>
      <c r="AK8" s="1027">
        <v>49623</v>
      </c>
      <c r="AL8" s="1027">
        <v>44458</v>
      </c>
      <c r="AM8" s="1027">
        <v>47419</v>
      </c>
      <c r="AN8" s="1027">
        <v>48288</v>
      </c>
      <c r="AO8" s="1027">
        <f>'[1]уров жизни'!$D$27</f>
        <v>56641</v>
      </c>
      <c r="AP8" s="1027">
        <v>56366</v>
      </c>
      <c r="AQ8" s="1027">
        <v>40750</v>
      </c>
      <c r="AR8" s="1027">
        <v>39417</v>
      </c>
      <c r="AS8" s="1027">
        <v>45815</v>
      </c>
      <c r="AT8" s="1027">
        <v>48960</v>
      </c>
      <c r="AU8" s="1027">
        <v>46759</v>
      </c>
      <c r="AV8" s="1027"/>
      <c r="AW8" s="1027">
        <v>52932</v>
      </c>
      <c r="AX8" s="1027">
        <v>48960</v>
      </c>
      <c r="AY8" s="1027">
        <v>73566</v>
      </c>
      <c r="AZ8" s="1027">
        <v>81955</v>
      </c>
      <c r="BA8" s="1027">
        <v>80123</v>
      </c>
      <c r="BB8" s="1027">
        <v>75341</v>
      </c>
      <c r="BC8" s="1027">
        <v>74742</v>
      </c>
      <c r="BD8" s="1027">
        <v>94003</v>
      </c>
      <c r="BE8" s="1027">
        <v>72976</v>
      </c>
      <c r="BF8" s="1027">
        <v>73057</v>
      </c>
      <c r="BG8" s="1027">
        <v>77198</v>
      </c>
      <c r="BH8" s="1028">
        <v>74438</v>
      </c>
      <c r="BI8" s="1027">
        <v>118230</v>
      </c>
      <c r="BJ8" s="1027">
        <v>78431</v>
      </c>
      <c r="BK8" s="1028">
        <v>73269</v>
      </c>
      <c r="BL8" s="1028">
        <v>78927</v>
      </c>
      <c r="BM8" s="1028">
        <v>81117</v>
      </c>
      <c r="BN8" s="1028">
        <v>90258</v>
      </c>
      <c r="BO8" s="1028">
        <v>80687</v>
      </c>
      <c r="BP8" s="1028">
        <v>95653</v>
      </c>
      <c r="BQ8" s="1028">
        <v>74539</v>
      </c>
      <c r="BR8" s="1028">
        <v>81539</v>
      </c>
      <c r="BS8" s="1028">
        <v>78789</v>
      </c>
      <c r="BT8" s="1028">
        <v>77235</v>
      </c>
      <c r="BU8" s="1028">
        <v>126477</v>
      </c>
      <c r="BV8" s="1028">
        <v>82917</v>
      </c>
      <c r="BW8" s="1028">
        <v>78060</v>
      </c>
      <c r="BX8" s="1027">
        <v>83558</v>
      </c>
      <c r="BY8" s="1028">
        <v>94795</v>
      </c>
      <c r="BZ8" s="1028">
        <v>89305</v>
      </c>
      <c r="CA8" s="1028">
        <v>89796</v>
      </c>
      <c r="CB8" s="1028">
        <v>110922</v>
      </c>
      <c r="CC8" s="1028">
        <v>84887</v>
      </c>
      <c r="CD8" s="1028">
        <v>84658</v>
      </c>
      <c r="CE8" s="1028">
        <v>87866</v>
      </c>
      <c r="CF8" s="1028">
        <v>85816</v>
      </c>
      <c r="CG8" s="1028">
        <v>133796</v>
      </c>
      <c r="CH8" s="1028">
        <v>90099</v>
      </c>
      <c r="CI8" s="1028">
        <v>85838.649655405694</v>
      </c>
      <c r="CJ8" s="1028">
        <v>101225.07</v>
      </c>
      <c r="CK8" s="1028">
        <v>108255</v>
      </c>
      <c r="CL8" s="1028">
        <v>98877.665254237305</v>
      </c>
      <c r="CM8" s="1027">
        <v>105394</v>
      </c>
      <c r="CN8" s="1027">
        <v>116248.17259259261</v>
      </c>
      <c r="CO8" s="1027">
        <v>97376</v>
      </c>
      <c r="CP8" s="1028">
        <v>92369</v>
      </c>
      <c r="CQ8" s="1028">
        <v>95606</v>
      </c>
      <c r="CR8" s="1028">
        <v>92847</v>
      </c>
      <c r="CS8" s="1028">
        <v>161228</v>
      </c>
      <c r="CT8" s="1028">
        <v>96084</v>
      </c>
      <c r="CU8" s="1028">
        <v>96746.7</v>
      </c>
      <c r="CV8" s="1028">
        <v>99635.8</v>
      </c>
      <c r="CW8" s="1028">
        <v>115753.1</v>
      </c>
      <c r="CX8" s="1028">
        <v>110048.2</v>
      </c>
      <c r="CY8" s="1028">
        <v>101356.45860327956</v>
      </c>
      <c r="CZ8" s="1028">
        <v>118815.76204169659</v>
      </c>
      <c r="DA8" s="1028">
        <v>103464</v>
      </c>
      <c r="DB8" s="1028">
        <v>106093.37821489669</v>
      </c>
      <c r="DC8" s="1028">
        <v>106805</v>
      </c>
      <c r="DD8" s="1028">
        <v>103322.1504470346</v>
      </c>
      <c r="DE8" s="1028">
        <v>175118.89919487736</v>
      </c>
      <c r="DF8" s="1028">
        <v>104859.3667546174</v>
      </c>
      <c r="DG8" s="1028">
        <v>101759.19104553548</v>
      </c>
      <c r="DH8" s="1028">
        <v>105802.8</v>
      </c>
      <c r="DI8" s="1026">
        <v>133086.20000000001</v>
      </c>
      <c r="DJ8" s="1028">
        <v>113839</v>
      </c>
      <c r="DK8" s="1028">
        <v>138063.35247020057</v>
      </c>
      <c r="DL8" s="1028">
        <v>134184.90240339932</v>
      </c>
      <c r="DM8" s="1028">
        <v>99843.637364710172</v>
      </c>
      <c r="DN8" s="1028">
        <v>104502.82763518102</v>
      </c>
      <c r="DO8" s="1028">
        <v>110328.44884494635</v>
      </c>
      <c r="DP8" s="1028">
        <v>107220.04396336351</v>
      </c>
      <c r="DQ8" s="1028">
        <v>184116.5508755144</v>
      </c>
      <c r="DR8" s="1028">
        <v>117181.31267240863</v>
      </c>
      <c r="DS8" s="1028">
        <v>107158.35484500749</v>
      </c>
      <c r="DT8" s="1028">
        <v>112774.55032824607</v>
      </c>
      <c r="DU8" s="1026">
        <v>165755.78515476434</v>
      </c>
      <c r="DV8" s="1028">
        <v>121399.06109026338</v>
      </c>
      <c r="DW8" s="1028">
        <v>121775.29341433826</v>
      </c>
      <c r="DX8" s="1028">
        <v>147249.19005345352</v>
      </c>
      <c r="DY8" s="1028">
        <v>114051.30490090101</v>
      </c>
      <c r="DZ8" s="1028">
        <v>110295</v>
      </c>
      <c r="EA8" s="1028">
        <v>140831</v>
      </c>
      <c r="EB8" s="1028">
        <v>119838</v>
      </c>
      <c r="EC8" s="1028">
        <v>196114</v>
      </c>
      <c r="ED8" s="1029">
        <v>128244</v>
      </c>
      <c r="EE8" s="1031">
        <v>113727.03</v>
      </c>
      <c r="EF8" s="1031">
        <v>120320.4</v>
      </c>
      <c r="EG8" s="1032">
        <v>188461.38</v>
      </c>
      <c r="EH8" s="550" t="s">
        <v>282</v>
      </c>
      <c r="EJ8" s="551"/>
    </row>
    <row r="9" spans="1:140" ht="15.75" x14ac:dyDescent="0.25">
      <c r="A9" s="546"/>
      <c r="B9" s="1027">
        <v>52039</v>
      </c>
      <c r="C9" s="1027">
        <v>53758</v>
      </c>
      <c r="D9" s="1027">
        <v>53294</v>
      </c>
      <c r="E9" s="1027">
        <v>55376</v>
      </c>
      <c r="F9" s="1027">
        <v>55080</v>
      </c>
      <c r="G9" s="1027">
        <v>68070</v>
      </c>
      <c r="H9" s="1027">
        <v>56871</v>
      </c>
      <c r="I9" s="1027">
        <v>54821</v>
      </c>
      <c r="J9" s="1027">
        <v>54572</v>
      </c>
      <c r="K9" s="1027">
        <v>54239</v>
      </c>
      <c r="L9" s="1027">
        <v>79274</v>
      </c>
      <c r="M9" s="1027">
        <v>60861</v>
      </c>
      <c r="N9" s="1027">
        <v>57658</v>
      </c>
      <c r="O9" s="1027">
        <v>59432</v>
      </c>
      <c r="P9" s="1027">
        <v>58621</v>
      </c>
      <c r="Q9" s="1027">
        <v>60010</v>
      </c>
      <c r="R9" s="1027">
        <v>60808</v>
      </c>
      <c r="S9" s="1027">
        <v>74069</v>
      </c>
      <c r="T9" s="1027">
        <v>60792</v>
      </c>
      <c r="U9" s="1027">
        <v>62189</v>
      </c>
      <c r="V9" s="1027">
        <v>60152</v>
      </c>
      <c r="W9" s="1027">
        <v>59265</v>
      </c>
      <c r="X9" s="1027">
        <v>87404</v>
      </c>
      <c r="Y9" s="1027">
        <v>65542</v>
      </c>
      <c r="Z9" s="1027">
        <v>63152</v>
      </c>
      <c r="AA9" s="1027">
        <v>75317</v>
      </c>
      <c r="AB9" s="1027">
        <v>66246</v>
      </c>
      <c r="AC9" s="1027">
        <v>67961</v>
      </c>
      <c r="AD9" s="1027">
        <v>67205</v>
      </c>
      <c r="AE9" s="1027">
        <v>79343</v>
      </c>
      <c r="AF9" s="1027">
        <v>67518</v>
      </c>
      <c r="AG9" s="1027">
        <v>65692</v>
      </c>
      <c r="AH9" s="1027">
        <v>67430</v>
      </c>
      <c r="AI9" s="1027">
        <v>65259</v>
      </c>
      <c r="AJ9" s="1027">
        <v>69758</v>
      </c>
      <c r="AK9" s="1027">
        <v>67430</v>
      </c>
      <c r="AL9" s="1027">
        <v>68886</v>
      </c>
      <c r="AM9" s="1027">
        <v>81941</v>
      </c>
      <c r="AN9" s="1027">
        <v>71507</v>
      </c>
      <c r="AO9" s="1027">
        <f>'[1]уров жизни'!$D$20</f>
        <v>74346</v>
      </c>
      <c r="AP9" s="1027">
        <v>71607</v>
      </c>
      <c r="AQ9" s="1027">
        <v>87332</v>
      </c>
      <c r="AR9" s="1027">
        <v>66823</v>
      </c>
      <c r="AS9" s="1027">
        <v>66458</v>
      </c>
      <c r="AT9" s="1027">
        <v>72061</v>
      </c>
      <c r="AU9" s="1027">
        <v>68539</v>
      </c>
      <c r="AV9" s="1027"/>
      <c r="AW9" s="1027">
        <v>101569</v>
      </c>
      <c r="AX9" s="1027">
        <v>72061</v>
      </c>
      <c r="AY9" s="1027"/>
      <c r="AZ9" s="1027"/>
      <c r="BA9" s="1027"/>
      <c r="BB9" s="1027"/>
      <c r="BC9" s="1027"/>
      <c r="BD9" s="1027"/>
      <c r="BE9" s="1027"/>
      <c r="BF9" s="1027"/>
      <c r="BG9" s="1027"/>
      <c r="BH9" s="1028"/>
      <c r="BI9" s="1027"/>
      <c r="BJ9" s="1027"/>
      <c r="BK9" s="1028"/>
      <c r="BL9" s="1028"/>
      <c r="BM9" s="1028"/>
      <c r="BN9" s="1028"/>
      <c r="BO9" s="1028"/>
      <c r="BP9" s="1028"/>
      <c r="BQ9" s="1028"/>
      <c r="BR9" s="1028"/>
      <c r="BS9" s="1028"/>
      <c r="BT9" s="1028"/>
      <c r="BU9" s="1028"/>
      <c r="BV9" s="1028"/>
      <c r="BW9" s="1028"/>
      <c r="BX9" s="1028"/>
      <c r="BY9" s="1028"/>
      <c r="BZ9" s="1028"/>
      <c r="CA9" s="1028"/>
      <c r="CB9" s="1028"/>
      <c r="CC9" s="1028"/>
      <c r="CD9" s="1028"/>
      <c r="CE9" s="1028"/>
      <c r="CF9" s="1028"/>
      <c r="CG9" s="1028"/>
      <c r="CH9" s="1028"/>
      <c r="CI9" s="1028"/>
      <c r="CJ9" s="1028"/>
      <c r="CK9" s="1028"/>
      <c r="CL9" s="1028"/>
      <c r="CM9" s="1027"/>
      <c r="CN9" s="1027"/>
      <c r="CO9" s="1027"/>
      <c r="CP9" s="1028"/>
      <c r="CQ9" s="1028"/>
      <c r="CR9" s="1028"/>
      <c r="CS9" s="1028"/>
      <c r="CT9" s="1028"/>
      <c r="CU9" s="1028"/>
      <c r="CV9" s="1028"/>
      <c r="CW9" s="1028"/>
      <c r="CX9" s="1028"/>
      <c r="CY9" s="1028"/>
      <c r="CZ9" s="1028"/>
      <c r="DA9" s="1028"/>
      <c r="DB9" s="1028"/>
      <c r="DC9" s="1028"/>
      <c r="DD9" s="1028"/>
      <c r="DE9" s="1028"/>
      <c r="DF9" s="1028"/>
      <c r="DG9" s="1028"/>
      <c r="DH9" s="1028"/>
      <c r="DI9" s="1028"/>
      <c r="DJ9" s="1028"/>
      <c r="DK9" s="1028"/>
      <c r="DL9" s="1028"/>
      <c r="DM9" s="1028"/>
      <c r="DN9" s="1028"/>
      <c r="DO9" s="1028"/>
      <c r="DP9" s="1028"/>
      <c r="DQ9" s="1028"/>
      <c r="DR9" s="1028"/>
      <c r="DS9" s="1028"/>
      <c r="DT9" s="1028"/>
      <c r="DU9" s="1028"/>
      <c r="DV9" s="1028"/>
      <c r="DW9" s="1028"/>
      <c r="DX9" s="1028"/>
      <c r="DY9" s="1028"/>
      <c r="DZ9" s="1028"/>
      <c r="EA9" s="1028"/>
      <c r="EB9" s="1028"/>
      <c r="EC9" s="1028"/>
      <c r="ED9" s="1029"/>
      <c r="EE9" s="1029"/>
      <c r="EF9" s="1029"/>
      <c r="EG9" s="1030"/>
      <c r="EH9" s="550"/>
    </row>
    <row r="10" spans="1:140" ht="17.25" thickBot="1" x14ac:dyDescent="0.3">
      <c r="A10" s="673"/>
      <c r="B10" s="674"/>
      <c r="C10" s="675"/>
      <c r="D10" s="511"/>
      <c r="E10" s="511"/>
      <c r="F10" s="545"/>
      <c r="G10" s="511"/>
      <c r="H10" s="511"/>
      <c r="I10" s="511"/>
      <c r="J10" s="511"/>
      <c r="K10" s="511"/>
      <c r="L10" s="511"/>
      <c r="M10" s="511"/>
      <c r="N10" s="676"/>
    </row>
    <row r="11" spans="1:140" ht="16.5" x14ac:dyDescent="0.25">
      <c r="A11" s="811" t="s">
        <v>30</v>
      </c>
      <c r="B11" s="812" t="str">
        <f>B1</f>
        <v>На 01.05.2019 г.</v>
      </c>
      <c r="C11" s="813" t="str">
        <f>C1</f>
        <v>На 01.05.2020 г.</v>
      </c>
      <c r="D11" s="544"/>
      <c r="E11" s="512" t="s">
        <v>348</v>
      </c>
      <c r="P11" s="417"/>
      <c r="Q11" s="417"/>
      <c r="R11" s="417"/>
    </row>
    <row r="12" spans="1:140" ht="15.75" customHeight="1" x14ac:dyDescent="0.25">
      <c r="A12" s="814"/>
      <c r="B12" s="815"/>
      <c r="C12" s="816"/>
      <c r="E12" s="996" t="s">
        <v>394</v>
      </c>
      <c r="F12" s="996" t="s">
        <v>539</v>
      </c>
      <c r="G12" s="996" t="s">
        <v>802</v>
      </c>
      <c r="I12" s="578"/>
      <c r="J12" s="578"/>
      <c r="K12" s="578"/>
      <c r="O12" s="677"/>
      <c r="P12" s="677"/>
      <c r="Q12" s="677"/>
      <c r="R12" s="677"/>
    </row>
    <row r="13" spans="1:140" ht="16.5" x14ac:dyDescent="0.25">
      <c r="A13" s="817" t="s">
        <v>65</v>
      </c>
      <c r="B13" s="818">
        <v>51.7</v>
      </c>
      <c r="C13" s="819">
        <v>44.4</v>
      </c>
      <c r="D13" s="544"/>
      <c r="E13" s="999">
        <v>16143</v>
      </c>
      <c r="F13" s="999">
        <v>17371</v>
      </c>
      <c r="G13" s="997">
        <v>17941</v>
      </c>
      <c r="I13" s="678">
        <v>2018</v>
      </c>
      <c r="J13" s="678">
        <v>2019</v>
      </c>
      <c r="K13" s="678">
        <v>2020</v>
      </c>
      <c r="O13" s="584"/>
      <c r="P13" s="584"/>
      <c r="Q13" s="584"/>
      <c r="R13" s="584"/>
    </row>
    <row r="14" spans="1:140" ht="17.25" thickBot="1" x14ac:dyDescent="0.3">
      <c r="A14" s="820" t="s">
        <v>66</v>
      </c>
      <c r="B14" s="821">
        <v>48.3</v>
      </c>
      <c r="C14" s="822">
        <v>55.6</v>
      </c>
      <c r="E14" s="999">
        <v>22685</v>
      </c>
      <c r="F14" s="999">
        <v>23429.4</v>
      </c>
      <c r="G14" s="998">
        <v>23892.560000000001</v>
      </c>
      <c r="I14" s="548">
        <f>E14/$E$13</f>
        <v>1.405253050857957</v>
      </c>
      <c r="J14" s="552">
        <f>F14/$F$13</f>
        <v>1.348765183351563</v>
      </c>
      <c r="K14" s="552">
        <f>G14/$G$13</f>
        <v>1.3317295579956525</v>
      </c>
      <c r="O14" s="584"/>
      <c r="P14" s="584"/>
      <c r="Q14" s="584"/>
      <c r="R14" s="584"/>
    </row>
    <row r="15" spans="1:140" ht="17.25" thickBot="1" x14ac:dyDescent="0.3">
      <c r="A15" s="823"/>
      <c r="B15" s="824">
        <f>B14+B13</f>
        <v>100</v>
      </c>
      <c r="C15" s="825">
        <f>C14+C13</f>
        <v>100</v>
      </c>
      <c r="E15" s="999">
        <v>101429.4</v>
      </c>
      <c r="F15" s="999">
        <v>116360.6</v>
      </c>
      <c r="G15" s="998">
        <v>132036.1</v>
      </c>
      <c r="I15" s="548">
        <f>E15/$E$13</f>
        <v>6.283181564764913</v>
      </c>
      <c r="J15" s="552">
        <f>F15/$F$13</f>
        <v>6.6985550630360953</v>
      </c>
      <c r="K15" s="552">
        <f>G15/$G$13</f>
        <v>7.359461568474444</v>
      </c>
      <c r="O15" s="584"/>
      <c r="P15" s="584"/>
      <c r="Q15" s="584"/>
      <c r="R15" s="584"/>
    </row>
    <row r="16" spans="1:140" ht="16.5" x14ac:dyDescent="0.25">
      <c r="A16" s="823" t="s">
        <v>31</v>
      </c>
      <c r="B16" s="826" t="str">
        <f>B1</f>
        <v>На 01.05.2019 г.</v>
      </c>
      <c r="C16" s="827" t="str">
        <f>C1</f>
        <v>На 01.05.2020 г.</v>
      </c>
      <c r="D16" s="544"/>
      <c r="E16" s="999">
        <v>64113</v>
      </c>
      <c r="F16" s="999">
        <v>69903</v>
      </c>
      <c r="G16" s="998">
        <v>71038</v>
      </c>
      <c r="I16" s="548">
        <f>E16/$E$13</f>
        <v>3.9715666233042186</v>
      </c>
      <c r="J16" s="552">
        <f>F16/$F$13</f>
        <v>4.0241206608715672</v>
      </c>
      <c r="K16" s="552">
        <f>G16/$G$13</f>
        <v>3.959534028203556</v>
      </c>
      <c r="O16" s="584"/>
      <c r="P16" s="584"/>
      <c r="Q16" s="584"/>
      <c r="R16" s="584"/>
    </row>
    <row r="17" spans="1:111" ht="16.5" x14ac:dyDescent="0.25">
      <c r="A17" s="828" t="s">
        <v>67</v>
      </c>
      <c r="B17" s="829">
        <v>26.2</v>
      </c>
      <c r="C17" s="819">
        <v>28.9</v>
      </c>
      <c r="D17" s="544"/>
      <c r="E17" s="999">
        <v>133086.20000000001</v>
      </c>
      <c r="F17" s="999">
        <v>165755.78515476434</v>
      </c>
      <c r="G17" s="998">
        <v>188461.38</v>
      </c>
      <c r="I17" s="548">
        <f>E17/$E$13</f>
        <v>8.2442049185405448</v>
      </c>
      <c r="J17" s="552">
        <f>F17/$F$13</f>
        <v>9.5420980458674993</v>
      </c>
      <c r="K17" s="552">
        <f>G17/$G$13</f>
        <v>10.504508109915836</v>
      </c>
      <c r="L17" s="806"/>
      <c r="P17" s="584"/>
      <c r="Q17" s="584"/>
      <c r="R17" s="584"/>
    </row>
    <row r="18" spans="1:111" ht="16.5" x14ac:dyDescent="0.25">
      <c r="A18" s="828" t="s">
        <v>68</v>
      </c>
      <c r="B18" s="829">
        <v>33.9</v>
      </c>
      <c r="C18" s="819">
        <v>34.5</v>
      </c>
      <c r="D18" s="544"/>
      <c r="G18" s="997"/>
      <c r="P18" s="584"/>
      <c r="Q18" s="584"/>
      <c r="R18" s="584"/>
    </row>
    <row r="19" spans="1:111" ht="17.25" thickBot="1" x14ac:dyDescent="0.3">
      <c r="A19" s="830" t="s">
        <v>69</v>
      </c>
      <c r="B19" s="831">
        <v>39.9</v>
      </c>
      <c r="C19" s="822">
        <v>36.6</v>
      </c>
      <c r="D19" s="544"/>
      <c r="P19" s="545"/>
      <c r="Q19" s="417"/>
      <c r="R19" s="417"/>
    </row>
    <row r="20" spans="1:111" ht="16.5" x14ac:dyDescent="0.25">
      <c r="A20" s="832"/>
      <c r="B20" s="833">
        <f>B17+B18+B19</f>
        <v>100</v>
      </c>
      <c r="C20" s="834">
        <f>C17+C18+C19</f>
        <v>100</v>
      </c>
      <c r="D20" s="544"/>
      <c r="P20" s="545"/>
    </row>
    <row r="21" spans="1:111" ht="15.75" x14ac:dyDescent="0.25">
      <c r="A21" s="835" t="s">
        <v>309</v>
      </c>
      <c r="B21" s="836">
        <v>23.1</v>
      </c>
      <c r="C21" s="837">
        <v>22.5</v>
      </c>
      <c r="D21" s="418"/>
    </row>
    <row r="22" spans="1:111" ht="16.5" x14ac:dyDescent="0.25">
      <c r="A22" s="835" t="s">
        <v>141</v>
      </c>
      <c r="B22" s="836">
        <v>31.3</v>
      </c>
      <c r="C22" s="837">
        <v>25.3</v>
      </c>
      <c r="D22" s="419"/>
    </row>
    <row r="23" spans="1:111" ht="16.5" x14ac:dyDescent="0.25">
      <c r="A23" s="835" t="s">
        <v>93</v>
      </c>
      <c r="B23" s="836">
        <v>25.9</v>
      </c>
      <c r="C23" s="837">
        <v>21.9</v>
      </c>
      <c r="D23" s="419"/>
      <c r="E23" s="679"/>
    </row>
    <row r="24" spans="1:111" ht="16.5" x14ac:dyDescent="0.25">
      <c r="A24" s="835" t="s">
        <v>248</v>
      </c>
      <c r="B24" s="836">
        <v>16</v>
      </c>
      <c r="C24" s="837">
        <v>12.2</v>
      </c>
      <c r="D24" s="419"/>
      <c r="E24" s="679"/>
    </row>
    <row r="25" spans="1:111" ht="16.5" thickBot="1" x14ac:dyDescent="0.3">
      <c r="A25" s="838" t="s">
        <v>178</v>
      </c>
      <c r="B25" s="839">
        <v>3.7</v>
      </c>
      <c r="C25" s="840">
        <v>18.100000000000001</v>
      </c>
      <c r="D25" s="418"/>
    </row>
    <row r="26" spans="1:111" ht="17.25" thickBot="1" x14ac:dyDescent="0.25">
      <c r="B26" s="581">
        <f>B21+B22+B23+B24+B25</f>
        <v>100.00000000000001</v>
      </c>
      <c r="C26" s="581">
        <f>C21+C22+C23+C24+C25</f>
        <v>100</v>
      </c>
      <c r="D26" s="419"/>
      <c r="E26" s="416"/>
    </row>
    <row r="27" spans="1:111" ht="16.5" x14ac:dyDescent="0.25">
      <c r="A27" s="680"/>
      <c r="B27" s="577" t="str">
        <f>B1</f>
        <v>На 01.05.2019 г.</v>
      </c>
      <c r="C27" s="577" t="str">
        <f>C1</f>
        <v>На 01.05.2020 г.</v>
      </c>
      <c r="D27" s="577" t="str">
        <f>B1</f>
        <v>На 01.05.2019 г.</v>
      </c>
      <c r="E27" s="577" t="s">
        <v>624</v>
      </c>
      <c r="F27" s="577" t="str">
        <f>C1</f>
        <v>На 01.05.2020 г.</v>
      </c>
      <c r="G27" s="681"/>
      <c r="H27" s="682" t="s">
        <v>143</v>
      </c>
      <c r="I27" s="682" t="s">
        <v>144</v>
      </c>
      <c r="J27" s="682" t="s">
        <v>145</v>
      </c>
      <c r="K27" s="682" t="s">
        <v>146</v>
      </c>
      <c r="L27" s="682" t="s">
        <v>147</v>
      </c>
      <c r="M27" s="682" t="s">
        <v>148</v>
      </c>
      <c r="N27" s="682" t="s">
        <v>149</v>
      </c>
      <c r="O27" s="682" t="s">
        <v>150</v>
      </c>
      <c r="P27" s="682" t="s">
        <v>151</v>
      </c>
      <c r="Q27" s="682" t="s">
        <v>152</v>
      </c>
      <c r="R27" s="682" t="s">
        <v>153</v>
      </c>
      <c r="S27" s="682" t="s">
        <v>154</v>
      </c>
      <c r="T27" s="682" t="s">
        <v>155</v>
      </c>
      <c r="U27" s="682" t="s">
        <v>156</v>
      </c>
      <c r="V27" s="682" t="s">
        <v>157</v>
      </c>
      <c r="W27" s="682" t="s">
        <v>158</v>
      </c>
      <c r="X27" s="682" t="s">
        <v>159</v>
      </c>
      <c r="Y27" s="682" t="s">
        <v>160</v>
      </c>
      <c r="Z27" s="682" t="s">
        <v>161</v>
      </c>
      <c r="AA27" s="682" t="s">
        <v>162</v>
      </c>
      <c r="AB27" s="682" t="s">
        <v>163</v>
      </c>
      <c r="AC27" s="682" t="s">
        <v>164</v>
      </c>
      <c r="AD27" s="682" t="s">
        <v>165</v>
      </c>
      <c r="AE27" s="682" t="s">
        <v>166</v>
      </c>
      <c r="AF27" s="682" t="s">
        <v>167</v>
      </c>
      <c r="AG27" s="682" t="s">
        <v>168</v>
      </c>
      <c r="AH27" s="683" t="s">
        <v>169</v>
      </c>
      <c r="AI27" s="683" t="s">
        <v>171</v>
      </c>
      <c r="AJ27" s="683" t="s">
        <v>172</v>
      </c>
      <c r="AK27" s="683" t="s">
        <v>173</v>
      </c>
      <c r="AL27" s="683" t="s">
        <v>175</v>
      </c>
      <c r="AM27" s="683" t="s">
        <v>176</v>
      </c>
      <c r="AN27" s="683" t="s">
        <v>179</v>
      </c>
      <c r="AO27" s="683" t="s">
        <v>203</v>
      </c>
      <c r="AP27" s="684" t="s">
        <v>214</v>
      </c>
      <c r="AQ27" s="684" t="s">
        <v>230</v>
      </c>
      <c r="AR27" s="684" t="s">
        <v>247</v>
      </c>
      <c r="AS27" s="684" t="s">
        <v>253</v>
      </c>
      <c r="AT27" s="684" t="s">
        <v>259</v>
      </c>
      <c r="AU27" s="684" t="s">
        <v>263</v>
      </c>
      <c r="AV27" s="684" t="s">
        <v>280</v>
      </c>
      <c r="AW27" s="684" t="s">
        <v>281</v>
      </c>
      <c r="AX27" s="684" t="s">
        <v>290</v>
      </c>
      <c r="AY27" s="684" t="s">
        <v>296</v>
      </c>
      <c r="AZ27" s="684" t="s">
        <v>303</v>
      </c>
      <c r="BA27" s="684" t="s">
        <v>305</v>
      </c>
      <c r="BB27" s="684" t="s">
        <v>313</v>
      </c>
      <c r="BC27" s="684" t="s">
        <v>317</v>
      </c>
      <c r="BD27" s="684" t="s">
        <v>335</v>
      </c>
      <c r="BE27" s="684" t="s">
        <v>341</v>
      </c>
      <c r="BF27" s="684" t="s">
        <v>346</v>
      </c>
      <c r="BG27" s="684" t="s">
        <v>355</v>
      </c>
      <c r="BH27" s="684" t="s">
        <v>392</v>
      </c>
      <c r="BI27" s="684" t="s">
        <v>398</v>
      </c>
      <c r="BJ27" s="684" t="s">
        <v>493</v>
      </c>
      <c r="BK27" s="684" t="s">
        <v>504</v>
      </c>
      <c r="BL27" s="684" t="s">
        <v>520</v>
      </c>
      <c r="BM27" s="684" t="s">
        <v>542</v>
      </c>
      <c r="BN27" s="684" t="s">
        <v>586</v>
      </c>
      <c r="BO27" s="684" t="s">
        <v>699</v>
      </c>
      <c r="DF27" s="684" t="s">
        <v>804</v>
      </c>
    </row>
    <row r="28" spans="1:111" ht="16.5" x14ac:dyDescent="0.25">
      <c r="A28" s="685" t="s">
        <v>46</v>
      </c>
      <c r="B28" s="549" t="e">
        <f>#REF!</f>
        <v>#REF!</v>
      </c>
      <c r="C28" s="686" t="e">
        <f>#REF!</f>
        <v>#REF!</v>
      </c>
      <c r="D28" s="686" t="e">
        <f>B28/B31*100</f>
        <v>#REF!</v>
      </c>
      <c r="E28" s="580">
        <v>0</v>
      </c>
      <c r="F28" s="580" t="e">
        <f>C28/C31*100</f>
        <v>#REF!</v>
      </c>
      <c r="G28" s="687" t="s">
        <v>56</v>
      </c>
      <c r="H28" s="688">
        <v>697</v>
      </c>
      <c r="I28" s="688">
        <v>675</v>
      </c>
      <c r="J28" s="688">
        <v>619</v>
      </c>
      <c r="K28" s="688">
        <v>826</v>
      </c>
      <c r="L28" s="688">
        <v>655</v>
      </c>
      <c r="M28" s="688">
        <v>815</v>
      </c>
      <c r="N28" s="688">
        <v>681</v>
      </c>
      <c r="O28" s="688">
        <v>1011</v>
      </c>
      <c r="P28" s="688">
        <v>862</v>
      </c>
      <c r="Q28" s="688">
        <v>865</v>
      </c>
      <c r="R28" s="688">
        <v>903</v>
      </c>
      <c r="S28" s="688">
        <v>829</v>
      </c>
      <c r="T28" s="688">
        <v>957</v>
      </c>
      <c r="U28" s="688">
        <v>1049</v>
      </c>
      <c r="V28" s="688">
        <v>1015</v>
      </c>
      <c r="W28" s="688">
        <v>1149</v>
      </c>
      <c r="X28" s="688">
        <v>601</v>
      </c>
      <c r="Y28" s="688">
        <v>1069</v>
      </c>
      <c r="Z28" s="688">
        <v>939</v>
      </c>
      <c r="AA28" s="688">
        <v>552</v>
      </c>
      <c r="AB28" s="688">
        <v>855</v>
      </c>
      <c r="AC28" s="688">
        <v>976</v>
      </c>
      <c r="AD28" s="688">
        <v>1392</v>
      </c>
      <c r="AE28" s="688">
        <v>1125</v>
      </c>
      <c r="AF28" s="688">
        <v>2202</v>
      </c>
      <c r="AG28" s="688">
        <v>2004</v>
      </c>
      <c r="AH28" s="689">
        <v>2503</v>
      </c>
      <c r="AI28" s="689">
        <v>2952</v>
      </c>
      <c r="AJ28" s="689">
        <v>2754</v>
      </c>
      <c r="AK28" s="689">
        <v>2585</v>
      </c>
      <c r="AL28" s="689">
        <v>2679</v>
      </c>
      <c r="AM28" s="689">
        <v>2969</v>
      </c>
      <c r="AN28" s="689">
        <v>2849</v>
      </c>
      <c r="AO28" s="689">
        <v>2109</v>
      </c>
      <c r="AP28" s="690">
        <v>3192</v>
      </c>
      <c r="AQ28" s="690">
        <v>2858</v>
      </c>
      <c r="AR28" s="690">
        <v>2252</v>
      </c>
      <c r="AS28" s="690">
        <v>3554</v>
      </c>
      <c r="AT28" s="690">
        <v>2982</v>
      </c>
      <c r="AU28" s="690">
        <v>3268</v>
      </c>
      <c r="AV28" s="690">
        <v>2336</v>
      </c>
      <c r="AW28" s="690">
        <v>3474</v>
      </c>
      <c r="AX28" s="690">
        <v>3157</v>
      </c>
      <c r="AY28" s="690">
        <v>3619</v>
      </c>
      <c r="AZ28" s="690">
        <v>2842</v>
      </c>
      <c r="BA28" s="690">
        <v>3131</v>
      </c>
      <c r="BB28" s="690">
        <f>9003-BA28-AZ28</f>
        <v>3030</v>
      </c>
      <c r="BC28" s="690">
        <f>12469-AZ28-BA28-BB28</f>
        <v>3466</v>
      </c>
      <c r="BD28" s="690">
        <v>3591</v>
      </c>
      <c r="BE28" s="690">
        <v>3177</v>
      </c>
      <c r="BF28" s="690">
        <v>3024</v>
      </c>
      <c r="BG28" s="690">
        <v>3603</v>
      </c>
      <c r="BH28" s="690">
        <v>3802</v>
      </c>
      <c r="BI28" s="690">
        <v>3160</v>
      </c>
      <c r="BJ28" s="690">
        <v>3572</v>
      </c>
      <c r="BK28" s="690">
        <f>14207-BH28-BI28-BJ28</f>
        <v>3673</v>
      </c>
      <c r="BL28" s="690">
        <v>2921</v>
      </c>
      <c r="BM28" s="690">
        <v>2855</v>
      </c>
      <c r="BN28" s="690">
        <v>3361</v>
      </c>
      <c r="BO28" s="690">
        <v>3448</v>
      </c>
      <c r="DF28" s="690">
        <v>2849</v>
      </c>
      <c r="DG28" s="415" t="s">
        <v>805</v>
      </c>
    </row>
    <row r="29" spans="1:111" ht="16.5" x14ac:dyDescent="0.25">
      <c r="A29" s="685" t="s">
        <v>47</v>
      </c>
      <c r="B29" s="549" t="e">
        <f>#REF!</f>
        <v>#REF!</v>
      </c>
      <c r="C29" s="686" t="e">
        <f>#REF!</f>
        <v>#REF!</v>
      </c>
      <c r="D29" s="686" t="e">
        <f>B29/B31*100</f>
        <v>#REF!</v>
      </c>
      <c r="E29" s="580" t="e">
        <f>#REF!</f>
        <v>#REF!</v>
      </c>
      <c r="F29" s="580" t="e">
        <f>C29/C31*100</f>
        <v>#REF!</v>
      </c>
      <c r="G29" s="687" t="s">
        <v>57</v>
      </c>
      <c r="H29" s="688">
        <v>1383</v>
      </c>
      <c r="I29" s="688">
        <v>1752</v>
      </c>
      <c r="J29" s="688">
        <v>2669</v>
      </c>
      <c r="K29" s="688">
        <v>2226</v>
      </c>
      <c r="L29" s="688">
        <v>1365</v>
      </c>
      <c r="M29" s="688">
        <v>1856</v>
      </c>
      <c r="N29" s="688">
        <v>2686</v>
      </c>
      <c r="O29" s="688">
        <v>2182</v>
      </c>
      <c r="P29" s="688">
        <v>1672</v>
      </c>
      <c r="Q29" s="688">
        <v>1752</v>
      </c>
      <c r="R29" s="688">
        <v>2555</v>
      </c>
      <c r="S29" s="688">
        <v>1755</v>
      </c>
      <c r="T29" s="688">
        <v>1600</v>
      </c>
      <c r="U29" s="688">
        <v>1821</v>
      </c>
      <c r="V29" s="688">
        <v>2705</v>
      </c>
      <c r="W29" s="688">
        <v>1746</v>
      </c>
      <c r="X29" s="688">
        <v>1356</v>
      </c>
      <c r="Y29" s="688">
        <v>1657</v>
      </c>
      <c r="Z29" s="688">
        <v>2159</v>
      </c>
      <c r="AA29" s="688">
        <v>1580</v>
      </c>
      <c r="AB29" s="688">
        <v>1256</v>
      </c>
      <c r="AC29" s="688">
        <v>1748</v>
      </c>
      <c r="AD29" s="688">
        <v>2311</v>
      </c>
      <c r="AE29" s="688">
        <v>1681</v>
      </c>
      <c r="AF29" s="688">
        <v>1486</v>
      </c>
      <c r="AG29" s="688">
        <v>2039</v>
      </c>
      <c r="AH29" s="689">
        <v>2667</v>
      </c>
      <c r="AI29" s="689">
        <v>2687</v>
      </c>
      <c r="AJ29" s="689">
        <v>2181</v>
      </c>
      <c r="AK29" s="689">
        <v>2695</v>
      </c>
      <c r="AL29" s="689">
        <v>3950</v>
      </c>
      <c r="AM29" s="689">
        <v>3372</v>
      </c>
      <c r="AN29" s="689">
        <v>2664</v>
      </c>
      <c r="AO29" s="689">
        <v>3291</v>
      </c>
      <c r="AP29" s="690">
        <v>4263</v>
      </c>
      <c r="AQ29" s="690">
        <v>3654</v>
      </c>
      <c r="AR29" s="690">
        <v>3012</v>
      </c>
      <c r="AS29" s="690">
        <v>3149</v>
      </c>
      <c r="AT29" s="690">
        <v>4063</v>
      </c>
      <c r="AU29" s="690">
        <v>3870</v>
      </c>
      <c r="AV29" s="690">
        <v>2735</v>
      </c>
      <c r="AW29" s="690">
        <v>3111</v>
      </c>
      <c r="AX29" s="690">
        <v>3845</v>
      </c>
      <c r="AY29" s="690">
        <v>3435</v>
      </c>
      <c r="AZ29" s="690">
        <v>2684</v>
      </c>
      <c r="BA29" s="690">
        <v>3045</v>
      </c>
      <c r="BB29" s="690">
        <f>9589-BA29-AZ29</f>
        <v>3860</v>
      </c>
      <c r="BC29" s="690">
        <f>13405-AZ29-BA29-BB29</f>
        <v>3816</v>
      </c>
      <c r="BD29" s="690">
        <v>2797</v>
      </c>
      <c r="BE29" s="691">
        <v>3187</v>
      </c>
      <c r="BF29" s="691">
        <v>3451</v>
      </c>
      <c r="BG29" s="691">
        <v>3798</v>
      </c>
      <c r="BH29" s="691">
        <v>3021</v>
      </c>
      <c r="BI29" s="690">
        <v>3412</v>
      </c>
      <c r="BJ29" s="690">
        <v>3938</v>
      </c>
      <c r="BK29" s="690">
        <f>14139-BH29-BI29-BJ29</f>
        <v>3768</v>
      </c>
      <c r="BL29" s="690">
        <v>2920</v>
      </c>
      <c r="BM29" s="690">
        <v>2969</v>
      </c>
      <c r="BN29" s="690">
        <v>3789</v>
      </c>
      <c r="BO29" s="690">
        <v>3348</v>
      </c>
      <c r="DF29" s="690">
        <v>2587</v>
      </c>
      <c r="DG29" s="415" t="s">
        <v>806</v>
      </c>
    </row>
    <row r="30" spans="1:111" ht="17.25" thickBot="1" x14ac:dyDescent="0.3">
      <c r="A30" s="685" t="s">
        <v>48</v>
      </c>
      <c r="B30" s="549" t="e">
        <f>#REF!</f>
        <v>#REF!</v>
      </c>
      <c r="C30" s="686" t="e">
        <f>#REF!</f>
        <v>#REF!</v>
      </c>
      <c r="D30" s="686" t="e">
        <f>B30/B31*100</f>
        <v>#REF!</v>
      </c>
      <c r="E30" s="580" t="e">
        <f>#REF!</f>
        <v>#REF!</v>
      </c>
      <c r="F30" s="580" t="e">
        <f>C30/C31*100</f>
        <v>#REF!</v>
      </c>
      <c r="G30" s="692" t="s">
        <v>170</v>
      </c>
      <c r="H30" s="693">
        <f t="shared" ref="H30:Y30" si="0">H29-H28</f>
        <v>686</v>
      </c>
      <c r="I30" s="693">
        <f t="shared" si="0"/>
        <v>1077</v>
      </c>
      <c r="J30" s="693">
        <f t="shared" si="0"/>
        <v>2050</v>
      </c>
      <c r="K30" s="693">
        <f t="shared" si="0"/>
        <v>1400</v>
      </c>
      <c r="L30" s="693">
        <f t="shared" si="0"/>
        <v>710</v>
      </c>
      <c r="M30" s="693">
        <f t="shared" si="0"/>
        <v>1041</v>
      </c>
      <c r="N30" s="693">
        <f t="shared" si="0"/>
        <v>2005</v>
      </c>
      <c r="O30" s="693">
        <f t="shared" si="0"/>
        <v>1171</v>
      </c>
      <c r="P30" s="693">
        <f t="shared" si="0"/>
        <v>810</v>
      </c>
      <c r="Q30" s="693">
        <f t="shared" si="0"/>
        <v>887</v>
      </c>
      <c r="R30" s="693">
        <f t="shared" si="0"/>
        <v>1652</v>
      </c>
      <c r="S30" s="693">
        <f t="shared" si="0"/>
        <v>926</v>
      </c>
      <c r="T30" s="693">
        <f t="shared" si="0"/>
        <v>643</v>
      </c>
      <c r="U30" s="693">
        <f t="shared" si="0"/>
        <v>772</v>
      </c>
      <c r="V30" s="693">
        <f t="shared" si="0"/>
        <v>1690</v>
      </c>
      <c r="W30" s="693">
        <f t="shared" si="0"/>
        <v>597</v>
      </c>
      <c r="X30" s="693">
        <f t="shared" si="0"/>
        <v>755</v>
      </c>
      <c r="Y30" s="693">
        <f t="shared" si="0"/>
        <v>588</v>
      </c>
      <c r="Z30" s="693">
        <f>Z28-Z29</f>
        <v>-1220</v>
      </c>
      <c r="AA30" s="693">
        <f t="shared" ref="AA30:AM30" si="1">AA28-AA29</f>
        <v>-1028</v>
      </c>
      <c r="AB30" s="693">
        <f t="shared" si="1"/>
        <v>-401</v>
      </c>
      <c r="AC30" s="693">
        <f t="shared" si="1"/>
        <v>-772</v>
      </c>
      <c r="AD30" s="693">
        <f t="shared" si="1"/>
        <v>-919</v>
      </c>
      <c r="AE30" s="693">
        <f t="shared" si="1"/>
        <v>-556</v>
      </c>
      <c r="AF30" s="693">
        <f t="shared" si="1"/>
        <v>716</v>
      </c>
      <c r="AG30" s="693">
        <f t="shared" si="1"/>
        <v>-35</v>
      </c>
      <c r="AH30" s="694">
        <f t="shared" si="1"/>
        <v>-164</v>
      </c>
      <c r="AI30" s="694">
        <f t="shared" si="1"/>
        <v>265</v>
      </c>
      <c r="AJ30" s="694">
        <f t="shared" si="1"/>
        <v>573</v>
      </c>
      <c r="AK30" s="694">
        <f t="shared" si="1"/>
        <v>-110</v>
      </c>
      <c r="AL30" s="694">
        <f t="shared" si="1"/>
        <v>-1271</v>
      </c>
      <c r="AM30" s="694">
        <f t="shared" si="1"/>
        <v>-403</v>
      </c>
      <c r="AN30" s="694">
        <f t="shared" ref="AN30:AS30" si="2">AN28-AN29</f>
        <v>185</v>
      </c>
      <c r="AO30" s="694">
        <f t="shared" si="2"/>
        <v>-1182</v>
      </c>
      <c r="AP30" s="668">
        <f t="shared" si="2"/>
        <v>-1071</v>
      </c>
      <c r="AQ30" s="668">
        <f t="shared" si="2"/>
        <v>-796</v>
      </c>
      <c r="AR30" s="668">
        <f t="shared" si="2"/>
        <v>-760</v>
      </c>
      <c r="AS30" s="668">
        <f t="shared" si="2"/>
        <v>405</v>
      </c>
      <c r="AT30" s="668">
        <f t="shared" ref="AT30:BD30" si="3">AT28-AT29</f>
        <v>-1081</v>
      </c>
      <c r="AU30" s="668">
        <f t="shared" si="3"/>
        <v>-602</v>
      </c>
      <c r="AV30" s="668">
        <f t="shared" si="3"/>
        <v>-399</v>
      </c>
      <c r="AW30" s="668">
        <f t="shared" si="3"/>
        <v>363</v>
      </c>
      <c r="AX30" s="668">
        <f t="shared" si="3"/>
        <v>-688</v>
      </c>
      <c r="AY30" s="668">
        <f t="shared" si="3"/>
        <v>184</v>
      </c>
      <c r="AZ30" s="668">
        <f t="shared" si="3"/>
        <v>158</v>
      </c>
      <c r="BA30" s="668">
        <f t="shared" si="3"/>
        <v>86</v>
      </c>
      <c r="BB30" s="668">
        <f t="shared" si="3"/>
        <v>-830</v>
      </c>
      <c r="BC30" s="668">
        <f t="shared" si="3"/>
        <v>-350</v>
      </c>
      <c r="BD30" s="668">
        <f t="shared" si="3"/>
        <v>794</v>
      </c>
      <c r="BE30" s="668">
        <v>784</v>
      </c>
      <c r="BF30" s="668">
        <v>357</v>
      </c>
      <c r="BG30" s="668">
        <v>162</v>
      </c>
      <c r="BH30" s="668">
        <v>781</v>
      </c>
      <c r="BI30" s="668">
        <v>529</v>
      </c>
      <c r="BJ30" s="668">
        <f t="shared" ref="BJ30:BO30" si="4">BJ28-BJ29</f>
        <v>-366</v>
      </c>
      <c r="BK30" s="668">
        <f t="shared" si="4"/>
        <v>-95</v>
      </c>
      <c r="BL30" s="668">
        <f t="shared" si="4"/>
        <v>1</v>
      </c>
      <c r="BM30" s="668">
        <f t="shared" si="4"/>
        <v>-114</v>
      </c>
      <c r="BN30" s="668">
        <f t="shared" si="4"/>
        <v>-428</v>
      </c>
      <c r="BO30" s="668">
        <f t="shared" si="4"/>
        <v>100</v>
      </c>
      <c r="DF30" s="668">
        <f>DF28-DF29</f>
        <v>262</v>
      </c>
      <c r="DG30" s="415" t="s">
        <v>807</v>
      </c>
    </row>
    <row r="31" spans="1:111" ht="16.5" thickBot="1" x14ac:dyDescent="0.3">
      <c r="A31" s="695" t="s">
        <v>36</v>
      </c>
      <c r="B31" s="696" t="e">
        <f>SUM(B28:B30)</f>
        <v>#REF!</v>
      </c>
      <c r="C31" s="696" t="e">
        <f>SUM(C28:C30)</f>
        <v>#REF!</v>
      </c>
      <c r="D31" s="696" t="e">
        <f>SUM(D28:D30)</f>
        <v>#REF!</v>
      </c>
      <c r="E31" s="697" t="e">
        <f>SUM(E28:E30)</f>
        <v>#REF!</v>
      </c>
      <c r="F31" s="697" t="e">
        <f>SUM(F28:F30)</f>
        <v>#REF!</v>
      </c>
    </row>
    <row r="32" spans="1:111" ht="13.5" thickBot="1" x14ac:dyDescent="0.25">
      <c r="A32" s="417"/>
      <c r="B32" s="417"/>
    </row>
    <row r="33" spans="1:48" ht="27" customHeight="1" x14ac:dyDescent="0.2">
      <c r="A33" s="1038" t="s">
        <v>597</v>
      </c>
      <c r="B33" s="1042" t="str">
        <f>B1</f>
        <v>На 01.05.2019 г.</v>
      </c>
      <c r="C33" s="1043"/>
      <c r="E33" s="773" t="s">
        <v>598</v>
      </c>
      <c r="F33" s="774" t="str">
        <f>B1</f>
        <v>На 01.05.2019 г.</v>
      </c>
      <c r="G33" s="775" t="str">
        <f>C1</f>
        <v>На 01.05.2020 г.</v>
      </c>
    </row>
    <row r="34" spans="1:48" ht="15.75" customHeight="1" x14ac:dyDescent="0.2">
      <c r="A34" s="1039"/>
      <c r="B34" s="776" t="e">
        <f>SUM(B35:B40)</f>
        <v>#REF!</v>
      </c>
      <c r="C34" s="777" t="e">
        <f>SUM(C35:C40)</f>
        <v>#REF!</v>
      </c>
      <c r="D34" s="778"/>
      <c r="E34" s="779" t="s">
        <v>191</v>
      </c>
      <c r="F34" s="780" t="e">
        <f>B35</f>
        <v>#REF!</v>
      </c>
      <c r="G34" s="781" t="e">
        <f>B45</f>
        <v>#REF!</v>
      </c>
      <c r="H34" s="418"/>
      <c r="I34" s="424"/>
      <c r="J34" s="425"/>
      <c r="K34" s="425"/>
    </row>
    <row r="35" spans="1:48" ht="16.5" x14ac:dyDescent="0.25">
      <c r="A35" s="779" t="s">
        <v>192</v>
      </c>
      <c r="B35" s="782" t="e">
        <f>C35*$B$41/$C$41</f>
        <v>#REF!</v>
      </c>
      <c r="C35" s="421" t="e">
        <f>#REF!</f>
        <v>#REF!</v>
      </c>
      <c r="D35" s="416"/>
      <c r="E35" s="779" t="s">
        <v>190</v>
      </c>
      <c r="F35" s="780" t="e">
        <f t="shared" ref="F35:F39" si="5">B36</f>
        <v>#REF!</v>
      </c>
      <c r="G35" s="781" t="e">
        <f t="shared" ref="G35:G38" si="6">B46</f>
        <v>#REF!</v>
      </c>
      <c r="H35" s="418"/>
      <c r="I35" s="424"/>
      <c r="J35" s="425"/>
      <c r="K35" s="425"/>
      <c r="AT35" s="426"/>
      <c r="AU35" s="426"/>
      <c r="AV35" s="426"/>
    </row>
    <row r="36" spans="1:48" ht="16.5" x14ac:dyDescent="0.25">
      <c r="A36" s="779" t="s">
        <v>194</v>
      </c>
      <c r="B36" s="782" t="e">
        <f t="shared" ref="B36:B40" si="7">C36*$B$41/$C$41</f>
        <v>#REF!</v>
      </c>
      <c r="C36" s="421" t="e">
        <f>#REF!</f>
        <v>#REF!</v>
      </c>
      <c r="D36" s="416"/>
      <c r="E36" s="779" t="s">
        <v>241</v>
      </c>
      <c r="F36" s="780" t="e">
        <f t="shared" si="5"/>
        <v>#REF!</v>
      </c>
      <c r="G36" s="781" t="e">
        <f t="shared" si="6"/>
        <v>#REF!</v>
      </c>
      <c r="H36" s="418"/>
      <c r="I36" s="424"/>
      <c r="J36" s="425"/>
      <c r="K36" s="425"/>
      <c r="AT36" s="426"/>
      <c r="AU36" s="426"/>
      <c r="AV36" s="426"/>
    </row>
    <row r="37" spans="1:48" ht="16.5" x14ac:dyDescent="0.25">
      <c r="A37" s="468" t="s">
        <v>594</v>
      </c>
      <c r="B37" s="782" t="e">
        <f t="shared" si="7"/>
        <v>#REF!</v>
      </c>
      <c r="C37" s="421" t="e">
        <f>#REF!</f>
        <v>#REF!</v>
      </c>
      <c r="D37" s="416"/>
      <c r="E37" s="468" t="s">
        <v>196</v>
      </c>
      <c r="F37" s="780" t="e">
        <f t="shared" si="5"/>
        <v>#REF!</v>
      </c>
      <c r="G37" s="781" t="e">
        <f t="shared" si="6"/>
        <v>#REF!</v>
      </c>
      <c r="H37" s="418"/>
      <c r="I37" s="424"/>
      <c r="J37" s="425"/>
      <c r="K37" s="425"/>
    </row>
    <row r="38" spans="1:48" ht="16.5" x14ac:dyDescent="0.25">
      <c r="A38" s="468" t="s">
        <v>196</v>
      </c>
      <c r="B38" s="782" t="e">
        <f t="shared" si="7"/>
        <v>#REF!</v>
      </c>
      <c r="C38" s="421" t="e">
        <f>C41-C35-C36-C37-C39-C40</f>
        <v>#REF!</v>
      </c>
      <c r="D38" s="416"/>
      <c r="E38" s="468" t="s">
        <v>240</v>
      </c>
      <c r="F38" s="780" t="e">
        <f t="shared" si="5"/>
        <v>#REF!</v>
      </c>
      <c r="G38" s="781" t="e">
        <f t="shared" si="6"/>
        <v>#REF!</v>
      </c>
      <c r="H38" s="418"/>
      <c r="I38" s="424"/>
      <c r="J38" s="425"/>
      <c r="K38" s="425"/>
    </row>
    <row r="39" spans="1:48" ht="16.5" x14ac:dyDescent="0.25">
      <c r="A39" s="468" t="s">
        <v>195</v>
      </c>
      <c r="B39" s="782" t="e">
        <f t="shared" si="7"/>
        <v>#REF!</v>
      </c>
      <c r="C39" s="421" t="e">
        <f>#REF!</f>
        <v>#REF!</v>
      </c>
      <c r="D39" s="416"/>
      <c r="E39" s="468" t="s">
        <v>599</v>
      </c>
      <c r="F39" s="780" t="e">
        <f t="shared" si="5"/>
        <v>#REF!</v>
      </c>
      <c r="G39" s="781" t="e">
        <f>B50</f>
        <v>#REF!</v>
      </c>
      <c r="H39" s="418"/>
      <c r="I39" s="424"/>
      <c r="J39" s="425"/>
      <c r="K39" s="425"/>
    </row>
    <row r="40" spans="1:48" ht="17.25" thickBot="1" x14ac:dyDescent="0.3">
      <c r="A40" s="468" t="s">
        <v>193</v>
      </c>
      <c r="B40" s="782" t="e">
        <f t="shared" si="7"/>
        <v>#REF!</v>
      </c>
      <c r="C40" s="421" t="e">
        <f>#REF!</f>
        <v>#REF!</v>
      </c>
      <c r="D40" s="416"/>
      <c r="E40" s="783" t="s">
        <v>595</v>
      </c>
      <c r="F40" s="784" t="e">
        <f>SUM(F34:F39)</f>
        <v>#REF!</v>
      </c>
      <c r="G40" s="785" t="e">
        <f>SUM(G34:G39)</f>
        <v>#REF!</v>
      </c>
      <c r="H40" s="418"/>
      <c r="I40" s="418"/>
    </row>
    <row r="41" spans="1:48" ht="16.5" x14ac:dyDescent="0.25">
      <c r="A41" s="786" t="s">
        <v>36</v>
      </c>
      <c r="B41" s="787">
        <v>100</v>
      </c>
      <c r="C41" s="788" t="e">
        <f>#REF!</f>
        <v>#REF!</v>
      </c>
      <c r="D41" s="416"/>
      <c r="E41" s="417"/>
      <c r="F41" s="417"/>
      <c r="G41" s="417"/>
    </row>
    <row r="42" spans="1:48" ht="17.25" thickBot="1" x14ac:dyDescent="0.3">
      <c r="A42" s="789" t="s">
        <v>595</v>
      </c>
      <c r="B42" s="790" t="e">
        <f>B34-B41</f>
        <v>#REF!</v>
      </c>
      <c r="C42" s="791" t="e">
        <f>C34-C41</f>
        <v>#REF!</v>
      </c>
      <c r="D42" s="416"/>
      <c r="E42" s="417"/>
      <c r="F42" s="417"/>
      <c r="G42" s="417"/>
    </row>
    <row r="43" spans="1:48" ht="16.5" x14ac:dyDescent="0.2">
      <c r="A43" s="1038" t="s">
        <v>596</v>
      </c>
      <c r="B43" s="1040" t="str">
        <f>C1</f>
        <v>На 01.05.2020 г.</v>
      </c>
      <c r="C43" s="1041"/>
      <c r="D43" s="416"/>
      <c r="E43" s="792"/>
    </row>
    <row r="44" spans="1:48" ht="28.5" customHeight="1" x14ac:dyDescent="0.25">
      <c r="A44" s="1039"/>
      <c r="B44" s="776" t="e">
        <f>SUM(B45:B50)</f>
        <v>#REF!</v>
      </c>
      <c r="C44" s="777" t="e">
        <f>SUM(C45:C50)</f>
        <v>#REF!</v>
      </c>
      <c r="D44" s="422"/>
      <c r="E44" s="422"/>
    </row>
    <row r="45" spans="1:48" ht="16.5" x14ac:dyDescent="0.25">
      <c r="A45" s="779" t="s">
        <v>192</v>
      </c>
      <c r="B45" s="782" t="e">
        <f>C45*$B$51/$C$51</f>
        <v>#REF!</v>
      </c>
      <c r="C45" s="421" t="e">
        <f>#REF!</f>
        <v>#REF!</v>
      </c>
      <c r="D45" s="793"/>
      <c r="E45" s="792"/>
    </row>
    <row r="46" spans="1:48" ht="16.5" x14ac:dyDescent="0.25">
      <c r="A46" s="779" t="s">
        <v>194</v>
      </c>
      <c r="B46" s="782" t="e">
        <f t="shared" ref="B46:B50" si="8">C46*$B$51/$C$51</f>
        <v>#REF!</v>
      </c>
      <c r="C46" s="421" t="e">
        <f>#REF!</f>
        <v>#REF!</v>
      </c>
      <c r="D46" s="794"/>
      <c r="E46" s="422"/>
    </row>
    <row r="47" spans="1:48" ht="16.5" x14ac:dyDescent="0.25">
      <c r="A47" s="468" t="s">
        <v>594</v>
      </c>
      <c r="B47" s="782" t="e">
        <f t="shared" si="8"/>
        <v>#REF!</v>
      </c>
      <c r="C47" s="421" t="e">
        <f>#REF!</f>
        <v>#REF!</v>
      </c>
      <c r="D47" s="794"/>
      <c r="E47" s="422"/>
    </row>
    <row r="48" spans="1:48" ht="16.5" x14ac:dyDescent="0.25">
      <c r="A48" s="468" t="s">
        <v>196</v>
      </c>
      <c r="B48" s="782" t="e">
        <f t="shared" si="8"/>
        <v>#REF!</v>
      </c>
      <c r="C48" s="421" t="e">
        <f>C51-C45-C46-C47-C49-C50</f>
        <v>#REF!</v>
      </c>
      <c r="D48" s="795"/>
      <c r="E48" s="417"/>
      <c r="F48" s="427"/>
    </row>
    <row r="49" spans="1:15" ht="16.5" x14ac:dyDescent="0.25">
      <c r="A49" s="468" t="s">
        <v>195</v>
      </c>
      <c r="B49" s="782" t="e">
        <f t="shared" si="8"/>
        <v>#REF!</v>
      </c>
      <c r="C49" s="421" t="e">
        <f>#REF!</f>
        <v>#REF!</v>
      </c>
      <c r="D49" s="795"/>
      <c r="E49" s="417"/>
    </row>
    <row r="50" spans="1:15" ht="17.25" thickBot="1" x14ac:dyDescent="0.3">
      <c r="A50" s="468" t="s">
        <v>193</v>
      </c>
      <c r="B50" s="782" t="e">
        <f t="shared" si="8"/>
        <v>#REF!</v>
      </c>
      <c r="C50" s="421" t="e">
        <f>#REF!</f>
        <v>#REF!</v>
      </c>
      <c r="D50" s="795"/>
      <c r="E50" s="417"/>
      <c r="J50" s="1050" t="s">
        <v>182</v>
      </c>
      <c r="K50" s="1050"/>
      <c r="L50" s="1047" t="s">
        <v>186</v>
      </c>
      <c r="M50" s="1047"/>
      <c r="N50" s="1047" t="s">
        <v>187</v>
      </c>
      <c r="O50" s="1047"/>
    </row>
    <row r="51" spans="1:15" ht="16.5" x14ac:dyDescent="0.25">
      <c r="A51" s="796" t="s">
        <v>36</v>
      </c>
      <c r="B51" s="797">
        <v>100</v>
      </c>
      <c r="C51" s="788" t="e">
        <f>#REF!</f>
        <v>#REF!</v>
      </c>
      <c r="D51" s="795"/>
      <c r="E51" s="417"/>
      <c r="I51" s="469"/>
      <c r="J51" s="470" t="str">
        <f>B1</f>
        <v>На 01.05.2019 г.</v>
      </c>
      <c r="K51" s="471" t="str">
        <f>C1</f>
        <v>На 01.05.2020 г.</v>
      </c>
      <c r="L51" s="470" t="str">
        <f>B1</f>
        <v>На 01.05.2019 г.</v>
      </c>
      <c r="M51" s="471" t="str">
        <f>C1</f>
        <v>На 01.05.2020 г.</v>
      </c>
      <c r="N51" s="470" t="str">
        <f>B1</f>
        <v>На 01.05.2019 г.</v>
      </c>
      <c r="O51" s="472" t="str">
        <f>C1</f>
        <v>На 01.05.2020 г.</v>
      </c>
    </row>
    <row r="52" spans="1:15" ht="17.25" thickBot="1" x14ac:dyDescent="0.3">
      <c r="A52" s="798" t="s">
        <v>595</v>
      </c>
      <c r="B52" s="799" t="e">
        <f>B44-B51</f>
        <v>#REF!</v>
      </c>
      <c r="C52" s="800" t="e">
        <f>C44-C51</f>
        <v>#REF!</v>
      </c>
      <c r="D52" s="795"/>
      <c r="E52" s="417"/>
      <c r="I52" s="473"/>
      <c r="J52" s="474"/>
      <c r="K52" s="475"/>
      <c r="L52" s="474"/>
      <c r="M52" s="475"/>
      <c r="N52" s="474"/>
      <c r="O52" s="476"/>
    </row>
    <row r="53" spans="1:15" ht="17.25" thickBot="1" x14ac:dyDescent="0.3">
      <c r="A53" s="544"/>
      <c r="B53" s="700"/>
      <c r="C53" s="701"/>
      <c r="D53" s="416"/>
      <c r="I53" s="702" t="s">
        <v>49</v>
      </c>
      <c r="J53" s="703" t="e">
        <f>'[2]ДКВ (стр'!C15</f>
        <v>#REF!</v>
      </c>
      <c r="K53" s="704" t="e">
        <f>'[2]ДКВ (стр'!D15</f>
        <v>#REF!</v>
      </c>
      <c r="L53" s="703" t="e">
        <f>#REF!</f>
        <v>#REF!</v>
      </c>
      <c r="M53" s="704" t="e">
        <f>#REF!</f>
        <v>#REF!</v>
      </c>
      <c r="N53" s="703" t="e">
        <f>L53/J53*100</f>
        <v>#REF!</v>
      </c>
      <c r="O53" s="705" t="e">
        <f>M53/K53*100</f>
        <v>#REF!</v>
      </c>
    </row>
    <row r="54" spans="1:15" ht="16.5" x14ac:dyDescent="0.25">
      <c r="A54" s="1055" t="s">
        <v>527</v>
      </c>
      <c r="B54" s="706" t="str">
        <f>C1</f>
        <v>На 01.05.2020 г.</v>
      </c>
      <c r="C54" s="1057" t="s">
        <v>526</v>
      </c>
      <c r="D54" s="1051" t="str">
        <f>C1</f>
        <v>На 01.05.2020 г.</v>
      </c>
      <c r="E54" s="1052"/>
      <c r="I54" s="702" t="s">
        <v>135</v>
      </c>
      <c r="J54" s="703"/>
      <c r="K54" s="704"/>
      <c r="L54" s="703"/>
      <c r="M54" s="704"/>
      <c r="N54" s="703"/>
      <c r="O54" s="705"/>
    </row>
    <row r="55" spans="1:15" ht="31.5" x14ac:dyDescent="0.2">
      <c r="A55" s="1056"/>
      <c r="B55" s="707" t="e">
        <f>SUM(B57:B67)</f>
        <v>#REF!</v>
      </c>
      <c r="C55" s="1058"/>
      <c r="D55" s="708" t="s">
        <v>64</v>
      </c>
      <c r="E55" s="709" t="s">
        <v>526</v>
      </c>
      <c r="I55" s="702" t="s">
        <v>136</v>
      </c>
      <c r="J55" s="703" t="e">
        <f>#REF!</f>
        <v>#REF!</v>
      </c>
      <c r="K55" s="704" t="e">
        <f>#REF!</f>
        <v>#REF!</v>
      </c>
      <c r="L55" s="703" t="e">
        <f>#REF!</f>
        <v>#REF!</v>
      </c>
      <c r="M55" s="704" t="e">
        <f>#REF!</f>
        <v>#REF!</v>
      </c>
      <c r="N55" s="703" t="e">
        <f>L55/J55*100</f>
        <v>#REF!</v>
      </c>
      <c r="O55" s="705" t="e">
        <f>M55/K55*100</f>
        <v>#REF!</v>
      </c>
    </row>
    <row r="56" spans="1:15" ht="27" customHeight="1" x14ac:dyDescent="0.3">
      <c r="A56" s="710" t="s">
        <v>138</v>
      </c>
      <c r="B56" s="711" t="e">
        <f>#REF!</f>
        <v>#REF!</v>
      </c>
      <c r="C56" s="712"/>
      <c r="D56" s="713" t="e">
        <f>#REF!</f>
        <v>#REF!</v>
      </c>
      <c r="E56" s="712"/>
      <c r="F56" s="1053" t="s">
        <v>603</v>
      </c>
      <c r="G56" s="1054"/>
      <c r="I56" s="714" t="s">
        <v>61</v>
      </c>
      <c r="J56" s="703" t="e">
        <f>#REF!</f>
        <v>#REF!</v>
      </c>
      <c r="K56" s="704" t="e">
        <f>#REF!</f>
        <v>#REF!</v>
      </c>
      <c r="L56" s="703" t="e">
        <f>#REF!</f>
        <v>#REF!</v>
      </c>
      <c r="M56" s="704" t="e">
        <f>#REF!</f>
        <v>#REF!</v>
      </c>
      <c r="N56" s="703" t="e">
        <f t="shared" ref="N56:O57" si="9">L56/J56*100</f>
        <v>#REF!</v>
      </c>
      <c r="O56" s="705" t="e">
        <f t="shared" si="9"/>
        <v>#REF!</v>
      </c>
    </row>
    <row r="57" spans="1:15" ht="16.5" thickBot="1" x14ac:dyDescent="0.25">
      <c r="A57" s="715" t="s">
        <v>58</v>
      </c>
      <c r="B57" s="716" t="e">
        <f>#REF!</f>
        <v>#REF!</v>
      </c>
      <c r="C57" s="717" t="e">
        <f>#REF!</f>
        <v>#REF!</v>
      </c>
      <c r="D57" s="713" t="e">
        <f>#REF!</f>
        <v>#REF!</v>
      </c>
      <c r="E57" s="717" t="e">
        <f t="shared" ref="E57:E65" si="10">D57/$D$56*100</f>
        <v>#REF!</v>
      </c>
      <c r="F57" s="718" t="e">
        <f>B57*100/$B$56</f>
        <v>#REF!</v>
      </c>
      <c r="G57" s="719" t="e">
        <f>C57-F57</f>
        <v>#REF!</v>
      </c>
      <c r="H57" s="720"/>
      <c r="I57" s="721" t="s">
        <v>134</v>
      </c>
      <c r="J57" s="722" t="e">
        <f>#REF!</f>
        <v>#REF!</v>
      </c>
      <c r="K57" s="723" t="e">
        <f>#REF!</f>
        <v>#REF!</v>
      </c>
      <c r="L57" s="722" t="e">
        <f>#REF!</f>
        <v>#REF!</v>
      </c>
      <c r="M57" s="723" t="e">
        <f>#REF!</f>
        <v>#REF!</v>
      </c>
      <c r="N57" s="722" t="e">
        <f t="shared" si="9"/>
        <v>#REF!</v>
      </c>
      <c r="O57" s="724" t="e">
        <f>M57/K57*100</f>
        <v>#REF!</v>
      </c>
    </row>
    <row r="58" spans="1:15" ht="15.75" x14ac:dyDescent="0.2">
      <c r="A58" s="715" t="s">
        <v>59</v>
      </c>
      <c r="B58" s="716" t="e">
        <f>#REF!</f>
        <v>#REF!</v>
      </c>
      <c r="C58" s="717" t="e">
        <f>#REF!</f>
        <v>#REF!</v>
      </c>
      <c r="D58" s="713"/>
      <c r="E58" s="717" t="e">
        <f t="shared" si="10"/>
        <v>#REF!</v>
      </c>
      <c r="F58" s="718" t="e">
        <f t="shared" ref="F58:F66" si="11">B58*100/$B$56</f>
        <v>#REF!</v>
      </c>
      <c r="G58" s="719" t="e">
        <f t="shared" ref="G58:G67" si="12">C58-F58</f>
        <v>#REF!</v>
      </c>
      <c r="H58" s="720"/>
    </row>
    <row r="59" spans="1:15" ht="15.75" x14ac:dyDescent="0.2">
      <c r="A59" s="715" t="s">
        <v>60</v>
      </c>
      <c r="B59" s="716" t="e">
        <f>#REF!</f>
        <v>#REF!</v>
      </c>
      <c r="C59" s="717" t="e">
        <f>#REF!</f>
        <v>#REF!</v>
      </c>
      <c r="D59" s="713"/>
      <c r="E59" s="717" t="e">
        <f t="shared" si="10"/>
        <v>#REF!</v>
      </c>
      <c r="F59" s="718" t="e">
        <f t="shared" si="11"/>
        <v>#REF!</v>
      </c>
      <c r="G59" s="719" t="e">
        <f t="shared" si="12"/>
        <v>#REF!</v>
      </c>
      <c r="H59" s="720"/>
      <c r="I59" s="578"/>
      <c r="J59" s="725" t="s">
        <v>180</v>
      </c>
      <c r="K59" s="725" t="s">
        <v>183</v>
      </c>
      <c r="L59" s="726" t="s">
        <v>184</v>
      </c>
      <c r="M59" s="726" t="s">
        <v>185</v>
      </c>
      <c r="N59" s="726" t="s">
        <v>181</v>
      </c>
      <c r="O59" s="726" t="s">
        <v>139</v>
      </c>
    </row>
    <row r="60" spans="1:15" ht="15.75" x14ac:dyDescent="0.2">
      <c r="A60" s="715" t="s">
        <v>62</v>
      </c>
      <c r="B60" s="716" t="e">
        <f>#REF!</f>
        <v>#REF!</v>
      </c>
      <c r="C60" s="717" t="e">
        <f>#REF!</f>
        <v>#REF!</v>
      </c>
      <c r="D60" s="713"/>
      <c r="E60" s="717" t="e">
        <f t="shared" si="10"/>
        <v>#REF!</v>
      </c>
      <c r="F60" s="718" t="e">
        <f t="shared" si="11"/>
        <v>#REF!</v>
      </c>
      <c r="G60" s="719" t="e">
        <f t="shared" si="12"/>
        <v>#REF!</v>
      </c>
      <c r="H60" s="720"/>
      <c r="I60" s="727" t="s">
        <v>49</v>
      </c>
      <c r="J60" s="728" t="e">
        <f>B61</f>
        <v>#REF!</v>
      </c>
      <c r="K60" s="729" t="e">
        <f>D61</f>
        <v>#REF!</v>
      </c>
      <c r="L60" s="728" t="e">
        <f>K60/N60*100</f>
        <v>#REF!</v>
      </c>
      <c r="M60" s="730" t="e">
        <f>J60/N60*100</f>
        <v>#REF!</v>
      </c>
      <c r="N60" s="730" t="e">
        <f>J60+K60</f>
        <v>#REF!</v>
      </c>
      <c r="O60" s="731" t="e">
        <f>L60+M60</f>
        <v>#REF!</v>
      </c>
    </row>
    <row r="61" spans="1:15" ht="15.75" x14ac:dyDescent="0.2">
      <c r="A61" s="715" t="s">
        <v>49</v>
      </c>
      <c r="B61" s="716" t="e">
        <f>#REF!</f>
        <v>#REF!</v>
      </c>
      <c r="C61" s="717" t="e">
        <f>#REF!</f>
        <v>#REF!</v>
      </c>
      <c r="D61" s="713" t="e">
        <f>#REF!</f>
        <v>#REF!</v>
      </c>
      <c r="E61" s="717" t="e">
        <f t="shared" si="10"/>
        <v>#REF!</v>
      </c>
      <c r="F61" s="718" t="e">
        <f t="shared" si="11"/>
        <v>#REF!</v>
      </c>
      <c r="G61" s="719" t="e">
        <f t="shared" si="12"/>
        <v>#REF!</v>
      </c>
      <c r="H61" s="720"/>
      <c r="I61" s="727" t="s">
        <v>135</v>
      </c>
      <c r="J61" s="728">
        <f>B64</f>
        <v>0</v>
      </c>
      <c r="K61" s="729">
        <f>D64</f>
        <v>0</v>
      </c>
      <c r="L61" s="728" t="e">
        <f>K61/N61*100</f>
        <v>#DIV/0!</v>
      </c>
      <c r="M61" s="730" t="e">
        <f>J61/N61*100</f>
        <v>#DIV/0!</v>
      </c>
      <c r="N61" s="730">
        <f>J61+K61</f>
        <v>0</v>
      </c>
      <c r="O61" s="731" t="e">
        <f>L61+M61</f>
        <v>#DIV/0!</v>
      </c>
    </row>
    <row r="62" spans="1:15" ht="31.5" x14ac:dyDescent="0.2">
      <c r="A62" s="732" t="s">
        <v>134</v>
      </c>
      <c r="B62" s="716" t="e">
        <f>#REF!</f>
        <v>#REF!</v>
      </c>
      <c r="C62" s="717" t="e">
        <f>#REF!</f>
        <v>#REF!</v>
      </c>
      <c r="D62" s="713"/>
      <c r="E62" s="717" t="e">
        <f t="shared" si="10"/>
        <v>#REF!</v>
      </c>
      <c r="F62" s="718" t="e">
        <f t="shared" si="11"/>
        <v>#REF!</v>
      </c>
      <c r="G62" s="719" t="e">
        <f t="shared" si="12"/>
        <v>#REF!</v>
      </c>
      <c r="H62" s="720"/>
      <c r="I62" s="727" t="s">
        <v>136</v>
      </c>
      <c r="J62" s="728" t="e">
        <f>B65</f>
        <v>#REF!</v>
      </c>
      <c r="K62" s="729" t="e">
        <f>D65</f>
        <v>#REF!</v>
      </c>
      <c r="L62" s="728" t="e">
        <f>K62/N62*100</f>
        <v>#REF!</v>
      </c>
      <c r="M62" s="730" t="e">
        <f>J62/N62*100</f>
        <v>#REF!</v>
      </c>
      <c r="N62" s="730" t="e">
        <f>J62+K62</f>
        <v>#REF!</v>
      </c>
      <c r="O62" s="731" t="e">
        <f>L62+M62</f>
        <v>#REF!</v>
      </c>
    </row>
    <row r="63" spans="1:15" ht="15.75" x14ac:dyDescent="0.2">
      <c r="A63" s="732" t="s">
        <v>133</v>
      </c>
      <c r="B63" s="716" t="e">
        <f>#REF!</f>
        <v>#REF!</v>
      </c>
      <c r="C63" s="717" t="e">
        <f>#REF!</f>
        <v>#REF!</v>
      </c>
      <c r="D63" s="713"/>
      <c r="E63" s="717" t="e">
        <f t="shared" si="10"/>
        <v>#REF!</v>
      </c>
      <c r="F63" s="718" t="e">
        <f t="shared" si="11"/>
        <v>#REF!</v>
      </c>
      <c r="G63" s="719" t="e">
        <f t="shared" si="12"/>
        <v>#REF!</v>
      </c>
      <c r="H63" s="720"/>
      <c r="I63" s="733" t="s">
        <v>61</v>
      </c>
      <c r="J63" s="728" t="e">
        <f>B67</f>
        <v>#REF!</v>
      </c>
      <c r="K63" s="729">
        <f>D67</f>
        <v>0</v>
      </c>
      <c r="L63" s="728" t="e">
        <f>K63/N63*100</f>
        <v>#REF!</v>
      </c>
      <c r="M63" s="730" t="e">
        <f>J63/N63*100</f>
        <v>#REF!</v>
      </c>
      <c r="N63" s="730" t="e">
        <f>J63+K63</f>
        <v>#REF!</v>
      </c>
      <c r="O63" s="731" t="e">
        <f>L63+M63</f>
        <v>#REF!</v>
      </c>
    </row>
    <row r="64" spans="1:15" ht="15.75" x14ac:dyDescent="0.2">
      <c r="A64" s="715" t="s">
        <v>135</v>
      </c>
      <c r="B64" s="716"/>
      <c r="C64" s="717"/>
      <c r="D64" s="713"/>
      <c r="E64" s="717" t="e">
        <f t="shared" si="10"/>
        <v>#REF!</v>
      </c>
      <c r="F64" s="718"/>
      <c r="G64" s="719"/>
      <c r="H64" s="720"/>
      <c r="I64" s="734" t="s">
        <v>134</v>
      </c>
      <c r="J64" s="729" t="e">
        <f>B62</f>
        <v>#REF!</v>
      </c>
      <c r="K64" s="729">
        <f>D62</f>
        <v>0</v>
      </c>
      <c r="L64" s="728" t="e">
        <f>K64/N64*100</f>
        <v>#REF!</v>
      </c>
      <c r="M64" s="730" t="e">
        <f>J64/N64*100</f>
        <v>#REF!</v>
      </c>
      <c r="N64" s="730" t="e">
        <f>J64+K64</f>
        <v>#REF!</v>
      </c>
      <c r="O64" s="731" t="e">
        <f>L64+M64</f>
        <v>#REF!</v>
      </c>
    </row>
    <row r="65" spans="1:138" ht="31.5" x14ac:dyDescent="0.2">
      <c r="A65" s="715" t="s">
        <v>395</v>
      </c>
      <c r="B65" s="716" t="e">
        <f>#REF!</f>
        <v>#REF!</v>
      </c>
      <c r="C65" s="717" t="e">
        <f>#REF!</f>
        <v>#REF!</v>
      </c>
      <c r="D65" s="713" t="e">
        <f>#REF!</f>
        <v>#REF!</v>
      </c>
      <c r="E65" s="717" t="e">
        <f t="shared" si="10"/>
        <v>#REF!</v>
      </c>
      <c r="F65" s="718" t="e">
        <f t="shared" si="11"/>
        <v>#REF!</v>
      </c>
      <c r="G65" s="719" t="e">
        <f t="shared" si="12"/>
        <v>#REF!</v>
      </c>
      <c r="H65" s="720"/>
      <c r="L65" s="417"/>
      <c r="M65" s="417"/>
    </row>
    <row r="66" spans="1:138" ht="15.75" x14ac:dyDescent="0.2">
      <c r="A66" s="715" t="s">
        <v>626</v>
      </c>
      <c r="B66" s="716" t="e">
        <f>#REF!</f>
        <v>#REF!</v>
      </c>
      <c r="C66" s="717" t="e">
        <f>#REF!</f>
        <v>#REF!</v>
      </c>
      <c r="D66" s="713"/>
      <c r="E66" s="717"/>
      <c r="F66" s="718" t="e">
        <f t="shared" si="11"/>
        <v>#REF!</v>
      </c>
      <c r="G66" s="719"/>
      <c r="H66" s="720"/>
      <c r="L66" s="417"/>
      <c r="M66" s="417"/>
    </row>
    <row r="67" spans="1:138" ht="15.75" x14ac:dyDescent="0.2">
      <c r="A67" s="735" t="s">
        <v>267</v>
      </c>
      <c r="B67" s="716" t="e">
        <f>#REF!</f>
        <v>#REF!</v>
      </c>
      <c r="C67" s="717" t="e">
        <f>#REF!</f>
        <v>#REF!</v>
      </c>
      <c r="D67" s="713"/>
      <c r="E67" s="717"/>
      <c r="F67" s="718" t="e">
        <f>B67*100/$B$56</f>
        <v>#REF!</v>
      </c>
      <c r="G67" s="719" t="e">
        <f t="shared" si="12"/>
        <v>#REF!</v>
      </c>
      <c r="H67" s="720"/>
    </row>
    <row r="68" spans="1:138" ht="15.75" x14ac:dyDescent="0.25">
      <c r="A68" s="579" t="s">
        <v>84</v>
      </c>
      <c r="B68" s="725"/>
      <c r="C68" s="717"/>
      <c r="D68" s="713" t="e">
        <f>#REF!</f>
        <v>#REF!</v>
      </c>
      <c r="E68" s="717" t="e">
        <f>D68/$D$56*100</f>
        <v>#REF!</v>
      </c>
      <c r="F68" s="718"/>
      <c r="G68" s="719"/>
      <c r="H68" s="720"/>
    </row>
    <row r="69" spans="1:138" ht="15.75" x14ac:dyDescent="0.25">
      <c r="A69" s="579" t="s">
        <v>85</v>
      </c>
      <c r="B69" s="725"/>
      <c r="C69" s="717"/>
      <c r="D69" s="713" t="e">
        <f>#REF!</f>
        <v>#REF!</v>
      </c>
      <c r="E69" s="717" t="e">
        <f>D69/$D$56*100</f>
        <v>#REF!</v>
      </c>
      <c r="F69" s="718"/>
      <c r="G69" s="719"/>
      <c r="H69" s="720"/>
    </row>
    <row r="70" spans="1:138" ht="13.5" thickBot="1" x14ac:dyDescent="0.25">
      <c r="A70" s="736" t="s">
        <v>139</v>
      </c>
      <c r="B70" s="737" t="e">
        <f>B56-SUM(B57:B67)</f>
        <v>#REF!</v>
      </c>
      <c r="C70" s="738" t="e">
        <f>SUM(C57:C67)</f>
        <v>#REF!</v>
      </c>
      <c r="D70" s="739" t="e">
        <f>D56-D57-D58-D59-D60-D61-D62-D63-D64-D65-D67-D68-D69</f>
        <v>#REF!</v>
      </c>
      <c r="E70" s="740" t="e">
        <f>SUM(E57:E69)</f>
        <v>#REF!</v>
      </c>
      <c r="F70" s="741" t="e">
        <f>SUM(F57:F67)</f>
        <v>#REF!</v>
      </c>
      <c r="G70" s="742" t="e">
        <f>SUM(G57:G67)</f>
        <v>#REF!</v>
      </c>
      <c r="H70" s="720"/>
    </row>
    <row r="71" spans="1:138" ht="16.5" x14ac:dyDescent="0.25">
      <c r="A71" s="423"/>
      <c r="B71" s="743"/>
      <c r="C71" s="744"/>
    </row>
    <row r="72" spans="1:138" ht="13.5" thickBot="1" x14ac:dyDescent="0.25">
      <c r="H72" s="522"/>
      <c r="I72" s="522"/>
    </row>
    <row r="73" spans="1:138" ht="30.75" customHeight="1" thickBot="1" x14ac:dyDescent="0.3">
      <c r="A73" s="514" t="s">
        <v>25</v>
      </c>
      <c r="B73" s="515" t="s">
        <v>716</v>
      </c>
      <c r="C73" s="516" t="s">
        <v>717</v>
      </c>
      <c r="D73" s="519"/>
      <c r="E73" s="519"/>
      <c r="H73" s="522"/>
      <c r="I73" s="522"/>
    </row>
    <row r="74" spans="1:138" ht="13.5" customHeight="1" x14ac:dyDescent="0.25">
      <c r="A74" s="517" t="s">
        <v>261</v>
      </c>
      <c r="B74" s="518">
        <v>4321.3599999999997</v>
      </c>
      <c r="C74" s="518">
        <v>4242.92</v>
      </c>
      <c r="D74" s="519"/>
      <c r="E74" s="520"/>
      <c r="F74" s="519"/>
      <c r="G74" s="521"/>
      <c r="H74" s="522"/>
      <c r="I74" s="523"/>
      <c r="J74" s="524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25"/>
      <c r="X74" s="525"/>
      <c r="Y74" s="525"/>
      <c r="Z74" s="525"/>
      <c r="AA74" s="525"/>
      <c r="AB74" s="525"/>
      <c r="AC74" s="525"/>
      <c r="AD74" s="525"/>
      <c r="AE74" s="525"/>
      <c r="AF74" s="525"/>
      <c r="AG74" s="525"/>
      <c r="AH74" s="525"/>
      <c r="AI74" s="525"/>
      <c r="AJ74" s="525"/>
      <c r="AK74" s="525"/>
      <c r="AL74" s="525"/>
      <c r="AM74" s="525"/>
      <c r="AN74" s="525"/>
      <c r="AO74" s="525"/>
      <c r="AP74" s="525"/>
      <c r="AQ74" s="525"/>
      <c r="AR74" s="525"/>
      <c r="AS74" s="525"/>
      <c r="AT74" s="525"/>
      <c r="AU74" s="525"/>
      <c r="AV74" s="525"/>
      <c r="AW74" s="525"/>
      <c r="AX74" s="525"/>
      <c r="AY74" s="525"/>
      <c r="AZ74" s="525"/>
      <c r="BA74" s="525"/>
      <c r="BB74" s="525"/>
      <c r="BC74" s="525"/>
      <c r="BD74" s="525"/>
      <c r="BE74" s="525"/>
      <c r="BF74" s="525"/>
      <c r="BG74" s="525"/>
      <c r="BH74" s="525"/>
      <c r="BI74" s="525"/>
      <c r="BJ74" s="525"/>
      <c r="BK74" s="525"/>
      <c r="BL74" s="525"/>
      <c r="BM74" s="525"/>
      <c r="BN74" s="525"/>
      <c r="BO74" s="525"/>
      <c r="BP74" s="525"/>
      <c r="BQ74" s="525"/>
      <c r="BR74" s="525"/>
      <c r="BS74" s="525"/>
      <c r="BT74" s="525"/>
      <c r="BU74" s="525"/>
      <c r="BV74" s="525"/>
      <c r="BW74" s="525"/>
      <c r="BX74" s="525"/>
      <c r="BY74" s="525"/>
      <c r="BZ74" s="525"/>
      <c r="CA74" s="525"/>
      <c r="CB74" s="525"/>
      <c r="CC74" s="525"/>
      <c r="CD74" s="525"/>
      <c r="CE74" s="525"/>
      <c r="CF74" s="525"/>
      <c r="CG74" s="525"/>
      <c r="CH74" s="525"/>
      <c r="CI74" s="525"/>
      <c r="CJ74" s="525"/>
      <c r="CK74" s="525"/>
      <c r="CL74" s="525"/>
      <c r="CM74" s="525"/>
      <c r="CN74" s="525"/>
      <c r="CO74" s="525"/>
      <c r="CP74" s="525"/>
      <c r="CQ74" s="525"/>
      <c r="CR74" s="525"/>
      <c r="CS74" s="525"/>
      <c r="CT74" s="525"/>
      <c r="CU74" s="525"/>
      <c r="CV74" s="525"/>
      <c r="CW74" s="525"/>
      <c r="CX74" s="525"/>
      <c r="CY74" s="525"/>
      <c r="CZ74" s="525"/>
      <c r="DA74" s="525"/>
      <c r="DB74" s="525"/>
      <c r="DC74" s="525"/>
      <c r="DD74" s="525"/>
      <c r="DE74" s="525"/>
      <c r="DF74" s="525"/>
      <c r="DG74" s="525"/>
      <c r="DH74" s="525"/>
      <c r="DI74" s="525"/>
      <c r="DJ74" s="525"/>
      <c r="DK74" s="525"/>
      <c r="DL74" s="525"/>
      <c r="DM74" s="525"/>
      <c r="DN74" s="525"/>
      <c r="DO74" s="525"/>
      <c r="DP74" s="525"/>
      <c r="DQ74" s="525"/>
      <c r="DR74" s="525"/>
      <c r="DS74" s="525"/>
      <c r="DT74" s="525"/>
      <c r="DU74" s="525"/>
      <c r="DV74" s="525"/>
      <c r="DW74" s="525"/>
      <c r="DX74" s="525"/>
      <c r="DY74" s="525"/>
      <c r="DZ74" s="525"/>
      <c r="EA74" s="525"/>
      <c r="EB74" s="525"/>
      <c r="EC74" s="525"/>
      <c r="ED74" s="525"/>
      <c r="EE74" s="525"/>
      <c r="EF74" s="525"/>
      <c r="EG74" s="525"/>
      <c r="EH74" s="525"/>
    </row>
    <row r="75" spans="1:138" s="525" customFormat="1" ht="15.75" x14ac:dyDescent="0.25">
      <c r="A75" s="526" t="s">
        <v>53</v>
      </c>
      <c r="B75" s="527">
        <v>4923.53</v>
      </c>
      <c r="C75" s="527">
        <v>4754.6099999999997</v>
      </c>
      <c r="D75" s="519"/>
      <c r="E75" s="520"/>
      <c r="F75" s="519"/>
      <c r="G75" s="521"/>
      <c r="H75" s="522"/>
      <c r="I75" s="523"/>
      <c r="J75" s="524"/>
    </row>
    <row r="76" spans="1:138" s="525" customFormat="1" ht="16.5" customHeight="1" x14ac:dyDescent="0.25">
      <c r="A76" s="526" t="s">
        <v>94</v>
      </c>
      <c r="B76" s="527">
        <v>6177.37</v>
      </c>
      <c r="C76" s="527">
        <v>5770.12</v>
      </c>
      <c r="D76" s="519"/>
      <c r="E76" s="520"/>
      <c r="F76" s="519"/>
      <c r="G76" s="521"/>
      <c r="H76" s="522"/>
      <c r="I76" s="523"/>
      <c r="J76" s="524"/>
    </row>
    <row r="77" spans="1:138" s="525" customFormat="1" ht="15.75" x14ac:dyDescent="0.25">
      <c r="A77" s="526" t="s">
        <v>275</v>
      </c>
      <c r="B77" s="527">
        <v>6443.53</v>
      </c>
      <c r="C77" s="527">
        <v>5939.02</v>
      </c>
      <c r="D77" s="519"/>
      <c r="E77" s="520"/>
      <c r="F77" s="519"/>
      <c r="G77" s="521"/>
      <c r="H77" s="522"/>
      <c r="I77" s="528"/>
      <c r="J77" s="529"/>
    </row>
    <row r="78" spans="1:138" s="525" customFormat="1" ht="15.75" x14ac:dyDescent="0.25">
      <c r="A78" s="537" t="s">
        <v>272</v>
      </c>
      <c r="B78" s="536">
        <v>6724.88</v>
      </c>
      <c r="C78" s="536">
        <v>6215.39</v>
      </c>
      <c r="D78" s="519"/>
      <c r="E78" s="520"/>
      <c r="F78" s="519"/>
      <c r="G78" s="521"/>
      <c r="H78" s="522"/>
      <c r="I78" s="528"/>
      <c r="J78" s="529"/>
    </row>
    <row r="79" spans="1:138" s="525" customFormat="1" ht="15.75" x14ac:dyDescent="0.25">
      <c r="A79" s="526" t="s">
        <v>2</v>
      </c>
      <c r="B79" s="527">
        <v>7122.76</v>
      </c>
      <c r="C79" s="527">
        <v>6698.82</v>
      </c>
      <c r="D79" s="519"/>
      <c r="E79" s="520"/>
      <c r="F79" s="519"/>
      <c r="G79" s="521"/>
      <c r="H79" s="522"/>
      <c r="I79" s="528"/>
      <c r="J79" s="529"/>
    </row>
    <row r="80" spans="1:138" s="525" customFormat="1" ht="15.75" x14ac:dyDescent="0.25">
      <c r="A80" s="526" t="s">
        <v>0</v>
      </c>
      <c r="B80" s="527">
        <v>7814.78</v>
      </c>
      <c r="C80" s="527">
        <v>7372.43</v>
      </c>
      <c r="D80" s="519"/>
      <c r="E80" s="520"/>
      <c r="F80" s="519"/>
      <c r="G80" s="521"/>
      <c r="H80" s="522"/>
      <c r="I80" s="530"/>
      <c r="J80" s="531"/>
      <c r="K80" s="532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415"/>
      <c r="AD80" s="415"/>
      <c r="AE80" s="415"/>
      <c r="AF80" s="415"/>
      <c r="AG80" s="415"/>
      <c r="AH80" s="415"/>
      <c r="AI80" s="415"/>
      <c r="AJ80" s="415"/>
      <c r="AK80" s="415"/>
      <c r="AL80" s="415"/>
      <c r="AM80" s="415"/>
      <c r="AN80" s="415"/>
      <c r="AO80" s="415"/>
      <c r="AP80" s="415"/>
      <c r="AQ80" s="415"/>
      <c r="AR80" s="415"/>
      <c r="AS80" s="415"/>
      <c r="AT80" s="415"/>
      <c r="AU80" s="415"/>
      <c r="AV80" s="415"/>
      <c r="AW80" s="415"/>
      <c r="AX80" s="415"/>
      <c r="AY80" s="415"/>
      <c r="AZ80" s="415"/>
      <c r="BA80" s="415"/>
      <c r="BB80" s="415"/>
      <c r="BC80" s="415"/>
      <c r="BD80" s="415"/>
      <c r="BE80" s="415"/>
      <c r="BF80" s="415"/>
      <c r="BG80" s="415"/>
      <c r="BH80" s="415"/>
      <c r="BI80" s="415"/>
      <c r="BJ80" s="415"/>
      <c r="BK80" s="415"/>
      <c r="BL80" s="415"/>
      <c r="BM80" s="415"/>
      <c r="BN80" s="415"/>
      <c r="BO80" s="415"/>
      <c r="BP80" s="415"/>
      <c r="BQ80" s="415"/>
      <c r="BR80" s="415"/>
      <c r="BS80" s="415"/>
      <c r="BT80" s="415"/>
      <c r="BU80" s="415"/>
      <c r="BV80" s="415"/>
      <c r="BW80" s="415"/>
      <c r="BX80" s="415"/>
      <c r="BY80" s="415"/>
      <c r="BZ80" s="415"/>
      <c r="CA80" s="415"/>
      <c r="CB80" s="415"/>
      <c r="CC80" s="415"/>
      <c r="CD80" s="415"/>
      <c r="CE80" s="415"/>
      <c r="CF80" s="415"/>
      <c r="CG80" s="415"/>
      <c r="CH80" s="415"/>
      <c r="CI80" s="415"/>
      <c r="CJ80" s="415"/>
      <c r="CK80" s="415"/>
      <c r="CL80" s="415"/>
      <c r="CM80" s="415"/>
      <c r="CN80" s="415"/>
      <c r="CO80" s="415"/>
      <c r="CP80" s="415"/>
      <c r="CQ80" s="415"/>
      <c r="CR80" s="415"/>
      <c r="CS80" s="415"/>
      <c r="CT80" s="415"/>
      <c r="CU80" s="415"/>
      <c r="CV80" s="415"/>
      <c r="CW80" s="415"/>
      <c r="CX80" s="415"/>
      <c r="CY80" s="415"/>
      <c r="CZ80" s="415"/>
      <c r="DA80" s="415"/>
      <c r="DB80" s="415"/>
      <c r="DC80" s="415"/>
      <c r="DD80" s="415"/>
      <c r="DE80" s="415"/>
      <c r="DF80" s="415"/>
      <c r="DG80" s="415"/>
      <c r="DH80" s="415"/>
      <c r="DI80" s="415"/>
      <c r="DJ80" s="415"/>
      <c r="DK80" s="415"/>
      <c r="DL80" s="415"/>
      <c r="DM80" s="415"/>
      <c r="DN80" s="415"/>
      <c r="DO80" s="415"/>
      <c r="DP80" s="415"/>
      <c r="DQ80" s="415"/>
      <c r="DR80" s="415"/>
      <c r="DS80" s="415"/>
      <c r="DT80" s="415"/>
      <c r="DU80" s="415"/>
      <c r="DV80" s="415"/>
      <c r="DW80" s="415"/>
      <c r="DX80" s="415"/>
      <c r="DY80" s="415"/>
      <c r="DZ80" s="415"/>
      <c r="EA80" s="415"/>
      <c r="EB80" s="415"/>
      <c r="EC80" s="415"/>
      <c r="ED80" s="415"/>
      <c r="EE80" s="415"/>
      <c r="EF80" s="415"/>
      <c r="EG80" s="415"/>
      <c r="EH80" s="415"/>
    </row>
    <row r="81" spans="1:138" ht="18" hidden="1" customHeight="1" x14ac:dyDescent="0.25">
      <c r="A81" s="537"/>
      <c r="B81" s="536"/>
      <c r="C81" s="536"/>
      <c r="D81" s="519"/>
      <c r="E81" s="520"/>
      <c r="F81" s="519"/>
      <c r="G81" s="521"/>
      <c r="H81" s="522"/>
      <c r="I81" s="745"/>
      <c r="J81" s="746"/>
    </row>
    <row r="82" spans="1:138" ht="16.5" thickBot="1" x14ac:dyDescent="0.3">
      <c r="A82" s="526" t="s">
        <v>262</v>
      </c>
      <c r="B82" s="527">
        <v>10817.29</v>
      </c>
      <c r="C82" s="527">
        <v>10642.81</v>
      </c>
      <c r="D82" s="519"/>
      <c r="E82" s="520"/>
      <c r="F82" s="519"/>
      <c r="G82" s="521"/>
      <c r="H82" s="522"/>
      <c r="I82" s="533"/>
      <c r="J82" s="534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/>
      <c r="AA82" s="535"/>
      <c r="AB82" s="535"/>
      <c r="AC82" s="535"/>
      <c r="AD82" s="535"/>
      <c r="AE82" s="535"/>
      <c r="AF82" s="535"/>
      <c r="AG82" s="535"/>
      <c r="AH82" s="535"/>
      <c r="AI82" s="535"/>
      <c r="AJ82" s="535"/>
      <c r="AK82" s="535"/>
      <c r="AL82" s="535"/>
      <c r="AM82" s="535"/>
      <c r="AN82" s="535"/>
      <c r="AO82" s="535"/>
      <c r="AP82" s="535"/>
      <c r="AQ82" s="535"/>
      <c r="AR82" s="535"/>
      <c r="AS82" s="535"/>
      <c r="AT82" s="535"/>
      <c r="AU82" s="535"/>
      <c r="AV82" s="535"/>
      <c r="AW82" s="535"/>
      <c r="AX82" s="535"/>
      <c r="AY82" s="535"/>
      <c r="AZ82" s="535"/>
      <c r="BA82" s="535"/>
      <c r="BB82" s="535"/>
      <c r="BC82" s="535"/>
      <c r="BD82" s="535"/>
      <c r="BE82" s="535"/>
      <c r="BF82" s="535"/>
      <c r="BG82" s="535"/>
      <c r="BH82" s="535"/>
      <c r="BI82" s="535"/>
      <c r="BJ82" s="535"/>
      <c r="BK82" s="535"/>
      <c r="BL82" s="535"/>
      <c r="BM82" s="535"/>
      <c r="BN82" s="535"/>
      <c r="BO82" s="535"/>
      <c r="BP82" s="535"/>
      <c r="BQ82" s="535"/>
      <c r="BR82" s="535"/>
      <c r="BS82" s="535"/>
      <c r="BT82" s="535"/>
      <c r="BU82" s="535"/>
      <c r="BV82" s="535"/>
      <c r="BW82" s="535"/>
      <c r="BX82" s="535"/>
      <c r="BY82" s="535"/>
      <c r="BZ82" s="535"/>
      <c r="CA82" s="535"/>
      <c r="CB82" s="535"/>
      <c r="CC82" s="535"/>
      <c r="CD82" s="535"/>
      <c r="CE82" s="535"/>
      <c r="CF82" s="535"/>
      <c r="CG82" s="535"/>
      <c r="CH82" s="535"/>
      <c r="CI82" s="535"/>
      <c r="CJ82" s="535"/>
      <c r="CK82" s="535"/>
      <c r="CL82" s="535"/>
      <c r="CM82" s="535"/>
      <c r="CN82" s="535"/>
      <c r="CO82" s="535"/>
      <c r="CP82" s="535"/>
      <c r="CQ82" s="535"/>
      <c r="CR82" s="535"/>
      <c r="CS82" s="535"/>
      <c r="CT82" s="535"/>
      <c r="CU82" s="535"/>
      <c r="CV82" s="535"/>
      <c r="CW82" s="535"/>
      <c r="CX82" s="535"/>
      <c r="CY82" s="535"/>
      <c r="CZ82" s="535"/>
      <c r="DA82" s="535"/>
      <c r="DB82" s="535"/>
      <c r="DC82" s="535"/>
      <c r="DD82" s="535"/>
      <c r="DE82" s="535"/>
      <c r="DF82" s="535"/>
      <c r="DG82" s="535"/>
      <c r="DH82" s="535"/>
      <c r="DI82" s="535"/>
      <c r="DJ82" s="535"/>
      <c r="DK82" s="535"/>
      <c r="DL82" s="535"/>
      <c r="DM82" s="535"/>
      <c r="DN82" s="535"/>
      <c r="DO82" s="535"/>
      <c r="DP82" s="535"/>
      <c r="DQ82" s="535"/>
      <c r="DR82" s="535"/>
      <c r="DS82" s="535"/>
      <c r="DT82" s="535"/>
      <c r="DU82" s="535"/>
      <c r="DV82" s="535"/>
      <c r="DW82" s="535"/>
      <c r="DX82" s="535"/>
      <c r="DY82" s="535"/>
      <c r="DZ82" s="535"/>
      <c r="EA82" s="535"/>
      <c r="EB82" s="535"/>
      <c r="EC82" s="535"/>
      <c r="ED82" s="535"/>
      <c r="EE82" s="535"/>
      <c r="EF82" s="535"/>
      <c r="EG82" s="535"/>
      <c r="EH82" s="535"/>
    </row>
    <row r="83" spans="1:138" s="535" customFormat="1" ht="15.75" hidden="1" thickBot="1" x14ac:dyDescent="0.3">
      <c r="A83" s="747"/>
      <c r="B83" s="748"/>
      <c r="C83" s="747"/>
      <c r="D83" s="519"/>
      <c r="E83" s="519"/>
      <c r="F83" s="415"/>
      <c r="G83" s="749"/>
      <c r="H83" s="522"/>
      <c r="I83" s="522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415"/>
      <c r="AL83" s="415"/>
      <c r="AM83" s="415"/>
      <c r="AN83" s="415"/>
      <c r="AO83" s="415"/>
      <c r="AP83" s="415"/>
      <c r="AQ83" s="415"/>
      <c r="AR83" s="415"/>
      <c r="AS83" s="415"/>
      <c r="AT83" s="415"/>
      <c r="AU83" s="415"/>
      <c r="AV83" s="415"/>
      <c r="AW83" s="415"/>
      <c r="AX83" s="415"/>
      <c r="AY83" s="415"/>
      <c r="AZ83" s="415"/>
      <c r="BA83" s="415"/>
      <c r="BB83" s="415"/>
      <c r="BC83" s="415"/>
      <c r="BD83" s="415"/>
      <c r="BE83" s="415"/>
      <c r="BF83" s="415"/>
      <c r="BG83" s="415"/>
      <c r="BH83" s="415"/>
      <c r="BI83" s="415"/>
      <c r="BJ83" s="415"/>
      <c r="BK83" s="415"/>
      <c r="BL83" s="415"/>
      <c r="BM83" s="415"/>
      <c r="BN83" s="415"/>
      <c r="BO83" s="415"/>
      <c r="BP83" s="415"/>
      <c r="BQ83" s="415"/>
      <c r="BR83" s="415"/>
      <c r="BS83" s="415"/>
      <c r="BT83" s="415"/>
      <c r="BU83" s="415"/>
      <c r="BV83" s="415"/>
      <c r="BW83" s="415"/>
      <c r="BX83" s="415"/>
      <c r="BY83" s="415"/>
      <c r="BZ83" s="415"/>
      <c r="CA83" s="415"/>
      <c r="CB83" s="415"/>
      <c r="CC83" s="415"/>
      <c r="CD83" s="415"/>
      <c r="CE83" s="415"/>
      <c r="CF83" s="415"/>
      <c r="CG83" s="415"/>
      <c r="CH83" s="415"/>
      <c r="CI83" s="415"/>
      <c r="CJ83" s="415"/>
      <c r="CK83" s="415"/>
      <c r="CL83" s="415"/>
      <c r="CM83" s="415"/>
      <c r="CN83" s="415"/>
      <c r="CO83" s="415"/>
      <c r="CP83" s="415"/>
      <c r="CQ83" s="415"/>
      <c r="CR83" s="415"/>
      <c r="CS83" s="415"/>
      <c r="CT83" s="415"/>
      <c r="CU83" s="415"/>
      <c r="CV83" s="415"/>
      <c r="CW83" s="415"/>
      <c r="CX83" s="415"/>
      <c r="CY83" s="415"/>
      <c r="CZ83" s="415"/>
      <c r="DA83" s="415"/>
      <c r="DB83" s="415"/>
      <c r="DC83" s="415"/>
      <c r="DD83" s="415"/>
      <c r="DE83" s="415"/>
      <c r="DF83" s="415"/>
      <c r="DG83" s="415"/>
      <c r="DH83" s="415"/>
      <c r="DI83" s="415"/>
      <c r="DJ83" s="415"/>
      <c r="DK83" s="415"/>
      <c r="DL83" s="415"/>
      <c r="DM83" s="415"/>
      <c r="DN83" s="415"/>
      <c r="DO83" s="415"/>
      <c r="DP83" s="415"/>
      <c r="DQ83" s="415"/>
      <c r="DR83" s="415"/>
      <c r="DS83" s="415"/>
      <c r="DT83" s="415"/>
      <c r="DU83" s="415"/>
      <c r="DV83" s="415"/>
      <c r="DW83" s="415"/>
      <c r="DX83" s="415"/>
      <c r="DY83" s="415"/>
      <c r="DZ83" s="415"/>
      <c r="EA83" s="415"/>
      <c r="EB83" s="415"/>
      <c r="EC83" s="415"/>
      <c r="ED83" s="415"/>
      <c r="EE83" s="415"/>
      <c r="EF83" s="415"/>
      <c r="EG83" s="415"/>
      <c r="EH83" s="415"/>
    </row>
    <row r="84" spans="1:138" ht="13.5" thickBot="1" x14ac:dyDescent="0.25">
      <c r="A84" s="750"/>
      <c r="B84" s="751"/>
      <c r="C84" s="752"/>
      <c r="E84" s="417"/>
      <c r="F84" s="417"/>
      <c r="H84" s="522"/>
      <c r="I84" s="522"/>
    </row>
    <row r="85" spans="1:138" ht="29.25" customHeight="1" x14ac:dyDescent="0.2">
      <c r="A85" s="753"/>
      <c r="B85" s="754" t="s">
        <v>527</v>
      </c>
      <c r="C85" s="755" t="s">
        <v>64</v>
      </c>
      <c r="E85" s="417"/>
      <c r="G85" s="417"/>
      <c r="H85" s="522"/>
      <c r="I85" s="522"/>
    </row>
    <row r="86" spans="1:138" ht="31.5" customHeight="1" x14ac:dyDescent="0.25">
      <c r="A86" s="756" t="s">
        <v>482</v>
      </c>
      <c r="B86" s="757" t="e">
        <f>#REF!</f>
        <v>#REF!</v>
      </c>
      <c r="C86" s="758" t="e">
        <f>#REF!</f>
        <v>#REF!</v>
      </c>
      <c r="D86" s="417"/>
      <c r="E86" s="417"/>
      <c r="F86" s="417"/>
      <c r="G86" s="417"/>
      <c r="H86" s="522"/>
      <c r="I86" s="522"/>
    </row>
    <row r="87" spans="1:138" ht="15.75" x14ac:dyDescent="0.25">
      <c r="A87" s="759" t="s">
        <v>58</v>
      </c>
      <c r="B87" s="760" t="e">
        <f>#REF!</f>
        <v>#REF!</v>
      </c>
      <c r="C87" s="761" t="e">
        <f>#REF!</f>
        <v>#REF!</v>
      </c>
      <c r="D87" s="417"/>
      <c r="E87" s="417"/>
      <c r="F87" s="417"/>
      <c r="G87" s="417"/>
      <c r="H87" s="522"/>
      <c r="I87" s="522"/>
    </row>
    <row r="88" spans="1:138" ht="15.75" x14ac:dyDescent="0.25">
      <c r="A88" s="759" t="s">
        <v>1</v>
      </c>
      <c r="B88" s="762" t="e">
        <f>#REF!</f>
        <v>#REF!</v>
      </c>
      <c r="C88" s="763" t="e">
        <f>#REF!</f>
        <v>#REF!</v>
      </c>
      <c r="D88" s="417"/>
      <c r="E88" s="417"/>
      <c r="F88" s="417"/>
      <c r="G88" s="417"/>
      <c r="H88" s="522"/>
      <c r="I88" s="522"/>
    </row>
    <row r="89" spans="1:138" ht="15.75" x14ac:dyDescent="0.25">
      <c r="A89" s="759" t="s">
        <v>60</v>
      </c>
      <c r="B89" s="762" t="e">
        <f>#REF!</f>
        <v>#REF!</v>
      </c>
      <c r="C89" s="763" t="e">
        <f>#REF!</f>
        <v>#REF!</v>
      </c>
      <c r="D89" s="417"/>
      <c r="E89" s="417"/>
      <c r="F89" s="417"/>
      <c r="G89" s="417"/>
      <c r="H89" s="522"/>
      <c r="I89" s="522"/>
    </row>
    <row r="90" spans="1:138" ht="15.75" x14ac:dyDescent="0.25">
      <c r="A90" s="759" t="s">
        <v>49</v>
      </c>
      <c r="B90" s="762" t="e">
        <f>#REF!</f>
        <v>#REF!</v>
      </c>
      <c r="C90" s="763" t="e">
        <f>#REF!</f>
        <v>#REF!</v>
      </c>
      <c r="D90" s="417"/>
      <c r="E90" s="417"/>
      <c r="F90" s="417"/>
      <c r="G90" s="417"/>
      <c r="H90" s="522"/>
      <c r="I90" s="522"/>
    </row>
    <row r="91" spans="1:138" ht="15.75" x14ac:dyDescent="0.25">
      <c r="A91" s="759" t="s">
        <v>134</v>
      </c>
      <c r="B91" s="762" t="e">
        <f>#REF!</f>
        <v>#REF!</v>
      </c>
      <c r="C91" s="763" t="e">
        <f>#REF!</f>
        <v>#REF!</v>
      </c>
      <c r="D91" s="417"/>
      <c r="E91" s="417"/>
      <c r="F91" s="417"/>
      <c r="G91" s="417"/>
      <c r="H91" s="522"/>
      <c r="I91" s="522"/>
    </row>
    <row r="92" spans="1:138" ht="15.75" x14ac:dyDescent="0.25">
      <c r="A92" s="764" t="s">
        <v>133</v>
      </c>
      <c r="B92" s="762" t="e">
        <f>#REF!</f>
        <v>#REF!</v>
      </c>
      <c r="C92" s="763">
        <v>0</v>
      </c>
      <c r="D92" s="417"/>
      <c r="E92" s="417"/>
      <c r="F92" s="417"/>
      <c r="G92" s="417"/>
      <c r="H92" s="522"/>
      <c r="I92" s="522"/>
    </row>
    <row r="93" spans="1:138" ht="15.75" x14ac:dyDescent="0.25">
      <c r="A93" s="759" t="s">
        <v>135</v>
      </c>
      <c r="B93" s="762"/>
      <c r="C93" s="763">
        <v>0</v>
      </c>
      <c r="D93" s="417"/>
      <c r="E93" s="417"/>
      <c r="F93" s="417"/>
      <c r="G93" s="417"/>
      <c r="H93" s="522"/>
      <c r="I93" s="522"/>
    </row>
    <row r="94" spans="1:138" ht="15.75" x14ac:dyDescent="0.25">
      <c r="A94" s="765" t="s">
        <v>136</v>
      </c>
      <c r="B94" s="762" t="e">
        <f>#REF!</f>
        <v>#REF!</v>
      </c>
      <c r="C94" s="763" t="e">
        <f>#REF!</f>
        <v>#REF!</v>
      </c>
      <c r="D94" s="417"/>
      <c r="E94" s="417"/>
      <c r="F94" s="417"/>
      <c r="G94" s="417"/>
      <c r="H94" s="522"/>
      <c r="I94" s="522"/>
    </row>
    <row r="95" spans="1:138" ht="15.75" x14ac:dyDescent="0.25">
      <c r="A95" s="759" t="s">
        <v>61</v>
      </c>
      <c r="B95" s="762" t="e">
        <f>#REF!</f>
        <v>#REF!</v>
      </c>
      <c r="C95" s="763" t="e">
        <f>#REF!</f>
        <v>#REF!</v>
      </c>
      <c r="D95" s="417"/>
      <c r="E95" s="417"/>
      <c r="F95" s="417"/>
      <c r="G95" s="417"/>
      <c r="H95" s="522"/>
      <c r="I95" s="522"/>
    </row>
    <row r="96" spans="1:138" ht="15.75" x14ac:dyDescent="0.25">
      <c r="A96" s="759" t="s">
        <v>62</v>
      </c>
      <c r="B96" s="762" t="e">
        <f>#REF!</f>
        <v>#REF!</v>
      </c>
      <c r="C96" s="763">
        <v>0</v>
      </c>
      <c r="D96" s="417"/>
      <c r="E96" s="417"/>
      <c r="F96" s="417"/>
      <c r="G96" s="417"/>
      <c r="H96" s="522"/>
      <c r="I96" s="522"/>
    </row>
    <row r="97" spans="1:19" ht="15.75" x14ac:dyDescent="0.25">
      <c r="A97" s="759" t="s">
        <v>84</v>
      </c>
      <c r="B97" s="762"/>
      <c r="C97" s="763" t="e">
        <f>#REF!</f>
        <v>#REF!</v>
      </c>
      <c r="D97" s="417"/>
      <c r="E97" s="417"/>
      <c r="F97" s="417"/>
      <c r="G97" s="417"/>
      <c r="H97" s="522"/>
      <c r="I97" s="522"/>
    </row>
    <row r="98" spans="1:19" ht="16.5" thickBot="1" x14ac:dyDescent="0.3">
      <c r="A98" s="766" t="s">
        <v>85</v>
      </c>
      <c r="B98" s="767"/>
      <c r="C98" s="768" t="e">
        <f>#REF!</f>
        <v>#REF!</v>
      </c>
      <c r="D98" s="417"/>
      <c r="E98" s="417"/>
      <c r="F98" s="417"/>
      <c r="G98" s="417"/>
    </row>
    <row r="99" spans="1:19" x14ac:dyDescent="0.2">
      <c r="A99" s="417"/>
      <c r="B99" s="417"/>
      <c r="C99" s="769"/>
      <c r="D99" s="417"/>
      <c r="E99" s="417"/>
      <c r="F99" s="417"/>
      <c r="G99" s="417"/>
    </row>
    <row r="100" spans="1:19" ht="13.5" thickBot="1" x14ac:dyDescent="0.25">
      <c r="A100" s="417"/>
      <c r="B100" s="417"/>
      <c r="C100" s="417"/>
      <c r="D100" s="417"/>
      <c r="E100" s="417"/>
      <c r="F100" s="417"/>
      <c r="G100" s="417"/>
    </row>
    <row r="101" spans="1:19" ht="16.5" customHeight="1" thickBot="1" x14ac:dyDescent="0.25">
      <c r="A101" s="1048"/>
      <c r="B101" s="1044" t="s">
        <v>6</v>
      </c>
      <c r="C101" s="1045"/>
      <c r="D101" s="1046"/>
      <c r="E101" s="1044" t="s">
        <v>7</v>
      </c>
      <c r="F101" s="1045"/>
      <c r="G101" s="1046"/>
      <c r="H101" s="1044" t="s">
        <v>9</v>
      </c>
      <c r="I101" s="1045"/>
      <c r="J101" s="1046"/>
      <c r="K101" s="1044" t="s">
        <v>8</v>
      </c>
      <c r="L101" s="1045"/>
      <c r="M101" s="1046"/>
      <c r="N101" s="1044" t="s">
        <v>120</v>
      </c>
      <c r="O101" s="1045"/>
      <c r="P101" s="1046"/>
      <c r="Q101" s="1044" t="s">
        <v>121</v>
      </c>
      <c r="R101" s="1045"/>
      <c r="S101" s="1046"/>
    </row>
    <row r="102" spans="1:19" ht="16.5" thickBot="1" x14ac:dyDescent="0.3">
      <c r="A102" s="1049"/>
      <c r="B102" s="494">
        <v>2018</v>
      </c>
      <c r="C102" s="495">
        <v>2019</v>
      </c>
      <c r="D102" s="495">
        <v>2020</v>
      </c>
      <c r="E102" s="494">
        <v>2018</v>
      </c>
      <c r="F102" s="495">
        <v>2019</v>
      </c>
      <c r="G102" s="495">
        <v>2020</v>
      </c>
      <c r="H102" s="494">
        <v>2018</v>
      </c>
      <c r="I102" s="495">
        <v>2019</v>
      </c>
      <c r="J102" s="495">
        <v>2020</v>
      </c>
      <c r="K102" s="494">
        <v>2018</v>
      </c>
      <c r="L102" s="495">
        <v>2019</v>
      </c>
      <c r="M102" s="495">
        <v>2020</v>
      </c>
      <c r="N102" s="494">
        <v>2018</v>
      </c>
      <c r="O102" s="495">
        <v>2019</v>
      </c>
      <c r="P102" s="495">
        <v>2020</v>
      </c>
      <c r="Q102" s="494">
        <v>2018</v>
      </c>
      <c r="R102" s="495">
        <v>2019</v>
      </c>
      <c r="S102" s="495">
        <v>2020</v>
      </c>
    </row>
    <row r="103" spans="1:19" ht="16.5" x14ac:dyDescent="0.25">
      <c r="A103" s="496" t="s">
        <v>10</v>
      </c>
      <c r="B103" s="497">
        <v>7079.88</v>
      </c>
      <c r="C103" s="498">
        <v>5931.58</v>
      </c>
      <c r="D103" s="498">
        <v>6048.65</v>
      </c>
      <c r="E103" s="497">
        <v>12876.03</v>
      </c>
      <c r="F103" s="498">
        <v>11451.94</v>
      </c>
      <c r="G103" s="498">
        <v>13549.43</v>
      </c>
      <c r="H103" s="497">
        <v>991.6</v>
      </c>
      <c r="I103" s="498">
        <v>806.77</v>
      </c>
      <c r="J103" s="498">
        <v>987.36</v>
      </c>
      <c r="K103" s="497">
        <v>1094.45</v>
      </c>
      <c r="L103" s="498">
        <v>1331.18</v>
      </c>
      <c r="M103" s="498">
        <v>2240.1799999999998</v>
      </c>
      <c r="N103" s="497">
        <v>1331.67</v>
      </c>
      <c r="O103" s="498">
        <v>1291.75</v>
      </c>
      <c r="P103" s="498">
        <v>1560.67</v>
      </c>
      <c r="Q103" s="497">
        <v>17.170000000000002</v>
      </c>
      <c r="R103" s="498">
        <v>15.61</v>
      </c>
      <c r="S103" s="498">
        <v>17.97</v>
      </c>
    </row>
    <row r="104" spans="1:19" ht="16.5" x14ac:dyDescent="0.25">
      <c r="A104" s="499" t="s">
        <v>11</v>
      </c>
      <c r="B104" s="500">
        <v>7001.33</v>
      </c>
      <c r="C104" s="501">
        <v>6277.77</v>
      </c>
      <c r="D104" s="501">
        <v>5685.88</v>
      </c>
      <c r="E104" s="500">
        <v>13572.75</v>
      </c>
      <c r="F104" s="501">
        <v>12646.5</v>
      </c>
      <c r="G104" s="501">
        <v>12739.5</v>
      </c>
      <c r="H104" s="500">
        <v>988.25</v>
      </c>
      <c r="I104" s="501">
        <v>817.9</v>
      </c>
      <c r="J104" s="501">
        <v>961.1</v>
      </c>
      <c r="K104" s="500">
        <v>1022.45</v>
      </c>
      <c r="L104" s="501">
        <v>1443.15</v>
      </c>
      <c r="M104" s="501">
        <v>2524.6999999999998</v>
      </c>
      <c r="N104" s="500">
        <v>1331.53</v>
      </c>
      <c r="O104" s="501">
        <v>1320.0650000000001</v>
      </c>
      <c r="P104" s="501">
        <v>1597.1</v>
      </c>
      <c r="Q104" s="500">
        <v>16.66</v>
      </c>
      <c r="R104" s="501">
        <v>15.806250000000002</v>
      </c>
      <c r="S104" s="501">
        <v>17.920000000000002</v>
      </c>
    </row>
    <row r="105" spans="1:19" ht="16.5" x14ac:dyDescent="0.25">
      <c r="A105" s="499" t="s">
        <v>12</v>
      </c>
      <c r="B105" s="500">
        <v>6795.25</v>
      </c>
      <c r="C105" s="501">
        <v>6450.3119047619048</v>
      </c>
      <c r="D105" s="501">
        <v>5178.3999999999996</v>
      </c>
      <c r="E105" s="500">
        <v>13399.76</v>
      </c>
      <c r="F105" s="501">
        <v>13056.307142857142</v>
      </c>
      <c r="G105" s="501">
        <v>11870.4</v>
      </c>
      <c r="H105" s="500">
        <v>954.57</v>
      </c>
      <c r="I105" s="501">
        <v>843.4</v>
      </c>
      <c r="J105" s="501">
        <v>759</v>
      </c>
      <c r="K105" s="500">
        <v>987.33</v>
      </c>
      <c r="L105" s="501">
        <v>1530.71</v>
      </c>
      <c r="M105" s="501">
        <v>2108.9</v>
      </c>
      <c r="N105" s="500">
        <v>1324.66</v>
      </c>
      <c r="O105" s="501">
        <v>1300.8699999999999</v>
      </c>
      <c r="P105" s="501">
        <v>1591.9</v>
      </c>
      <c r="Q105" s="500">
        <v>16.47</v>
      </c>
      <c r="R105" s="501">
        <v>15.32</v>
      </c>
      <c r="S105" s="501">
        <v>14.9</v>
      </c>
    </row>
    <row r="106" spans="1:19" ht="16.5" x14ac:dyDescent="0.25">
      <c r="A106" s="499" t="s">
        <v>13</v>
      </c>
      <c r="B106" s="500">
        <v>6838.07</v>
      </c>
      <c r="C106" s="501">
        <v>6444.5</v>
      </c>
      <c r="D106" s="501">
        <v>5048.25</v>
      </c>
      <c r="E106" s="500">
        <v>13930.75</v>
      </c>
      <c r="F106" s="501">
        <v>12815.125</v>
      </c>
      <c r="G106" s="501">
        <v>11753.2</v>
      </c>
      <c r="H106" s="500">
        <v>924.16</v>
      </c>
      <c r="I106" s="501">
        <v>886.3</v>
      </c>
      <c r="J106" s="501">
        <v>754.3</v>
      </c>
      <c r="K106" s="500">
        <v>970.55</v>
      </c>
      <c r="L106" s="501">
        <v>1389.3</v>
      </c>
      <c r="M106" s="501">
        <v>2073.15</v>
      </c>
      <c r="N106" s="500">
        <v>1335.34</v>
      </c>
      <c r="O106" s="501">
        <v>1286.4449999999999</v>
      </c>
      <c r="P106" s="501">
        <v>1682.93</v>
      </c>
      <c r="Q106" s="500">
        <v>16.600000000000001</v>
      </c>
      <c r="R106" s="501">
        <v>15.042000000000002</v>
      </c>
      <c r="S106" s="501">
        <v>15.03</v>
      </c>
    </row>
    <row r="107" spans="1:19" ht="16.5" x14ac:dyDescent="0.25">
      <c r="A107" s="499" t="s">
        <v>14</v>
      </c>
      <c r="B107" s="500">
        <v>6821.3</v>
      </c>
      <c r="C107" s="501">
        <v>6027.7049999999999</v>
      </c>
      <c r="D107" s="501"/>
      <c r="E107" s="500">
        <v>14351.67</v>
      </c>
      <c r="F107" s="501">
        <v>11995.116666666667</v>
      </c>
      <c r="G107" s="501"/>
      <c r="H107" s="500">
        <v>904.29</v>
      </c>
      <c r="I107" s="501">
        <v>832.33333333333337</v>
      </c>
      <c r="J107" s="501"/>
      <c r="K107" s="500">
        <v>980.3</v>
      </c>
      <c r="L107" s="501">
        <v>1330.2380952380952</v>
      </c>
      <c r="M107" s="501"/>
      <c r="N107" s="500">
        <v>1303.03</v>
      </c>
      <c r="O107" s="501">
        <v>1283.9476190476191</v>
      </c>
      <c r="P107" s="501"/>
      <c r="Q107" s="500">
        <v>16.47</v>
      </c>
      <c r="R107" s="501">
        <v>14.62547619047619</v>
      </c>
      <c r="S107" s="501"/>
    </row>
    <row r="108" spans="1:19" ht="16.5" x14ac:dyDescent="0.25">
      <c r="A108" s="499" t="s">
        <v>15</v>
      </c>
      <c r="B108" s="500">
        <v>6954.17</v>
      </c>
      <c r="C108" s="501">
        <v>5867.9650000000001</v>
      </c>
      <c r="D108" s="501"/>
      <c r="E108" s="500">
        <v>15107.03</v>
      </c>
      <c r="F108" s="501">
        <v>11967.25</v>
      </c>
      <c r="G108" s="501"/>
      <c r="H108" s="500">
        <v>884.9</v>
      </c>
      <c r="I108" s="501">
        <v>808.2</v>
      </c>
      <c r="J108" s="501"/>
      <c r="K108" s="500">
        <v>985.05</v>
      </c>
      <c r="L108" s="501">
        <v>1443.85</v>
      </c>
      <c r="M108" s="501"/>
      <c r="N108" s="500">
        <v>1281.57</v>
      </c>
      <c r="O108" s="501">
        <v>1359.0425</v>
      </c>
      <c r="P108" s="501"/>
      <c r="Q108" s="500">
        <v>16.52</v>
      </c>
      <c r="R108" s="501">
        <v>14.995750000000001</v>
      </c>
      <c r="S108" s="501"/>
    </row>
    <row r="109" spans="1:19" ht="16.5" x14ac:dyDescent="0.25">
      <c r="A109" s="499" t="s">
        <v>73</v>
      </c>
      <c r="B109" s="500">
        <v>6247.62</v>
      </c>
      <c r="C109" s="501">
        <v>5939.2</v>
      </c>
      <c r="D109" s="501"/>
      <c r="E109" s="500">
        <v>13767.73</v>
      </c>
      <c r="F109" s="501">
        <v>13458.585652173913</v>
      </c>
      <c r="G109" s="501"/>
      <c r="H109" s="500">
        <v>831.84</v>
      </c>
      <c r="I109" s="501">
        <v>845.71428571428567</v>
      </c>
      <c r="J109" s="501"/>
      <c r="K109" s="500">
        <v>931.14</v>
      </c>
      <c r="L109" s="501">
        <v>1544</v>
      </c>
      <c r="M109" s="501"/>
      <c r="N109" s="500">
        <v>1238.53</v>
      </c>
      <c r="O109" s="501">
        <v>1412.978260869565</v>
      </c>
      <c r="P109" s="501"/>
      <c r="Q109" s="500">
        <v>15.71</v>
      </c>
      <c r="R109" s="501">
        <v>15.745217391304347</v>
      </c>
      <c r="S109" s="501"/>
    </row>
    <row r="110" spans="1:19" ht="16.5" x14ac:dyDescent="0.25">
      <c r="A110" s="502" t="s">
        <v>77</v>
      </c>
      <c r="B110" s="500">
        <v>6039.26</v>
      </c>
      <c r="C110" s="501">
        <v>5707.5480952380949</v>
      </c>
      <c r="D110" s="501"/>
      <c r="E110" s="500">
        <v>13429.2</v>
      </c>
      <c r="F110" s="501">
        <v>15677.976428571428</v>
      </c>
      <c r="G110" s="501"/>
      <c r="H110" s="500">
        <v>805.11</v>
      </c>
      <c r="I110" s="501">
        <v>859.14285714285711</v>
      </c>
      <c r="J110" s="501"/>
      <c r="K110" s="500">
        <v>918.09</v>
      </c>
      <c r="L110" s="501">
        <v>1453.4285714285713</v>
      </c>
      <c r="M110" s="501"/>
      <c r="N110" s="500">
        <v>1201.3</v>
      </c>
      <c r="O110" s="501">
        <v>1498.7976190476193</v>
      </c>
      <c r="P110" s="501"/>
      <c r="Q110" s="500">
        <v>15.01</v>
      </c>
      <c r="R110" s="501">
        <v>17.137857142857143</v>
      </c>
      <c r="S110" s="501"/>
    </row>
    <row r="111" spans="1:19" ht="16.5" x14ac:dyDescent="0.25">
      <c r="A111" s="502" t="s">
        <v>83</v>
      </c>
      <c r="B111" s="500">
        <v>6019.61</v>
      </c>
      <c r="C111" s="501">
        <v>5744.9880952380954</v>
      </c>
      <c r="D111" s="501"/>
      <c r="E111" s="500">
        <v>12523.875</v>
      </c>
      <c r="F111" s="501">
        <v>17668.097619047618</v>
      </c>
      <c r="G111" s="501"/>
      <c r="H111" s="500">
        <v>803.98</v>
      </c>
      <c r="I111" s="501">
        <v>943.90476190476193</v>
      </c>
      <c r="J111" s="501"/>
      <c r="K111" s="500">
        <v>1012.65</v>
      </c>
      <c r="L111" s="501">
        <v>1601.0952380952381</v>
      </c>
      <c r="M111" s="501"/>
      <c r="N111" s="500">
        <v>1198.47</v>
      </c>
      <c r="O111" s="501">
        <v>1511.3142857142859</v>
      </c>
      <c r="P111" s="501"/>
      <c r="Q111" s="500">
        <v>14.26</v>
      </c>
      <c r="R111" s="501">
        <v>18.169999999999998</v>
      </c>
      <c r="S111" s="501"/>
    </row>
    <row r="112" spans="1:19" ht="16.5" x14ac:dyDescent="0.25">
      <c r="A112" s="502" t="s">
        <v>86</v>
      </c>
      <c r="B112" s="500">
        <v>6215.2306521739129</v>
      </c>
      <c r="C112" s="501">
        <v>5742.39</v>
      </c>
      <c r="D112" s="501"/>
      <c r="E112" s="500">
        <v>12323.151956521739</v>
      </c>
      <c r="F112" s="501">
        <v>17107.61</v>
      </c>
      <c r="G112" s="501"/>
      <c r="H112" s="500">
        <v>830.32</v>
      </c>
      <c r="I112" s="501">
        <v>897.26086956521738</v>
      </c>
      <c r="J112" s="501"/>
      <c r="K112" s="500">
        <v>1492.18</v>
      </c>
      <c r="L112" s="501">
        <v>1729.5454545454545</v>
      </c>
      <c r="M112" s="501"/>
      <c r="N112" s="500">
        <v>1215.3900000000001</v>
      </c>
      <c r="O112" s="501">
        <v>1494.8</v>
      </c>
      <c r="P112" s="501"/>
      <c r="Q112" s="500">
        <v>14.58</v>
      </c>
      <c r="R112" s="501">
        <v>17.624565217391304</v>
      </c>
      <c r="S112" s="501"/>
    </row>
    <row r="113" spans="1:19" ht="16.5" x14ac:dyDescent="0.25">
      <c r="A113" s="502" t="s">
        <v>90</v>
      </c>
      <c r="B113" s="500">
        <v>6192.3850000000002</v>
      </c>
      <c r="C113" s="501">
        <v>5859.31</v>
      </c>
      <c r="D113" s="501"/>
      <c r="E113" s="500">
        <v>11249.21</v>
      </c>
      <c r="F113" s="501">
        <v>15195.24</v>
      </c>
      <c r="G113" s="501"/>
      <c r="H113" s="500">
        <v>846.14</v>
      </c>
      <c r="I113" s="501">
        <v>901.23809523809518</v>
      </c>
      <c r="J113" s="501"/>
      <c r="K113" s="500">
        <v>1141.2</v>
      </c>
      <c r="L113" s="501">
        <v>1767.7619047619048</v>
      </c>
      <c r="M113" s="501"/>
      <c r="N113" s="500">
        <v>1220.95</v>
      </c>
      <c r="O113" s="501">
        <v>1470.0166666666669</v>
      </c>
      <c r="P113" s="501"/>
      <c r="Q113" s="500">
        <v>14.37</v>
      </c>
      <c r="R113" s="501">
        <v>17.179523809523808</v>
      </c>
      <c r="S113" s="501"/>
    </row>
    <row r="114" spans="1:19" ht="17.25" thickBot="1" x14ac:dyDescent="0.3">
      <c r="A114" s="503" t="s">
        <v>91</v>
      </c>
      <c r="B114" s="501">
        <v>6093.5152631578903</v>
      </c>
      <c r="C114" s="501">
        <v>6062.06</v>
      </c>
      <c r="D114" s="504"/>
      <c r="E114" s="501">
        <v>10833.291052631579</v>
      </c>
      <c r="F114" s="501">
        <v>16151.424999999999</v>
      </c>
      <c r="G114" s="504"/>
      <c r="H114" s="501">
        <v>790.35</v>
      </c>
      <c r="I114" s="501">
        <v>921.06</v>
      </c>
      <c r="J114" s="504"/>
      <c r="K114" s="501">
        <v>1246.72</v>
      </c>
      <c r="L114" s="501">
        <v>1903.61</v>
      </c>
      <c r="M114" s="504"/>
      <c r="N114" s="501">
        <v>1250.56</v>
      </c>
      <c r="O114" s="501">
        <v>1476.04</v>
      </c>
      <c r="P114" s="504"/>
      <c r="Q114" s="501">
        <v>14.7</v>
      </c>
      <c r="R114" s="501">
        <v>17.11</v>
      </c>
      <c r="S114" s="504"/>
    </row>
    <row r="115" spans="1:19" s="623" customFormat="1" x14ac:dyDescent="0.2">
      <c r="A115" s="698" t="s">
        <v>601</v>
      </c>
      <c r="B115" s="699">
        <f t="shared" ref="B115:C115" si="13">AVERAGE(B103:B114)</f>
        <v>6524.8017429443171</v>
      </c>
      <c r="C115" s="699">
        <f t="shared" si="13"/>
        <v>6004.6106746031737</v>
      </c>
      <c r="D115" s="699">
        <f>AVERAGE(D103:D114)</f>
        <v>5490.2950000000001</v>
      </c>
      <c r="E115" s="699">
        <f t="shared" ref="E115:S115" si="14">AVERAGE(E103:E114)</f>
        <v>13113.704000762775</v>
      </c>
      <c r="F115" s="699">
        <f t="shared" si="14"/>
        <v>14099.264459109729</v>
      </c>
      <c r="G115" s="699">
        <f t="shared" si="14"/>
        <v>12478.1325</v>
      </c>
      <c r="H115" s="699">
        <f t="shared" si="14"/>
        <v>879.62583333333316</v>
      </c>
      <c r="I115" s="699">
        <f t="shared" si="14"/>
        <v>863.60201690821248</v>
      </c>
      <c r="J115" s="699">
        <f t="shared" si="14"/>
        <v>865.44</v>
      </c>
      <c r="K115" s="699">
        <f t="shared" si="14"/>
        <v>1065.1758333333335</v>
      </c>
      <c r="L115" s="699">
        <f t="shared" si="14"/>
        <v>1538.9891053391054</v>
      </c>
      <c r="M115" s="699">
        <f t="shared" si="14"/>
        <v>2236.7324999999996</v>
      </c>
      <c r="N115" s="699">
        <f t="shared" si="14"/>
        <v>1269.4166666666665</v>
      </c>
      <c r="O115" s="699">
        <f t="shared" si="14"/>
        <v>1392.1722459454795</v>
      </c>
      <c r="P115" s="699">
        <f t="shared" si="14"/>
        <v>1608.15</v>
      </c>
      <c r="Q115" s="699">
        <f t="shared" si="14"/>
        <v>15.709999999999999</v>
      </c>
      <c r="R115" s="699">
        <f t="shared" si="14"/>
        <v>16.197219979296065</v>
      </c>
      <c r="S115" s="699">
        <f t="shared" si="14"/>
        <v>16.454999999999998</v>
      </c>
    </row>
    <row r="116" spans="1:19" x14ac:dyDescent="0.2">
      <c r="A116" s="417"/>
      <c r="B116" s="417"/>
      <c r="C116" s="417"/>
      <c r="D116" s="417"/>
      <c r="E116" s="417"/>
      <c r="F116" s="417"/>
      <c r="G116" s="417"/>
    </row>
    <row r="117" spans="1:19" x14ac:dyDescent="0.2">
      <c r="A117" s="417"/>
      <c r="B117" s="417"/>
      <c r="C117" s="417"/>
      <c r="D117" s="417"/>
      <c r="E117" s="417"/>
      <c r="F117" s="417"/>
      <c r="G117" s="417"/>
    </row>
    <row r="118" spans="1:19" x14ac:dyDescent="0.2">
      <c r="A118" s="417"/>
      <c r="B118" s="417"/>
      <c r="C118" s="417"/>
      <c r="D118" s="417"/>
      <c r="E118" s="417"/>
      <c r="F118" s="417"/>
      <c r="G118" s="417"/>
    </row>
    <row r="119" spans="1:19" x14ac:dyDescent="0.2">
      <c r="A119" s="417"/>
      <c r="B119" s="417"/>
      <c r="C119" s="417"/>
      <c r="D119" s="417"/>
      <c r="E119" s="417"/>
      <c r="F119" s="417"/>
      <c r="G119" s="417"/>
    </row>
    <row r="120" spans="1:19" x14ac:dyDescent="0.2">
      <c r="A120" s="417"/>
      <c r="B120" s="417"/>
      <c r="C120" s="417"/>
      <c r="D120" s="417"/>
      <c r="E120" s="417"/>
      <c r="F120" s="417"/>
      <c r="G120" s="417"/>
    </row>
    <row r="121" spans="1:19" x14ac:dyDescent="0.2">
      <c r="A121" s="417"/>
      <c r="B121" s="417"/>
      <c r="C121" s="417"/>
      <c r="D121" s="417"/>
      <c r="E121" s="417"/>
      <c r="F121" s="417"/>
      <c r="G121" s="417"/>
    </row>
    <row r="122" spans="1:19" x14ac:dyDescent="0.2">
      <c r="A122" s="417"/>
      <c r="B122" s="417"/>
      <c r="C122" s="417"/>
      <c r="D122" s="417"/>
      <c r="E122" s="417"/>
      <c r="F122" s="417"/>
      <c r="G122" s="417"/>
    </row>
    <row r="123" spans="1:19" x14ac:dyDescent="0.2">
      <c r="A123" s="417"/>
      <c r="B123" s="417"/>
      <c r="C123" s="417"/>
      <c r="D123" s="417"/>
      <c r="E123" s="417"/>
      <c r="F123" s="417"/>
      <c r="G123" s="417"/>
    </row>
    <row r="124" spans="1:19" x14ac:dyDescent="0.2">
      <c r="A124" s="417"/>
      <c r="B124" s="417"/>
      <c r="C124" s="417"/>
      <c r="D124" s="417"/>
      <c r="E124" s="417"/>
      <c r="F124" s="417"/>
      <c r="G124" s="417"/>
    </row>
    <row r="125" spans="1:19" x14ac:dyDescent="0.2">
      <c r="A125" s="417"/>
      <c r="B125" s="417"/>
      <c r="C125" s="417"/>
      <c r="D125" s="417"/>
      <c r="E125" s="417"/>
      <c r="F125" s="417"/>
      <c r="G125" s="417"/>
    </row>
    <row r="126" spans="1:19" x14ac:dyDescent="0.2">
      <c r="A126" s="417"/>
      <c r="B126" s="417"/>
      <c r="C126" s="417"/>
      <c r="D126" s="417"/>
      <c r="E126" s="417"/>
      <c r="F126" s="417"/>
      <c r="G126" s="417"/>
    </row>
    <row r="127" spans="1:19" x14ac:dyDescent="0.2">
      <c r="A127" s="417"/>
      <c r="B127" s="417"/>
      <c r="C127" s="417"/>
      <c r="D127" s="417"/>
      <c r="E127" s="417"/>
      <c r="F127" s="417"/>
      <c r="G127" s="417"/>
    </row>
    <row r="128" spans="1:19" x14ac:dyDescent="0.2">
      <c r="A128" s="417"/>
      <c r="B128" s="417"/>
      <c r="C128" s="417"/>
      <c r="D128" s="417"/>
      <c r="E128" s="417"/>
      <c r="F128" s="417"/>
      <c r="G128" s="417"/>
    </row>
    <row r="129" spans="1:7" x14ac:dyDescent="0.2">
      <c r="A129" s="417"/>
      <c r="B129" s="417"/>
      <c r="C129" s="417"/>
      <c r="D129" s="417"/>
      <c r="E129" s="417"/>
      <c r="F129" s="417"/>
      <c r="G129" s="417"/>
    </row>
    <row r="130" spans="1:7" x14ac:dyDescent="0.2">
      <c r="A130" s="417"/>
      <c r="B130" s="417"/>
      <c r="C130" s="417"/>
      <c r="D130" s="417"/>
      <c r="E130" s="417"/>
      <c r="F130" s="417"/>
      <c r="G130" s="417"/>
    </row>
  </sheetData>
  <sortState ref="A75:G82">
    <sortCondition ref="B75:B82"/>
  </sortState>
  <mergeCells count="18">
    <mergeCell ref="A54:A55"/>
    <mergeCell ref="C54:C55"/>
    <mergeCell ref="A33:A34"/>
    <mergeCell ref="A43:A44"/>
    <mergeCell ref="B43:C43"/>
    <mergeCell ref="B33:C33"/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50"/>
  <sheetViews>
    <sheetView tabSelected="1" view="pageBreakPreview" zoomScale="62" zoomScaleNormal="75" zoomScaleSheetLayoutView="62" workbookViewId="0">
      <pane ySplit="4" topLeftCell="A5" activePane="bottomLeft" state="frozen"/>
      <selection activeCell="S20" sqref="S20"/>
      <selection pane="bottomLeft" activeCell="E109" sqref="A109:E250"/>
    </sheetView>
  </sheetViews>
  <sheetFormatPr defaultColWidth="5.7109375" defaultRowHeight="15.75" x14ac:dyDescent="0.2"/>
  <cols>
    <col min="1" max="1" width="141.85546875" style="68" customWidth="1"/>
    <col min="2" max="2" width="10.140625" style="68" bestFit="1" customWidth="1"/>
    <col min="3" max="3" width="18.85546875" style="68" customWidth="1"/>
    <col min="4" max="4" width="20.7109375" style="68" customWidth="1"/>
    <col min="5" max="5" width="22.5703125" style="94" customWidth="1"/>
    <col min="6" max="6" width="45.5703125" style="428" customWidth="1"/>
    <col min="7" max="7" width="9.140625" style="68" customWidth="1"/>
    <col min="8" max="8" width="22.5703125" style="68" customWidth="1"/>
    <col min="9" max="252" width="9.140625" style="68" customWidth="1"/>
    <col min="253" max="253" width="5.7109375" style="68"/>
    <col min="254" max="254" width="5.7109375" style="68" customWidth="1"/>
    <col min="255" max="255" width="112.5703125" style="68" customWidth="1"/>
    <col min="256" max="256" width="10.140625" style="68" bestFit="1" customWidth="1"/>
    <col min="257" max="257" width="18.85546875" style="68" customWidth="1"/>
    <col min="258" max="258" width="19" style="68" customWidth="1"/>
    <col min="259" max="259" width="19.5703125" style="68" customWidth="1"/>
    <col min="260" max="260" width="16.7109375" style="68" customWidth="1"/>
    <col min="261" max="508" width="9.140625" style="68" customWidth="1"/>
    <col min="509" max="509" width="5.7109375" style="68"/>
    <col min="510" max="510" width="5.7109375" style="68" customWidth="1"/>
    <col min="511" max="511" width="112.5703125" style="68" customWidth="1"/>
    <col min="512" max="512" width="10.140625" style="68" bestFit="1" customWidth="1"/>
    <col min="513" max="513" width="18.85546875" style="68" customWidth="1"/>
    <col min="514" max="514" width="19" style="68" customWidth="1"/>
    <col min="515" max="515" width="19.5703125" style="68" customWidth="1"/>
    <col min="516" max="516" width="16.7109375" style="68" customWidth="1"/>
    <col min="517" max="764" width="9.140625" style="68" customWidth="1"/>
    <col min="765" max="765" width="5.7109375" style="68"/>
    <col min="766" max="766" width="5.7109375" style="68" customWidth="1"/>
    <col min="767" max="767" width="112.5703125" style="68" customWidth="1"/>
    <col min="768" max="768" width="10.140625" style="68" bestFit="1" customWidth="1"/>
    <col min="769" max="769" width="18.85546875" style="68" customWidth="1"/>
    <col min="770" max="770" width="19" style="68" customWidth="1"/>
    <col min="771" max="771" width="19.5703125" style="68" customWidth="1"/>
    <col min="772" max="772" width="16.7109375" style="68" customWidth="1"/>
    <col min="773" max="1020" width="9.140625" style="68" customWidth="1"/>
    <col min="1021" max="1021" width="5.7109375" style="68"/>
    <col min="1022" max="1022" width="5.7109375" style="68" customWidth="1"/>
    <col min="1023" max="1023" width="112.5703125" style="68" customWidth="1"/>
    <col min="1024" max="1024" width="10.140625" style="68" bestFit="1" customWidth="1"/>
    <col min="1025" max="1025" width="18.85546875" style="68" customWidth="1"/>
    <col min="1026" max="1026" width="19" style="68" customWidth="1"/>
    <col min="1027" max="1027" width="19.5703125" style="68" customWidth="1"/>
    <col min="1028" max="1028" width="16.7109375" style="68" customWidth="1"/>
    <col min="1029" max="1276" width="9.140625" style="68" customWidth="1"/>
    <col min="1277" max="1277" width="5.7109375" style="68"/>
    <col min="1278" max="1278" width="5.7109375" style="68" customWidth="1"/>
    <col min="1279" max="1279" width="112.5703125" style="68" customWidth="1"/>
    <col min="1280" max="1280" width="10.140625" style="68" bestFit="1" customWidth="1"/>
    <col min="1281" max="1281" width="18.85546875" style="68" customWidth="1"/>
    <col min="1282" max="1282" width="19" style="68" customWidth="1"/>
    <col min="1283" max="1283" width="19.5703125" style="68" customWidth="1"/>
    <col min="1284" max="1284" width="16.7109375" style="68" customWidth="1"/>
    <col min="1285" max="1532" width="9.140625" style="68" customWidth="1"/>
    <col min="1533" max="1533" width="5.7109375" style="68"/>
    <col min="1534" max="1534" width="5.7109375" style="68" customWidth="1"/>
    <col min="1535" max="1535" width="112.5703125" style="68" customWidth="1"/>
    <col min="1536" max="1536" width="10.140625" style="68" bestFit="1" customWidth="1"/>
    <col min="1537" max="1537" width="18.85546875" style="68" customWidth="1"/>
    <col min="1538" max="1538" width="19" style="68" customWidth="1"/>
    <col min="1539" max="1539" width="19.5703125" style="68" customWidth="1"/>
    <col min="1540" max="1540" width="16.7109375" style="68" customWidth="1"/>
    <col min="1541" max="1788" width="9.140625" style="68" customWidth="1"/>
    <col min="1789" max="1789" width="5.7109375" style="68"/>
    <col min="1790" max="1790" width="5.7109375" style="68" customWidth="1"/>
    <col min="1791" max="1791" width="112.5703125" style="68" customWidth="1"/>
    <col min="1792" max="1792" width="10.140625" style="68" bestFit="1" customWidth="1"/>
    <col min="1793" max="1793" width="18.85546875" style="68" customWidth="1"/>
    <col min="1794" max="1794" width="19" style="68" customWidth="1"/>
    <col min="1795" max="1795" width="19.5703125" style="68" customWidth="1"/>
    <col min="1796" max="1796" width="16.7109375" style="68" customWidth="1"/>
    <col min="1797" max="2044" width="9.140625" style="68" customWidth="1"/>
    <col min="2045" max="2045" width="5.7109375" style="68"/>
    <col min="2046" max="2046" width="5.7109375" style="68" customWidth="1"/>
    <col min="2047" max="2047" width="112.5703125" style="68" customWidth="1"/>
    <col min="2048" max="2048" width="10.140625" style="68" bestFit="1" customWidth="1"/>
    <col min="2049" max="2049" width="18.85546875" style="68" customWidth="1"/>
    <col min="2050" max="2050" width="19" style="68" customWidth="1"/>
    <col min="2051" max="2051" width="19.5703125" style="68" customWidth="1"/>
    <col min="2052" max="2052" width="16.7109375" style="68" customWidth="1"/>
    <col min="2053" max="2300" width="9.140625" style="68" customWidth="1"/>
    <col min="2301" max="2301" width="5.7109375" style="68"/>
    <col min="2302" max="2302" width="5.7109375" style="68" customWidth="1"/>
    <col min="2303" max="2303" width="112.5703125" style="68" customWidth="1"/>
    <col min="2304" max="2304" width="10.140625" style="68" bestFit="1" customWidth="1"/>
    <col min="2305" max="2305" width="18.85546875" style="68" customWidth="1"/>
    <col min="2306" max="2306" width="19" style="68" customWidth="1"/>
    <col min="2307" max="2307" width="19.5703125" style="68" customWidth="1"/>
    <col min="2308" max="2308" width="16.7109375" style="68" customWidth="1"/>
    <col min="2309" max="2556" width="9.140625" style="68" customWidth="1"/>
    <col min="2557" max="2557" width="5.7109375" style="68"/>
    <col min="2558" max="2558" width="5.7109375" style="68" customWidth="1"/>
    <col min="2559" max="2559" width="112.5703125" style="68" customWidth="1"/>
    <col min="2560" max="2560" width="10.140625" style="68" bestFit="1" customWidth="1"/>
    <col min="2561" max="2561" width="18.85546875" style="68" customWidth="1"/>
    <col min="2562" max="2562" width="19" style="68" customWidth="1"/>
    <col min="2563" max="2563" width="19.5703125" style="68" customWidth="1"/>
    <col min="2564" max="2564" width="16.7109375" style="68" customWidth="1"/>
    <col min="2565" max="2812" width="9.140625" style="68" customWidth="1"/>
    <col min="2813" max="2813" width="5.7109375" style="68"/>
    <col min="2814" max="2814" width="5.7109375" style="68" customWidth="1"/>
    <col min="2815" max="2815" width="112.5703125" style="68" customWidth="1"/>
    <col min="2816" max="2816" width="10.140625" style="68" bestFit="1" customWidth="1"/>
    <col min="2817" max="2817" width="18.85546875" style="68" customWidth="1"/>
    <col min="2818" max="2818" width="19" style="68" customWidth="1"/>
    <col min="2819" max="2819" width="19.5703125" style="68" customWidth="1"/>
    <col min="2820" max="2820" width="16.7109375" style="68" customWidth="1"/>
    <col min="2821" max="3068" width="9.140625" style="68" customWidth="1"/>
    <col min="3069" max="3069" width="5.7109375" style="68"/>
    <col min="3070" max="3070" width="5.7109375" style="68" customWidth="1"/>
    <col min="3071" max="3071" width="112.5703125" style="68" customWidth="1"/>
    <col min="3072" max="3072" width="10.140625" style="68" bestFit="1" customWidth="1"/>
    <col min="3073" max="3073" width="18.85546875" style="68" customWidth="1"/>
    <col min="3074" max="3074" width="19" style="68" customWidth="1"/>
    <col min="3075" max="3075" width="19.5703125" style="68" customWidth="1"/>
    <col min="3076" max="3076" width="16.7109375" style="68" customWidth="1"/>
    <col min="3077" max="3324" width="9.140625" style="68" customWidth="1"/>
    <col min="3325" max="3325" width="5.7109375" style="68"/>
    <col min="3326" max="3326" width="5.7109375" style="68" customWidth="1"/>
    <col min="3327" max="3327" width="112.5703125" style="68" customWidth="1"/>
    <col min="3328" max="3328" width="10.140625" style="68" bestFit="1" customWidth="1"/>
    <col min="3329" max="3329" width="18.85546875" style="68" customWidth="1"/>
    <col min="3330" max="3330" width="19" style="68" customWidth="1"/>
    <col min="3331" max="3331" width="19.5703125" style="68" customWidth="1"/>
    <col min="3332" max="3332" width="16.7109375" style="68" customWidth="1"/>
    <col min="3333" max="3580" width="9.140625" style="68" customWidth="1"/>
    <col min="3581" max="3581" width="5.7109375" style="68"/>
    <col min="3582" max="3582" width="5.7109375" style="68" customWidth="1"/>
    <col min="3583" max="3583" width="112.5703125" style="68" customWidth="1"/>
    <col min="3584" max="3584" width="10.140625" style="68" bestFit="1" customWidth="1"/>
    <col min="3585" max="3585" width="18.85546875" style="68" customWidth="1"/>
    <col min="3586" max="3586" width="19" style="68" customWidth="1"/>
    <col min="3587" max="3587" width="19.5703125" style="68" customWidth="1"/>
    <col min="3588" max="3588" width="16.7109375" style="68" customWidth="1"/>
    <col min="3589" max="3836" width="9.140625" style="68" customWidth="1"/>
    <col min="3837" max="3837" width="5.7109375" style="68"/>
    <col min="3838" max="3838" width="5.7109375" style="68" customWidth="1"/>
    <col min="3839" max="3839" width="112.5703125" style="68" customWidth="1"/>
    <col min="3840" max="3840" width="10.140625" style="68" bestFit="1" customWidth="1"/>
    <col min="3841" max="3841" width="18.85546875" style="68" customWidth="1"/>
    <col min="3842" max="3842" width="19" style="68" customWidth="1"/>
    <col min="3843" max="3843" width="19.5703125" style="68" customWidth="1"/>
    <col min="3844" max="3844" width="16.7109375" style="68" customWidth="1"/>
    <col min="3845" max="4092" width="9.140625" style="68" customWidth="1"/>
    <col min="4093" max="4093" width="5.7109375" style="68"/>
    <col min="4094" max="4094" width="5.7109375" style="68" customWidth="1"/>
    <col min="4095" max="4095" width="112.5703125" style="68" customWidth="1"/>
    <col min="4096" max="4096" width="10.140625" style="68" bestFit="1" customWidth="1"/>
    <col min="4097" max="4097" width="18.85546875" style="68" customWidth="1"/>
    <col min="4098" max="4098" width="19" style="68" customWidth="1"/>
    <col min="4099" max="4099" width="19.5703125" style="68" customWidth="1"/>
    <col min="4100" max="4100" width="16.7109375" style="68" customWidth="1"/>
    <col min="4101" max="4348" width="9.140625" style="68" customWidth="1"/>
    <col min="4349" max="4349" width="5.7109375" style="68"/>
    <col min="4350" max="4350" width="5.7109375" style="68" customWidth="1"/>
    <col min="4351" max="4351" width="112.5703125" style="68" customWidth="1"/>
    <col min="4352" max="4352" width="10.140625" style="68" bestFit="1" customWidth="1"/>
    <col min="4353" max="4353" width="18.85546875" style="68" customWidth="1"/>
    <col min="4354" max="4354" width="19" style="68" customWidth="1"/>
    <col min="4355" max="4355" width="19.5703125" style="68" customWidth="1"/>
    <col min="4356" max="4356" width="16.7109375" style="68" customWidth="1"/>
    <col min="4357" max="4604" width="9.140625" style="68" customWidth="1"/>
    <col min="4605" max="4605" width="5.7109375" style="68"/>
    <col min="4606" max="4606" width="5.7109375" style="68" customWidth="1"/>
    <col min="4607" max="4607" width="112.5703125" style="68" customWidth="1"/>
    <col min="4608" max="4608" width="10.140625" style="68" bestFit="1" customWidth="1"/>
    <col min="4609" max="4609" width="18.85546875" style="68" customWidth="1"/>
    <col min="4610" max="4610" width="19" style="68" customWidth="1"/>
    <col min="4611" max="4611" width="19.5703125" style="68" customWidth="1"/>
    <col min="4612" max="4612" width="16.7109375" style="68" customWidth="1"/>
    <col min="4613" max="4860" width="9.140625" style="68" customWidth="1"/>
    <col min="4861" max="4861" width="5.7109375" style="68"/>
    <col min="4862" max="4862" width="5.7109375" style="68" customWidth="1"/>
    <col min="4863" max="4863" width="112.5703125" style="68" customWidth="1"/>
    <col min="4864" max="4864" width="10.140625" style="68" bestFit="1" customWidth="1"/>
    <col min="4865" max="4865" width="18.85546875" style="68" customWidth="1"/>
    <col min="4866" max="4866" width="19" style="68" customWidth="1"/>
    <col min="4867" max="4867" width="19.5703125" style="68" customWidth="1"/>
    <col min="4868" max="4868" width="16.7109375" style="68" customWidth="1"/>
    <col min="4869" max="5116" width="9.140625" style="68" customWidth="1"/>
    <col min="5117" max="5117" width="5.7109375" style="68"/>
    <col min="5118" max="5118" width="5.7109375" style="68" customWidth="1"/>
    <col min="5119" max="5119" width="112.5703125" style="68" customWidth="1"/>
    <col min="5120" max="5120" width="10.140625" style="68" bestFit="1" customWidth="1"/>
    <col min="5121" max="5121" width="18.85546875" style="68" customWidth="1"/>
    <col min="5122" max="5122" width="19" style="68" customWidth="1"/>
    <col min="5123" max="5123" width="19.5703125" style="68" customWidth="1"/>
    <col min="5124" max="5124" width="16.7109375" style="68" customWidth="1"/>
    <col min="5125" max="5372" width="9.140625" style="68" customWidth="1"/>
    <col min="5373" max="5373" width="5.7109375" style="68"/>
    <col min="5374" max="5374" width="5.7109375" style="68" customWidth="1"/>
    <col min="5375" max="5375" width="112.5703125" style="68" customWidth="1"/>
    <col min="5376" max="5376" width="10.140625" style="68" bestFit="1" customWidth="1"/>
    <col min="5377" max="5377" width="18.85546875" style="68" customWidth="1"/>
    <col min="5378" max="5378" width="19" style="68" customWidth="1"/>
    <col min="5379" max="5379" width="19.5703125" style="68" customWidth="1"/>
    <col min="5380" max="5380" width="16.7109375" style="68" customWidth="1"/>
    <col min="5381" max="5628" width="9.140625" style="68" customWidth="1"/>
    <col min="5629" max="5629" width="5.7109375" style="68"/>
    <col min="5630" max="5630" width="5.7109375" style="68" customWidth="1"/>
    <col min="5631" max="5631" width="112.5703125" style="68" customWidth="1"/>
    <col min="5632" max="5632" width="10.140625" style="68" bestFit="1" customWidth="1"/>
    <col min="5633" max="5633" width="18.85546875" style="68" customWidth="1"/>
    <col min="5634" max="5634" width="19" style="68" customWidth="1"/>
    <col min="5635" max="5635" width="19.5703125" style="68" customWidth="1"/>
    <col min="5636" max="5636" width="16.7109375" style="68" customWidth="1"/>
    <col min="5637" max="5884" width="9.140625" style="68" customWidth="1"/>
    <col min="5885" max="5885" width="5.7109375" style="68"/>
    <col min="5886" max="5886" width="5.7109375" style="68" customWidth="1"/>
    <col min="5887" max="5887" width="112.5703125" style="68" customWidth="1"/>
    <col min="5888" max="5888" width="10.140625" style="68" bestFit="1" customWidth="1"/>
    <col min="5889" max="5889" width="18.85546875" style="68" customWidth="1"/>
    <col min="5890" max="5890" width="19" style="68" customWidth="1"/>
    <col min="5891" max="5891" width="19.5703125" style="68" customWidth="1"/>
    <col min="5892" max="5892" width="16.7109375" style="68" customWidth="1"/>
    <col min="5893" max="6140" width="9.140625" style="68" customWidth="1"/>
    <col min="6141" max="6141" width="5.7109375" style="68"/>
    <col min="6142" max="6142" width="5.7109375" style="68" customWidth="1"/>
    <col min="6143" max="6143" width="112.5703125" style="68" customWidth="1"/>
    <col min="6144" max="6144" width="10.140625" style="68" bestFit="1" customWidth="1"/>
    <col min="6145" max="6145" width="18.85546875" style="68" customWidth="1"/>
    <col min="6146" max="6146" width="19" style="68" customWidth="1"/>
    <col min="6147" max="6147" width="19.5703125" style="68" customWidth="1"/>
    <col min="6148" max="6148" width="16.7109375" style="68" customWidth="1"/>
    <col min="6149" max="6396" width="9.140625" style="68" customWidth="1"/>
    <col min="6397" max="6397" width="5.7109375" style="68"/>
    <col min="6398" max="6398" width="5.7109375" style="68" customWidth="1"/>
    <col min="6399" max="6399" width="112.5703125" style="68" customWidth="1"/>
    <col min="6400" max="6400" width="10.140625" style="68" bestFit="1" customWidth="1"/>
    <col min="6401" max="6401" width="18.85546875" style="68" customWidth="1"/>
    <col min="6402" max="6402" width="19" style="68" customWidth="1"/>
    <col min="6403" max="6403" width="19.5703125" style="68" customWidth="1"/>
    <col min="6404" max="6404" width="16.7109375" style="68" customWidth="1"/>
    <col min="6405" max="6652" width="9.140625" style="68" customWidth="1"/>
    <col min="6653" max="6653" width="5.7109375" style="68"/>
    <col min="6654" max="6654" width="5.7109375" style="68" customWidth="1"/>
    <col min="6655" max="6655" width="112.5703125" style="68" customWidth="1"/>
    <col min="6656" max="6656" width="10.140625" style="68" bestFit="1" customWidth="1"/>
    <col min="6657" max="6657" width="18.85546875" style="68" customWidth="1"/>
    <col min="6658" max="6658" width="19" style="68" customWidth="1"/>
    <col min="6659" max="6659" width="19.5703125" style="68" customWidth="1"/>
    <col min="6660" max="6660" width="16.7109375" style="68" customWidth="1"/>
    <col min="6661" max="6908" width="9.140625" style="68" customWidth="1"/>
    <col min="6909" max="6909" width="5.7109375" style="68"/>
    <col min="6910" max="6910" width="5.7109375" style="68" customWidth="1"/>
    <col min="6911" max="6911" width="112.5703125" style="68" customWidth="1"/>
    <col min="6912" max="6912" width="10.140625" style="68" bestFit="1" customWidth="1"/>
    <col min="6913" max="6913" width="18.85546875" style="68" customWidth="1"/>
    <col min="6914" max="6914" width="19" style="68" customWidth="1"/>
    <col min="6915" max="6915" width="19.5703125" style="68" customWidth="1"/>
    <col min="6916" max="6916" width="16.7109375" style="68" customWidth="1"/>
    <col min="6917" max="7164" width="9.140625" style="68" customWidth="1"/>
    <col min="7165" max="7165" width="5.7109375" style="68"/>
    <col min="7166" max="7166" width="5.7109375" style="68" customWidth="1"/>
    <col min="7167" max="7167" width="112.5703125" style="68" customWidth="1"/>
    <col min="7168" max="7168" width="10.140625" style="68" bestFit="1" customWidth="1"/>
    <col min="7169" max="7169" width="18.85546875" style="68" customWidth="1"/>
    <col min="7170" max="7170" width="19" style="68" customWidth="1"/>
    <col min="7171" max="7171" width="19.5703125" style="68" customWidth="1"/>
    <col min="7172" max="7172" width="16.7109375" style="68" customWidth="1"/>
    <col min="7173" max="7420" width="9.140625" style="68" customWidth="1"/>
    <col min="7421" max="7421" width="5.7109375" style="68"/>
    <col min="7422" max="7422" width="5.7109375" style="68" customWidth="1"/>
    <col min="7423" max="7423" width="112.5703125" style="68" customWidth="1"/>
    <col min="7424" max="7424" width="10.140625" style="68" bestFit="1" customWidth="1"/>
    <col min="7425" max="7425" width="18.85546875" style="68" customWidth="1"/>
    <col min="7426" max="7426" width="19" style="68" customWidth="1"/>
    <col min="7427" max="7427" width="19.5703125" style="68" customWidth="1"/>
    <col min="7428" max="7428" width="16.7109375" style="68" customWidth="1"/>
    <col min="7429" max="7676" width="9.140625" style="68" customWidth="1"/>
    <col min="7677" max="7677" width="5.7109375" style="68"/>
    <col min="7678" max="7678" width="5.7109375" style="68" customWidth="1"/>
    <col min="7679" max="7679" width="112.5703125" style="68" customWidth="1"/>
    <col min="7680" max="7680" width="10.140625" style="68" bestFit="1" customWidth="1"/>
    <col min="7681" max="7681" width="18.85546875" style="68" customWidth="1"/>
    <col min="7682" max="7682" width="19" style="68" customWidth="1"/>
    <col min="7683" max="7683" width="19.5703125" style="68" customWidth="1"/>
    <col min="7684" max="7684" width="16.7109375" style="68" customWidth="1"/>
    <col min="7685" max="7932" width="9.140625" style="68" customWidth="1"/>
    <col min="7933" max="7933" width="5.7109375" style="68"/>
    <col min="7934" max="7934" width="5.7109375" style="68" customWidth="1"/>
    <col min="7935" max="7935" width="112.5703125" style="68" customWidth="1"/>
    <col min="7936" max="7936" width="10.140625" style="68" bestFit="1" customWidth="1"/>
    <col min="7937" max="7937" width="18.85546875" style="68" customWidth="1"/>
    <col min="7938" max="7938" width="19" style="68" customWidth="1"/>
    <col min="7939" max="7939" width="19.5703125" style="68" customWidth="1"/>
    <col min="7940" max="7940" width="16.7109375" style="68" customWidth="1"/>
    <col min="7941" max="8188" width="9.140625" style="68" customWidth="1"/>
    <col min="8189" max="8189" width="5.7109375" style="68"/>
    <col min="8190" max="8190" width="5.7109375" style="68" customWidth="1"/>
    <col min="8191" max="8191" width="112.5703125" style="68" customWidth="1"/>
    <col min="8192" max="8192" width="10.140625" style="68" bestFit="1" customWidth="1"/>
    <col min="8193" max="8193" width="18.85546875" style="68" customWidth="1"/>
    <col min="8194" max="8194" width="19" style="68" customWidth="1"/>
    <col min="8195" max="8195" width="19.5703125" style="68" customWidth="1"/>
    <col min="8196" max="8196" width="16.7109375" style="68" customWidth="1"/>
    <col min="8197" max="8444" width="9.140625" style="68" customWidth="1"/>
    <col min="8445" max="8445" width="5.7109375" style="68"/>
    <col min="8446" max="8446" width="5.7109375" style="68" customWidth="1"/>
    <col min="8447" max="8447" width="112.5703125" style="68" customWidth="1"/>
    <col min="8448" max="8448" width="10.140625" style="68" bestFit="1" customWidth="1"/>
    <col min="8449" max="8449" width="18.85546875" style="68" customWidth="1"/>
    <col min="8450" max="8450" width="19" style="68" customWidth="1"/>
    <col min="8451" max="8451" width="19.5703125" style="68" customWidth="1"/>
    <col min="8452" max="8452" width="16.7109375" style="68" customWidth="1"/>
    <col min="8453" max="8700" width="9.140625" style="68" customWidth="1"/>
    <col min="8701" max="8701" width="5.7109375" style="68"/>
    <col min="8702" max="8702" width="5.7109375" style="68" customWidth="1"/>
    <col min="8703" max="8703" width="112.5703125" style="68" customWidth="1"/>
    <col min="8704" max="8704" width="10.140625" style="68" bestFit="1" customWidth="1"/>
    <col min="8705" max="8705" width="18.85546875" style="68" customWidth="1"/>
    <col min="8706" max="8706" width="19" style="68" customWidth="1"/>
    <col min="8707" max="8707" width="19.5703125" style="68" customWidth="1"/>
    <col min="8708" max="8708" width="16.7109375" style="68" customWidth="1"/>
    <col min="8709" max="8956" width="9.140625" style="68" customWidth="1"/>
    <col min="8957" max="8957" width="5.7109375" style="68"/>
    <col min="8958" max="8958" width="5.7109375" style="68" customWidth="1"/>
    <col min="8959" max="8959" width="112.5703125" style="68" customWidth="1"/>
    <col min="8960" max="8960" width="10.140625" style="68" bestFit="1" customWidth="1"/>
    <col min="8961" max="8961" width="18.85546875" style="68" customWidth="1"/>
    <col min="8962" max="8962" width="19" style="68" customWidth="1"/>
    <col min="8963" max="8963" width="19.5703125" style="68" customWidth="1"/>
    <col min="8964" max="8964" width="16.7109375" style="68" customWidth="1"/>
    <col min="8965" max="9212" width="9.140625" style="68" customWidth="1"/>
    <col min="9213" max="9213" width="5.7109375" style="68"/>
    <col min="9214" max="9214" width="5.7109375" style="68" customWidth="1"/>
    <col min="9215" max="9215" width="112.5703125" style="68" customWidth="1"/>
    <col min="9216" max="9216" width="10.140625" style="68" bestFit="1" customWidth="1"/>
    <col min="9217" max="9217" width="18.85546875" style="68" customWidth="1"/>
    <col min="9218" max="9218" width="19" style="68" customWidth="1"/>
    <col min="9219" max="9219" width="19.5703125" style="68" customWidth="1"/>
    <col min="9220" max="9220" width="16.7109375" style="68" customWidth="1"/>
    <col min="9221" max="9468" width="9.140625" style="68" customWidth="1"/>
    <col min="9469" max="9469" width="5.7109375" style="68"/>
    <col min="9470" max="9470" width="5.7109375" style="68" customWidth="1"/>
    <col min="9471" max="9471" width="112.5703125" style="68" customWidth="1"/>
    <col min="9472" max="9472" width="10.140625" style="68" bestFit="1" customWidth="1"/>
    <col min="9473" max="9473" width="18.85546875" style="68" customWidth="1"/>
    <col min="9474" max="9474" width="19" style="68" customWidth="1"/>
    <col min="9475" max="9475" width="19.5703125" style="68" customWidth="1"/>
    <col min="9476" max="9476" width="16.7109375" style="68" customWidth="1"/>
    <col min="9477" max="9724" width="9.140625" style="68" customWidth="1"/>
    <col min="9725" max="9725" width="5.7109375" style="68"/>
    <col min="9726" max="9726" width="5.7109375" style="68" customWidth="1"/>
    <col min="9727" max="9727" width="112.5703125" style="68" customWidth="1"/>
    <col min="9728" max="9728" width="10.140625" style="68" bestFit="1" customWidth="1"/>
    <col min="9729" max="9729" width="18.85546875" style="68" customWidth="1"/>
    <col min="9730" max="9730" width="19" style="68" customWidth="1"/>
    <col min="9731" max="9731" width="19.5703125" style="68" customWidth="1"/>
    <col min="9732" max="9732" width="16.7109375" style="68" customWidth="1"/>
    <col min="9733" max="9980" width="9.140625" style="68" customWidth="1"/>
    <col min="9981" max="9981" width="5.7109375" style="68"/>
    <col min="9982" max="9982" width="5.7109375" style="68" customWidth="1"/>
    <col min="9983" max="9983" width="112.5703125" style="68" customWidth="1"/>
    <col min="9984" max="9984" width="10.140625" style="68" bestFit="1" customWidth="1"/>
    <col min="9985" max="9985" width="18.85546875" style="68" customWidth="1"/>
    <col min="9986" max="9986" width="19" style="68" customWidth="1"/>
    <col min="9987" max="9987" width="19.5703125" style="68" customWidth="1"/>
    <col min="9988" max="9988" width="16.7109375" style="68" customWidth="1"/>
    <col min="9989" max="10236" width="9.140625" style="68" customWidth="1"/>
    <col min="10237" max="10237" width="5.7109375" style="68"/>
    <col min="10238" max="10238" width="5.7109375" style="68" customWidth="1"/>
    <col min="10239" max="10239" width="112.5703125" style="68" customWidth="1"/>
    <col min="10240" max="10240" width="10.140625" style="68" bestFit="1" customWidth="1"/>
    <col min="10241" max="10241" width="18.85546875" style="68" customWidth="1"/>
    <col min="10242" max="10242" width="19" style="68" customWidth="1"/>
    <col min="10243" max="10243" width="19.5703125" style="68" customWidth="1"/>
    <col min="10244" max="10244" width="16.7109375" style="68" customWidth="1"/>
    <col min="10245" max="10492" width="9.140625" style="68" customWidth="1"/>
    <col min="10493" max="10493" width="5.7109375" style="68"/>
    <col min="10494" max="10494" width="5.7109375" style="68" customWidth="1"/>
    <col min="10495" max="10495" width="112.5703125" style="68" customWidth="1"/>
    <col min="10496" max="10496" width="10.140625" style="68" bestFit="1" customWidth="1"/>
    <col min="10497" max="10497" width="18.85546875" style="68" customWidth="1"/>
    <col min="10498" max="10498" width="19" style="68" customWidth="1"/>
    <col min="10499" max="10499" width="19.5703125" style="68" customWidth="1"/>
    <col min="10500" max="10500" width="16.7109375" style="68" customWidth="1"/>
    <col min="10501" max="10748" width="9.140625" style="68" customWidth="1"/>
    <col min="10749" max="10749" width="5.7109375" style="68"/>
    <col min="10750" max="10750" width="5.7109375" style="68" customWidth="1"/>
    <col min="10751" max="10751" width="112.5703125" style="68" customWidth="1"/>
    <col min="10752" max="10752" width="10.140625" style="68" bestFit="1" customWidth="1"/>
    <col min="10753" max="10753" width="18.85546875" style="68" customWidth="1"/>
    <col min="10754" max="10754" width="19" style="68" customWidth="1"/>
    <col min="10755" max="10755" width="19.5703125" style="68" customWidth="1"/>
    <col min="10756" max="10756" width="16.7109375" style="68" customWidth="1"/>
    <col min="10757" max="11004" width="9.140625" style="68" customWidth="1"/>
    <col min="11005" max="11005" width="5.7109375" style="68"/>
    <col min="11006" max="11006" width="5.7109375" style="68" customWidth="1"/>
    <col min="11007" max="11007" width="112.5703125" style="68" customWidth="1"/>
    <col min="11008" max="11008" width="10.140625" style="68" bestFit="1" customWidth="1"/>
    <col min="11009" max="11009" width="18.85546875" style="68" customWidth="1"/>
    <col min="11010" max="11010" width="19" style="68" customWidth="1"/>
    <col min="11011" max="11011" width="19.5703125" style="68" customWidth="1"/>
    <col min="11012" max="11012" width="16.7109375" style="68" customWidth="1"/>
    <col min="11013" max="11260" width="9.140625" style="68" customWidth="1"/>
    <col min="11261" max="11261" width="5.7109375" style="68"/>
    <col min="11262" max="11262" width="5.7109375" style="68" customWidth="1"/>
    <col min="11263" max="11263" width="112.5703125" style="68" customWidth="1"/>
    <col min="11264" max="11264" width="10.140625" style="68" bestFit="1" customWidth="1"/>
    <col min="11265" max="11265" width="18.85546875" style="68" customWidth="1"/>
    <col min="11266" max="11266" width="19" style="68" customWidth="1"/>
    <col min="11267" max="11267" width="19.5703125" style="68" customWidth="1"/>
    <col min="11268" max="11268" width="16.7109375" style="68" customWidth="1"/>
    <col min="11269" max="11516" width="9.140625" style="68" customWidth="1"/>
    <col min="11517" max="11517" width="5.7109375" style="68"/>
    <col min="11518" max="11518" width="5.7109375" style="68" customWidth="1"/>
    <col min="11519" max="11519" width="112.5703125" style="68" customWidth="1"/>
    <col min="11520" max="11520" width="10.140625" style="68" bestFit="1" customWidth="1"/>
    <col min="11521" max="11521" width="18.85546875" style="68" customWidth="1"/>
    <col min="11522" max="11522" width="19" style="68" customWidth="1"/>
    <col min="11523" max="11523" width="19.5703125" style="68" customWidth="1"/>
    <col min="11524" max="11524" width="16.7109375" style="68" customWidth="1"/>
    <col min="11525" max="11772" width="9.140625" style="68" customWidth="1"/>
    <col min="11773" max="11773" width="5.7109375" style="68"/>
    <col min="11774" max="11774" width="5.7109375" style="68" customWidth="1"/>
    <col min="11775" max="11775" width="112.5703125" style="68" customWidth="1"/>
    <col min="11776" max="11776" width="10.140625" style="68" bestFit="1" customWidth="1"/>
    <col min="11777" max="11777" width="18.85546875" style="68" customWidth="1"/>
    <col min="11778" max="11778" width="19" style="68" customWidth="1"/>
    <col min="11779" max="11779" width="19.5703125" style="68" customWidth="1"/>
    <col min="11780" max="11780" width="16.7109375" style="68" customWidth="1"/>
    <col min="11781" max="12028" width="9.140625" style="68" customWidth="1"/>
    <col min="12029" max="12029" width="5.7109375" style="68"/>
    <col min="12030" max="12030" width="5.7109375" style="68" customWidth="1"/>
    <col min="12031" max="12031" width="112.5703125" style="68" customWidth="1"/>
    <col min="12032" max="12032" width="10.140625" style="68" bestFit="1" customWidth="1"/>
    <col min="12033" max="12033" width="18.85546875" style="68" customWidth="1"/>
    <col min="12034" max="12034" width="19" style="68" customWidth="1"/>
    <col min="12035" max="12035" width="19.5703125" style="68" customWidth="1"/>
    <col min="12036" max="12036" width="16.7109375" style="68" customWidth="1"/>
    <col min="12037" max="12284" width="9.140625" style="68" customWidth="1"/>
    <col min="12285" max="12285" width="5.7109375" style="68"/>
    <col min="12286" max="12286" width="5.7109375" style="68" customWidth="1"/>
    <col min="12287" max="12287" width="112.5703125" style="68" customWidth="1"/>
    <col min="12288" max="12288" width="10.140625" style="68" bestFit="1" customWidth="1"/>
    <col min="12289" max="12289" width="18.85546875" style="68" customWidth="1"/>
    <col min="12290" max="12290" width="19" style="68" customWidth="1"/>
    <col min="12291" max="12291" width="19.5703125" style="68" customWidth="1"/>
    <col min="12292" max="12292" width="16.7109375" style="68" customWidth="1"/>
    <col min="12293" max="12540" width="9.140625" style="68" customWidth="1"/>
    <col min="12541" max="12541" width="5.7109375" style="68"/>
    <col min="12542" max="12542" width="5.7109375" style="68" customWidth="1"/>
    <col min="12543" max="12543" width="112.5703125" style="68" customWidth="1"/>
    <col min="12544" max="12544" width="10.140625" style="68" bestFit="1" customWidth="1"/>
    <col min="12545" max="12545" width="18.85546875" style="68" customWidth="1"/>
    <col min="12546" max="12546" width="19" style="68" customWidth="1"/>
    <col min="12547" max="12547" width="19.5703125" style="68" customWidth="1"/>
    <col min="12548" max="12548" width="16.7109375" style="68" customWidth="1"/>
    <col min="12549" max="12796" width="9.140625" style="68" customWidth="1"/>
    <col min="12797" max="12797" width="5.7109375" style="68"/>
    <col min="12798" max="12798" width="5.7109375" style="68" customWidth="1"/>
    <col min="12799" max="12799" width="112.5703125" style="68" customWidth="1"/>
    <col min="12800" max="12800" width="10.140625" style="68" bestFit="1" customWidth="1"/>
    <col min="12801" max="12801" width="18.85546875" style="68" customWidth="1"/>
    <col min="12802" max="12802" width="19" style="68" customWidth="1"/>
    <col min="12803" max="12803" width="19.5703125" style="68" customWidth="1"/>
    <col min="12804" max="12804" width="16.7109375" style="68" customWidth="1"/>
    <col min="12805" max="13052" width="9.140625" style="68" customWidth="1"/>
    <col min="13053" max="13053" width="5.7109375" style="68"/>
    <col min="13054" max="13054" width="5.7109375" style="68" customWidth="1"/>
    <col min="13055" max="13055" width="112.5703125" style="68" customWidth="1"/>
    <col min="13056" max="13056" width="10.140625" style="68" bestFit="1" customWidth="1"/>
    <col min="13057" max="13057" width="18.85546875" style="68" customWidth="1"/>
    <col min="13058" max="13058" width="19" style="68" customWidth="1"/>
    <col min="13059" max="13059" width="19.5703125" style="68" customWidth="1"/>
    <col min="13060" max="13060" width="16.7109375" style="68" customWidth="1"/>
    <col min="13061" max="13308" width="9.140625" style="68" customWidth="1"/>
    <col min="13309" max="13309" width="5.7109375" style="68"/>
    <col min="13310" max="13310" width="5.7109375" style="68" customWidth="1"/>
    <col min="13311" max="13311" width="112.5703125" style="68" customWidth="1"/>
    <col min="13312" max="13312" width="10.140625" style="68" bestFit="1" customWidth="1"/>
    <col min="13313" max="13313" width="18.85546875" style="68" customWidth="1"/>
    <col min="13314" max="13314" width="19" style="68" customWidth="1"/>
    <col min="13315" max="13315" width="19.5703125" style="68" customWidth="1"/>
    <col min="13316" max="13316" width="16.7109375" style="68" customWidth="1"/>
    <col min="13317" max="13564" width="9.140625" style="68" customWidth="1"/>
    <col min="13565" max="13565" width="5.7109375" style="68"/>
    <col min="13566" max="13566" width="5.7109375" style="68" customWidth="1"/>
    <col min="13567" max="13567" width="112.5703125" style="68" customWidth="1"/>
    <col min="13568" max="13568" width="10.140625" style="68" bestFit="1" customWidth="1"/>
    <col min="13569" max="13569" width="18.85546875" style="68" customWidth="1"/>
    <col min="13570" max="13570" width="19" style="68" customWidth="1"/>
    <col min="13571" max="13571" width="19.5703125" style="68" customWidth="1"/>
    <col min="13572" max="13572" width="16.7109375" style="68" customWidth="1"/>
    <col min="13573" max="13820" width="9.140625" style="68" customWidth="1"/>
    <col min="13821" max="13821" width="5.7109375" style="68"/>
    <col min="13822" max="13822" width="5.7109375" style="68" customWidth="1"/>
    <col min="13823" max="13823" width="112.5703125" style="68" customWidth="1"/>
    <col min="13824" max="13824" width="10.140625" style="68" bestFit="1" customWidth="1"/>
    <col min="13825" max="13825" width="18.85546875" style="68" customWidth="1"/>
    <col min="13826" max="13826" width="19" style="68" customWidth="1"/>
    <col min="13827" max="13827" width="19.5703125" style="68" customWidth="1"/>
    <col min="13828" max="13828" width="16.7109375" style="68" customWidth="1"/>
    <col min="13829" max="14076" width="9.140625" style="68" customWidth="1"/>
    <col min="14077" max="14077" width="5.7109375" style="68"/>
    <col min="14078" max="14078" width="5.7109375" style="68" customWidth="1"/>
    <col min="14079" max="14079" width="112.5703125" style="68" customWidth="1"/>
    <col min="14080" max="14080" width="10.140625" style="68" bestFit="1" customWidth="1"/>
    <col min="14081" max="14081" width="18.85546875" style="68" customWidth="1"/>
    <col min="14082" max="14082" width="19" style="68" customWidth="1"/>
    <col min="14083" max="14083" width="19.5703125" style="68" customWidth="1"/>
    <col min="14084" max="14084" width="16.7109375" style="68" customWidth="1"/>
    <col min="14085" max="14332" width="9.140625" style="68" customWidth="1"/>
    <col min="14333" max="14333" width="5.7109375" style="68"/>
    <col min="14334" max="14334" width="5.7109375" style="68" customWidth="1"/>
    <col min="14335" max="14335" width="112.5703125" style="68" customWidth="1"/>
    <col min="14336" max="14336" width="10.140625" style="68" bestFit="1" customWidth="1"/>
    <col min="14337" max="14337" width="18.85546875" style="68" customWidth="1"/>
    <col min="14338" max="14338" width="19" style="68" customWidth="1"/>
    <col min="14339" max="14339" width="19.5703125" style="68" customWidth="1"/>
    <col min="14340" max="14340" width="16.7109375" style="68" customWidth="1"/>
    <col min="14341" max="14588" width="9.140625" style="68" customWidth="1"/>
    <col min="14589" max="14589" width="5.7109375" style="68"/>
    <col min="14590" max="14590" width="5.7109375" style="68" customWidth="1"/>
    <col min="14591" max="14591" width="112.5703125" style="68" customWidth="1"/>
    <col min="14592" max="14592" width="10.140625" style="68" bestFit="1" customWidth="1"/>
    <col min="14593" max="14593" width="18.85546875" style="68" customWidth="1"/>
    <col min="14594" max="14594" width="19" style="68" customWidth="1"/>
    <col min="14595" max="14595" width="19.5703125" style="68" customWidth="1"/>
    <col min="14596" max="14596" width="16.7109375" style="68" customWidth="1"/>
    <col min="14597" max="14844" width="9.140625" style="68" customWidth="1"/>
    <col min="14845" max="14845" width="5.7109375" style="68"/>
    <col min="14846" max="14846" width="5.7109375" style="68" customWidth="1"/>
    <col min="14847" max="14847" width="112.5703125" style="68" customWidth="1"/>
    <col min="14848" max="14848" width="10.140625" style="68" bestFit="1" customWidth="1"/>
    <col min="14849" max="14849" width="18.85546875" style="68" customWidth="1"/>
    <col min="14850" max="14850" width="19" style="68" customWidth="1"/>
    <col min="14851" max="14851" width="19.5703125" style="68" customWidth="1"/>
    <col min="14852" max="14852" width="16.7109375" style="68" customWidth="1"/>
    <col min="14853" max="15100" width="9.140625" style="68" customWidth="1"/>
    <col min="15101" max="15101" width="5.7109375" style="68"/>
    <col min="15102" max="15102" width="5.7109375" style="68" customWidth="1"/>
    <col min="15103" max="15103" width="112.5703125" style="68" customWidth="1"/>
    <col min="15104" max="15104" width="10.140625" style="68" bestFit="1" customWidth="1"/>
    <col min="15105" max="15105" width="18.85546875" style="68" customWidth="1"/>
    <col min="15106" max="15106" width="19" style="68" customWidth="1"/>
    <col min="15107" max="15107" width="19.5703125" style="68" customWidth="1"/>
    <col min="15108" max="15108" width="16.7109375" style="68" customWidth="1"/>
    <col min="15109" max="15356" width="9.140625" style="68" customWidth="1"/>
    <col min="15357" max="15357" width="5.7109375" style="68"/>
    <col min="15358" max="15358" width="5.7109375" style="68" customWidth="1"/>
    <col min="15359" max="15359" width="112.5703125" style="68" customWidth="1"/>
    <col min="15360" max="15360" width="10.140625" style="68" bestFit="1" customWidth="1"/>
    <col min="15361" max="15361" width="18.85546875" style="68" customWidth="1"/>
    <col min="15362" max="15362" width="19" style="68" customWidth="1"/>
    <col min="15363" max="15363" width="19.5703125" style="68" customWidth="1"/>
    <col min="15364" max="15364" width="16.7109375" style="68" customWidth="1"/>
    <col min="15365" max="15612" width="9.140625" style="68" customWidth="1"/>
    <col min="15613" max="15613" width="5.7109375" style="68"/>
    <col min="15614" max="15614" width="5.7109375" style="68" customWidth="1"/>
    <col min="15615" max="15615" width="112.5703125" style="68" customWidth="1"/>
    <col min="15616" max="15616" width="10.140625" style="68" bestFit="1" customWidth="1"/>
    <col min="15617" max="15617" width="18.85546875" style="68" customWidth="1"/>
    <col min="15618" max="15618" width="19" style="68" customWidth="1"/>
    <col min="15619" max="15619" width="19.5703125" style="68" customWidth="1"/>
    <col min="15620" max="15620" width="16.7109375" style="68" customWidth="1"/>
    <col min="15621" max="15868" width="9.140625" style="68" customWidth="1"/>
    <col min="15869" max="15869" width="5.7109375" style="68"/>
    <col min="15870" max="15870" width="5.7109375" style="68" customWidth="1"/>
    <col min="15871" max="15871" width="112.5703125" style="68" customWidth="1"/>
    <col min="15872" max="15872" width="10.140625" style="68" bestFit="1" customWidth="1"/>
    <col min="15873" max="15873" width="18.85546875" style="68" customWidth="1"/>
    <col min="15874" max="15874" width="19" style="68" customWidth="1"/>
    <col min="15875" max="15875" width="19.5703125" style="68" customWidth="1"/>
    <col min="15876" max="15876" width="16.7109375" style="68" customWidth="1"/>
    <col min="15877" max="16124" width="9.140625" style="68" customWidth="1"/>
    <col min="16125" max="16125" width="5.7109375" style="68"/>
    <col min="16126" max="16126" width="5.7109375" style="68" customWidth="1"/>
    <col min="16127" max="16127" width="112.5703125" style="68" customWidth="1"/>
    <col min="16128" max="16128" width="10.140625" style="68" bestFit="1" customWidth="1"/>
    <col min="16129" max="16129" width="18.85546875" style="68" customWidth="1"/>
    <col min="16130" max="16130" width="19" style="68" customWidth="1"/>
    <col min="16131" max="16131" width="19.5703125" style="68" customWidth="1"/>
    <col min="16132" max="16132" width="16.7109375" style="68" customWidth="1"/>
    <col min="16133" max="16380" width="9.140625" style="68" customWidth="1"/>
    <col min="16381" max="16384" width="5.7109375" style="68"/>
  </cols>
  <sheetData>
    <row r="1" spans="1:8" ht="27" customHeight="1" x14ac:dyDescent="0.2">
      <c r="A1" s="1388" t="s">
        <v>529</v>
      </c>
      <c r="B1" s="1388"/>
      <c r="C1" s="1388"/>
      <c r="D1" s="1388"/>
      <c r="E1" s="1388"/>
    </row>
    <row r="2" spans="1:8" ht="16.5" thickBot="1" x14ac:dyDescent="0.3">
      <c r="D2" s="1389" t="s">
        <v>142</v>
      </c>
      <c r="E2" s="1389"/>
    </row>
    <row r="3" spans="1:8" ht="69" customHeight="1" thickBot="1" x14ac:dyDescent="0.25">
      <c r="A3" s="1390" t="s">
        <v>55</v>
      </c>
      <c r="B3" s="1392" t="s">
        <v>401</v>
      </c>
      <c r="C3" s="1393"/>
      <c r="D3" s="1394"/>
      <c r="E3" s="968" t="s">
        <v>402</v>
      </c>
    </row>
    <row r="4" spans="1:8" ht="19.5" customHeight="1" thickBot="1" x14ac:dyDescent="0.25">
      <c r="A4" s="1391"/>
      <c r="B4" s="69" t="s">
        <v>32</v>
      </c>
      <c r="C4" s="70">
        <v>43556</v>
      </c>
      <c r="D4" s="70">
        <v>43922</v>
      </c>
      <c r="E4" s="969">
        <v>43922</v>
      </c>
    </row>
    <row r="5" spans="1:8" ht="41.25" customHeight="1" x14ac:dyDescent="0.2">
      <c r="A5" s="71" t="s">
        <v>403</v>
      </c>
      <c r="B5" s="72" t="s">
        <v>404</v>
      </c>
      <c r="C5" s="73">
        <f>C6+C7+C8+C9</f>
        <v>154</v>
      </c>
      <c r="D5" s="73">
        <f>D6+D7+D8+D9</f>
        <v>158</v>
      </c>
      <c r="E5" s="970">
        <f>SUM(E11,E48,E65,E90,E101,E110,E112)</f>
        <v>101</v>
      </c>
    </row>
    <row r="6" spans="1:8" ht="23.25" customHeight="1" x14ac:dyDescent="0.2">
      <c r="A6" s="74" t="s">
        <v>405</v>
      </c>
      <c r="B6" s="75" t="s">
        <v>404</v>
      </c>
      <c r="C6" s="76">
        <f>C39+C36+C35+C41+C42+C44</f>
        <v>5</v>
      </c>
      <c r="D6" s="76">
        <f>D39+D36+D35+D41+D42+D44</f>
        <v>5</v>
      </c>
      <c r="E6" s="971"/>
    </row>
    <row r="7" spans="1:8" ht="24.95" customHeight="1" x14ac:dyDescent="0.2">
      <c r="A7" s="77" t="s">
        <v>406</v>
      </c>
      <c r="B7" s="78" t="s">
        <v>404</v>
      </c>
      <c r="C7" s="79">
        <f>C25+C27+C31+C32+C33+C34+C48+C74</f>
        <v>18</v>
      </c>
      <c r="D7" s="79">
        <f>D25+D27+D31+D32+D33+D34+D48+D74+D101</f>
        <v>21</v>
      </c>
      <c r="E7" s="971"/>
    </row>
    <row r="8" spans="1:8" ht="24.95" customHeight="1" x14ac:dyDescent="0.2">
      <c r="A8" s="80" t="s">
        <v>407</v>
      </c>
      <c r="B8" s="81" t="s">
        <v>404</v>
      </c>
      <c r="C8" s="82">
        <f>C12+C15+C23+C45+C69+C76+C81+C85+C102+C104+C106+C110+C112+C91+C98+C66+C114+C115+C117+C118+C119+C120+C121+C126+C127+C128</f>
        <v>127</v>
      </c>
      <c r="D8" s="82">
        <f>D12+D15+D23+D45+D69+D76+D81+D85+D110+D112+D91+D98+D66+D114+D115+D117+D118+D119+D120+D121+D122+D123+D128+D124+D125+D126+D127+D116</f>
        <v>127</v>
      </c>
      <c r="E8" s="971"/>
    </row>
    <row r="9" spans="1:8" ht="22.5" customHeight="1" thickBot="1" x14ac:dyDescent="0.25">
      <c r="A9" s="83" t="s">
        <v>408</v>
      </c>
      <c r="B9" s="84" t="s">
        <v>404</v>
      </c>
      <c r="C9" s="85">
        <f>C40+C73+C84+C43+C37</f>
        <v>4</v>
      </c>
      <c r="D9" s="85">
        <f>D40+D73+D84+D43+D37</f>
        <v>5</v>
      </c>
      <c r="E9" s="972"/>
    </row>
    <row r="10" spans="1:8" ht="20.100000000000001" customHeight="1" thickBot="1" x14ac:dyDescent="0.25">
      <c r="A10" s="1384" t="s">
        <v>49</v>
      </c>
      <c r="B10" s="1385"/>
      <c r="C10" s="1385"/>
      <c r="D10" s="1385"/>
      <c r="E10" s="1386"/>
    </row>
    <row r="11" spans="1:8" ht="19.5" customHeight="1" x14ac:dyDescent="0.25">
      <c r="A11" s="86" t="s">
        <v>409</v>
      </c>
      <c r="B11" s="868" t="s">
        <v>404</v>
      </c>
      <c r="C11" s="459">
        <f>C12+C15+C23+C26+C28+C30+C38+C45</f>
        <v>98</v>
      </c>
      <c r="D11" s="459">
        <f>D12+D15+D23+D26+D28+D30+D38+D45</f>
        <v>97</v>
      </c>
      <c r="E11" s="973">
        <f>E12+E15+E23+E26+E28+E30+E38+E45</f>
        <v>33</v>
      </c>
      <c r="F11" s="436"/>
      <c r="G11" s="87"/>
      <c r="H11" s="87"/>
    </row>
    <row r="12" spans="1:8" ht="19.5" customHeight="1" x14ac:dyDescent="0.25">
      <c r="A12" s="88" t="s">
        <v>543</v>
      </c>
      <c r="B12" s="431" t="s">
        <v>404</v>
      </c>
      <c r="C12" s="431">
        <v>41</v>
      </c>
      <c r="D12" s="431">
        <v>39</v>
      </c>
      <c r="E12" s="974">
        <v>10</v>
      </c>
      <c r="F12" s="436" t="s">
        <v>790</v>
      </c>
      <c r="G12" s="87"/>
      <c r="H12" s="87"/>
    </row>
    <row r="13" spans="1:8" ht="19.5" customHeight="1" x14ac:dyDescent="0.25">
      <c r="A13" s="89" t="s">
        <v>410</v>
      </c>
      <c r="B13" s="432" t="s">
        <v>26</v>
      </c>
      <c r="C13" s="906">
        <v>12766</v>
      </c>
      <c r="D13" s="90">
        <v>12371</v>
      </c>
      <c r="E13" s="901">
        <v>2156</v>
      </c>
      <c r="F13" s="436" t="s">
        <v>790</v>
      </c>
      <c r="G13" s="87" t="s">
        <v>793</v>
      </c>
      <c r="H13" s="87"/>
    </row>
    <row r="14" spans="1:8" ht="19.5" customHeight="1" x14ac:dyDescent="0.25">
      <c r="A14" s="89" t="s">
        <v>411</v>
      </c>
      <c r="B14" s="432" t="s">
        <v>26</v>
      </c>
      <c r="C14" s="905" t="s">
        <v>792</v>
      </c>
      <c r="D14" s="432" t="s">
        <v>791</v>
      </c>
      <c r="E14" s="975"/>
      <c r="F14" s="436" t="s">
        <v>790</v>
      </c>
      <c r="G14" s="87"/>
      <c r="H14" s="87"/>
    </row>
    <row r="15" spans="1:8" ht="19.5" customHeight="1" x14ac:dyDescent="0.25">
      <c r="A15" s="88" t="s">
        <v>412</v>
      </c>
      <c r="B15" s="431" t="s">
        <v>404</v>
      </c>
      <c r="C15" s="431">
        <f>C16+C17+C18+C19+C21</f>
        <v>37</v>
      </c>
      <c r="D15" s="431">
        <f>D16+D17+D18+D19+D21</f>
        <v>37</v>
      </c>
      <c r="E15" s="974">
        <v>22</v>
      </c>
      <c r="F15" s="436"/>
      <c r="G15" s="87"/>
      <c r="H15" s="87"/>
    </row>
    <row r="16" spans="1:8" ht="15.75" customHeight="1" x14ac:dyDescent="0.25">
      <c r="A16" s="89" t="s">
        <v>413</v>
      </c>
      <c r="B16" s="432" t="s">
        <v>404</v>
      </c>
      <c r="C16" s="457">
        <v>29</v>
      </c>
      <c r="D16" s="457">
        <v>29</v>
      </c>
      <c r="E16" s="975"/>
      <c r="F16" s="458"/>
      <c r="G16" s="87"/>
      <c r="H16" s="87"/>
    </row>
    <row r="17" spans="1:8" ht="16.5" x14ac:dyDescent="0.25">
      <c r="A17" s="89" t="s">
        <v>414</v>
      </c>
      <c r="B17" s="432" t="s">
        <v>404</v>
      </c>
      <c r="C17" s="457">
        <v>1</v>
      </c>
      <c r="D17" s="457">
        <v>1</v>
      </c>
      <c r="E17" s="975"/>
      <c r="F17" s="436"/>
      <c r="G17" s="87"/>
      <c r="H17" s="87"/>
    </row>
    <row r="18" spans="1:8" ht="16.5" x14ac:dyDescent="0.25">
      <c r="A18" s="89" t="s">
        <v>415</v>
      </c>
      <c r="B18" s="432" t="s">
        <v>404</v>
      </c>
      <c r="C18" s="457">
        <v>6</v>
      </c>
      <c r="D18" s="457">
        <v>6</v>
      </c>
      <c r="E18" s="975"/>
      <c r="F18" s="436"/>
      <c r="G18" s="87"/>
      <c r="H18" s="87"/>
    </row>
    <row r="19" spans="1:8" ht="16.5" x14ac:dyDescent="0.25">
      <c r="A19" s="89" t="s">
        <v>416</v>
      </c>
      <c r="B19" s="432" t="s">
        <v>404</v>
      </c>
      <c r="C19" s="457">
        <v>1</v>
      </c>
      <c r="D19" s="457">
        <v>1</v>
      </c>
      <c r="E19" s="975"/>
      <c r="F19" s="436"/>
      <c r="G19" s="87"/>
      <c r="H19" s="87"/>
    </row>
    <row r="20" spans="1:8" ht="16.5" hidden="1" customHeight="1" x14ac:dyDescent="0.25">
      <c r="A20" s="89" t="s">
        <v>417</v>
      </c>
      <c r="B20" s="432" t="s">
        <v>404</v>
      </c>
      <c r="C20" s="457">
        <v>1</v>
      </c>
      <c r="D20" s="457"/>
      <c r="E20" s="975"/>
    </row>
    <row r="21" spans="1:8" ht="16.5" hidden="1" x14ac:dyDescent="0.25">
      <c r="A21" s="89" t="s">
        <v>530</v>
      </c>
      <c r="B21" s="432" t="s">
        <v>404</v>
      </c>
      <c r="C21" s="432">
        <v>0</v>
      </c>
      <c r="D21" s="432"/>
      <c r="E21" s="975"/>
    </row>
    <row r="22" spans="1:8" ht="16.5" x14ac:dyDescent="0.25">
      <c r="A22" s="89" t="s">
        <v>418</v>
      </c>
      <c r="B22" s="432" t="s">
        <v>26</v>
      </c>
      <c r="C22" s="477">
        <v>24080</v>
      </c>
      <c r="D22" s="90">
        <v>24024</v>
      </c>
      <c r="E22" s="901">
        <v>4922</v>
      </c>
      <c r="F22" s="904" t="s">
        <v>789</v>
      </c>
      <c r="G22" s="68" t="s">
        <v>788</v>
      </c>
    </row>
    <row r="23" spans="1:8" ht="19.5" customHeight="1" x14ac:dyDescent="0.25">
      <c r="A23" s="88" t="s">
        <v>419</v>
      </c>
      <c r="B23" s="431" t="s">
        <v>404</v>
      </c>
      <c r="C23" s="431">
        <v>6</v>
      </c>
      <c r="D23" s="431">
        <v>6</v>
      </c>
      <c r="E23" s="975"/>
      <c r="F23" s="436"/>
      <c r="G23" s="87"/>
      <c r="H23" s="87"/>
    </row>
    <row r="24" spans="1:8" ht="16.5" x14ac:dyDescent="0.25">
      <c r="A24" s="89" t="s">
        <v>531</v>
      </c>
      <c r="B24" s="432" t="s">
        <v>26</v>
      </c>
      <c r="C24" s="90">
        <v>9079</v>
      </c>
      <c r="D24" s="90">
        <v>9124</v>
      </c>
      <c r="E24" s="975"/>
      <c r="F24" s="456" t="s">
        <v>787</v>
      </c>
    </row>
    <row r="25" spans="1:8" ht="19.5" customHeight="1" x14ac:dyDescent="0.25">
      <c r="A25" s="91" t="s">
        <v>420</v>
      </c>
      <c r="B25" s="102" t="s">
        <v>404</v>
      </c>
      <c r="C25" s="102">
        <v>1</v>
      </c>
      <c r="D25" s="102">
        <v>1</v>
      </c>
      <c r="E25" s="975"/>
      <c r="F25" s="436"/>
      <c r="G25" s="87"/>
      <c r="H25" s="87"/>
    </row>
    <row r="26" spans="1:8" ht="16.5" x14ac:dyDescent="0.25">
      <c r="A26" s="92" t="s">
        <v>421</v>
      </c>
      <c r="B26" s="104" t="s">
        <v>404</v>
      </c>
      <c r="C26" s="93" t="s">
        <v>422</v>
      </c>
      <c r="D26" s="175">
        <v>1</v>
      </c>
      <c r="E26" s="975"/>
      <c r="F26" s="436"/>
    </row>
    <row r="27" spans="1:8" ht="19.5" customHeight="1" x14ac:dyDescent="0.25">
      <c r="A27" s="91" t="s">
        <v>423</v>
      </c>
      <c r="B27" s="102" t="s">
        <v>404</v>
      </c>
      <c r="C27" s="102">
        <v>1</v>
      </c>
      <c r="D27" s="102">
        <v>1</v>
      </c>
      <c r="E27" s="975"/>
      <c r="F27" s="436"/>
      <c r="G27" s="87"/>
      <c r="H27" s="87"/>
    </row>
    <row r="28" spans="1:8" ht="18" customHeight="1" x14ac:dyDescent="0.25">
      <c r="A28" s="92" t="s">
        <v>532</v>
      </c>
      <c r="B28" s="182" t="s">
        <v>404</v>
      </c>
      <c r="C28" s="182">
        <v>1</v>
      </c>
      <c r="D28" s="104">
        <v>1</v>
      </c>
      <c r="E28" s="976"/>
      <c r="F28" s="436"/>
      <c r="G28" s="87"/>
      <c r="H28" s="87"/>
    </row>
    <row r="29" spans="1:8" s="177" customFormat="1" ht="16.5" x14ac:dyDescent="0.25">
      <c r="A29" s="92" t="s">
        <v>424</v>
      </c>
      <c r="B29" s="182" t="s">
        <v>26</v>
      </c>
      <c r="C29" s="182">
        <v>51</v>
      </c>
      <c r="D29" s="104">
        <v>50</v>
      </c>
      <c r="E29" s="976"/>
      <c r="F29" s="455" t="s">
        <v>786</v>
      </c>
      <c r="G29" s="176"/>
      <c r="H29" s="176"/>
    </row>
    <row r="30" spans="1:8" s="450" customFormat="1" ht="16.5" x14ac:dyDescent="0.25">
      <c r="A30" s="454" t="s">
        <v>612</v>
      </c>
      <c r="B30" s="453" t="s">
        <v>404</v>
      </c>
      <c r="C30" s="439">
        <f>SUM(C31:C37)</f>
        <v>6</v>
      </c>
      <c r="D30" s="441">
        <v>7</v>
      </c>
      <c r="E30" s="977">
        <v>1</v>
      </c>
      <c r="F30" s="452"/>
      <c r="G30" s="451"/>
      <c r="H30" s="451"/>
    </row>
    <row r="31" spans="1:8" s="94" customFormat="1" ht="18" customHeight="1" x14ac:dyDescent="0.25">
      <c r="A31" s="92" t="s">
        <v>425</v>
      </c>
      <c r="B31" s="104" t="s">
        <v>404</v>
      </c>
      <c r="C31" s="104">
        <v>1</v>
      </c>
      <c r="D31" s="104">
        <v>1</v>
      </c>
      <c r="E31" s="976"/>
      <c r="F31" s="436"/>
      <c r="G31" s="178"/>
      <c r="H31" s="178"/>
    </row>
    <row r="32" spans="1:8" s="94" customFormat="1" ht="18" customHeight="1" x14ac:dyDescent="0.25">
      <c r="A32" s="92" t="s">
        <v>426</v>
      </c>
      <c r="B32" s="104" t="s">
        <v>404</v>
      </c>
      <c r="C32" s="93">
        <v>1</v>
      </c>
      <c r="D32" s="93">
        <v>1</v>
      </c>
      <c r="E32" s="976"/>
      <c r="F32" s="436"/>
      <c r="G32" s="178"/>
      <c r="H32" s="178"/>
    </row>
    <row r="33" spans="1:11" s="94" customFormat="1" ht="18" customHeight="1" x14ac:dyDescent="0.25">
      <c r="A33" s="92" t="s">
        <v>427</v>
      </c>
      <c r="B33" s="104" t="s">
        <v>404</v>
      </c>
      <c r="C33" s="93">
        <v>1</v>
      </c>
      <c r="D33" s="93">
        <v>1</v>
      </c>
      <c r="E33" s="976"/>
      <c r="F33" s="436"/>
      <c r="G33" s="178"/>
      <c r="H33" s="178"/>
    </row>
    <row r="34" spans="1:11" s="94" customFormat="1" ht="18" customHeight="1" x14ac:dyDescent="0.25">
      <c r="A34" s="92" t="s">
        <v>428</v>
      </c>
      <c r="B34" s="104" t="s">
        <v>404</v>
      </c>
      <c r="C34" s="104">
        <v>1</v>
      </c>
      <c r="D34" s="104">
        <v>1</v>
      </c>
      <c r="E34" s="976"/>
      <c r="F34" s="436"/>
      <c r="G34" s="178"/>
      <c r="H34" s="178"/>
    </row>
    <row r="35" spans="1:11" s="94" customFormat="1" ht="16.5" x14ac:dyDescent="0.25">
      <c r="A35" s="153" t="s">
        <v>495</v>
      </c>
      <c r="B35" s="155" t="s">
        <v>404</v>
      </c>
      <c r="C35" s="155">
        <v>1</v>
      </c>
      <c r="D35" s="155">
        <v>1</v>
      </c>
      <c r="E35" s="976"/>
      <c r="F35" s="436"/>
      <c r="G35" s="178"/>
      <c r="H35" s="178"/>
    </row>
    <row r="36" spans="1:11" ht="36" x14ac:dyDescent="0.25">
      <c r="A36" s="478" t="s">
        <v>544</v>
      </c>
      <c r="B36" s="155" t="s">
        <v>404</v>
      </c>
      <c r="C36" s="155">
        <v>1</v>
      </c>
      <c r="D36" s="155">
        <v>1</v>
      </c>
      <c r="E36" s="976"/>
      <c r="F36" s="436" t="s">
        <v>610</v>
      </c>
      <c r="G36" s="87"/>
      <c r="H36" s="87"/>
    </row>
    <row r="37" spans="1:11" ht="33" x14ac:dyDescent="0.25">
      <c r="A37" s="449" t="s">
        <v>627</v>
      </c>
      <c r="B37" s="111" t="s">
        <v>404</v>
      </c>
      <c r="C37" s="111">
        <v>0</v>
      </c>
      <c r="D37" s="111">
        <v>1</v>
      </c>
      <c r="E37" s="976"/>
      <c r="F37" s="448"/>
      <c r="G37" s="87"/>
      <c r="H37" s="87"/>
    </row>
    <row r="38" spans="1:11" s="94" customFormat="1" ht="19.5" customHeight="1" x14ac:dyDescent="0.25">
      <c r="A38" s="109" t="s">
        <v>429</v>
      </c>
      <c r="B38" s="441" t="s">
        <v>404</v>
      </c>
      <c r="C38" s="479">
        <f>SUM(C39:C44)</f>
        <v>5</v>
      </c>
      <c r="D38" s="479">
        <f>SUM(D39:D44)</f>
        <v>5</v>
      </c>
      <c r="E38" s="974"/>
      <c r="F38" s="436"/>
      <c r="G38" s="178"/>
      <c r="H38" s="178"/>
    </row>
    <row r="39" spans="1:11" s="94" customFormat="1" ht="18" customHeight="1" x14ac:dyDescent="0.25">
      <c r="A39" s="95" t="s">
        <v>430</v>
      </c>
      <c r="B39" s="155" t="s">
        <v>404</v>
      </c>
      <c r="C39" s="96">
        <v>1</v>
      </c>
      <c r="D39" s="96">
        <v>1</v>
      </c>
      <c r="E39" s="976"/>
      <c r="F39" s="436"/>
      <c r="G39" s="178"/>
      <c r="H39" s="178"/>
    </row>
    <row r="40" spans="1:11" s="94" customFormat="1" ht="18" customHeight="1" x14ac:dyDescent="0.25">
      <c r="A40" s="97" t="s">
        <v>533</v>
      </c>
      <c r="B40" s="111" t="s">
        <v>404</v>
      </c>
      <c r="C40" s="98">
        <v>1</v>
      </c>
      <c r="D40" s="98">
        <v>1</v>
      </c>
      <c r="E40" s="976"/>
      <c r="F40" s="436" t="s">
        <v>611</v>
      </c>
      <c r="G40" s="178"/>
      <c r="H40" s="178"/>
    </row>
    <row r="41" spans="1:11" s="94" customFormat="1" ht="19.5" hidden="1" x14ac:dyDescent="0.25">
      <c r="A41" s="95" t="s">
        <v>545</v>
      </c>
      <c r="B41" s="155" t="s">
        <v>404</v>
      </c>
      <c r="C41" s="99" t="s">
        <v>434</v>
      </c>
      <c r="D41" s="99" t="s">
        <v>434</v>
      </c>
      <c r="E41" s="976"/>
      <c r="F41" s="447"/>
      <c r="G41" s="178"/>
      <c r="H41" s="178"/>
    </row>
    <row r="42" spans="1:11" s="94" customFormat="1" ht="18" customHeight="1" x14ac:dyDescent="0.25">
      <c r="A42" s="153" t="s">
        <v>534</v>
      </c>
      <c r="B42" s="155" t="s">
        <v>404</v>
      </c>
      <c r="C42" s="154">
        <v>1</v>
      </c>
      <c r="D42" s="154">
        <v>1</v>
      </c>
      <c r="E42" s="976"/>
      <c r="F42" s="436" t="s">
        <v>610</v>
      </c>
      <c r="G42" s="178"/>
      <c r="H42" s="178"/>
    </row>
    <row r="43" spans="1:11" s="94" customFormat="1" ht="16.5" x14ac:dyDescent="0.25">
      <c r="A43" s="180" t="s">
        <v>496</v>
      </c>
      <c r="B43" s="111" t="s">
        <v>404</v>
      </c>
      <c r="C43" s="98">
        <v>1</v>
      </c>
      <c r="D43" s="98">
        <v>1</v>
      </c>
      <c r="E43" s="976"/>
      <c r="F43" s="436" t="s">
        <v>628</v>
      </c>
      <c r="G43" s="178"/>
      <c r="H43" s="178"/>
    </row>
    <row r="44" spans="1:11" s="94" customFormat="1" ht="16.5" x14ac:dyDescent="0.25">
      <c r="A44" s="179" t="s">
        <v>497</v>
      </c>
      <c r="B44" s="155" t="s">
        <v>404</v>
      </c>
      <c r="C44" s="154">
        <v>1</v>
      </c>
      <c r="D44" s="154">
        <v>1</v>
      </c>
      <c r="E44" s="976"/>
      <c r="F44" s="446" t="s">
        <v>609</v>
      </c>
      <c r="G44" s="178"/>
      <c r="H44" s="178"/>
      <c r="K44" s="94" t="s">
        <v>629</v>
      </c>
    </row>
    <row r="45" spans="1:11" s="94" customFormat="1" ht="19.5" customHeight="1" x14ac:dyDescent="0.25">
      <c r="A45" s="88" t="s">
        <v>431</v>
      </c>
      <c r="B45" s="431" t="s">
        <v>404</v>
      </c>
      <c r="C45" s="431">
        <f>C46</f>
        <v>1</v>
      </c>
      <c r="D45" s="431">
        <f>D46</f>
        <v>1</v>
      </c>
      <c r="E45" s="976"/>
      <c r="F45" s="436"/>
      <c r="G45" s="178"/>
      <c r="H45" s="178"/>
    </row>
    <row r="46" spans="1:11" ht="18" customHeight="1" thickBot="1" x14ac:dyDescent="0.3">
      <c r="A46" s="89" t="s">
        <v>432</v>
      </c>
      <c r="B46" s="432" t="s">
        <v>404</v>
      </c>
      <c r="C46" s="432">
        <v>1</v>
      </c>
      <c r="D46" s="120">
        <v>1</v>
      </c>
      <c r="E46" s="976"/>
      <c r="F46" s="436"/>
      <c r="G46" s="87"/>
      <c r="H46" s="87"/>
    </row>
    <row r="47" spans="1:11" ht="20.100000000000001" customHeight="1" thickBot="1" x14ac:dyDescent="0.25">
      <c r="A47" s="1384" t="s">
        <v>50</v>
      </c>
      <c r="B47" s="1385"/>
      <c r="C47" s="1385"/>
      <c r="D47" s="1385"/>
      <c r="E47" s="1386"/>
    </row>
    <row r="48" spans="1:11" ht="16.5" customHeight="1" x14ac:dyDescent="0.25">
      <c r="A48" s="480" t="s">
        <v>608</v>
      </c>
      <c r="B48" s="101" t="s">
        <v>404</v>
      </c>
      <c r="C48" s="445">
        <f>C49+C51+C54+C58</f>
        <v>11</v>
      </c>
      <c r="D48" s="445">
        <f>D49+D51+D54+D58</f>
        <v>11</v>
      </c>
      <c r="E48" s="978">
        <f>E49+E51+E54+E58</f>
        <v>2</v>
      </c>
    </row>
    <row r="49" spans="1:6" ht="16.5" x14ac:dyDescent="0.25">
      <c r="A49" s="91" t="s">
        <v>433</v>
      </c>
      <c r="B49" s="102" t="s">
        <v>404</v>
      </c>
      <c r="C49" s="102">
        <f>C50</f>
        <v>1</v>
      </c>
      <c r="D49" s="102">
        <f>D50</f>
        <v>1</v>
      </c>
      <c r="E49" s="979">
        <v>2</v>
      </c>
    </row>
    <row r="50" spans="1:6" ht="16.5" x14ac:dyDescent="0.25">
      <c r="A50" s="103" t="s">
        <v>546</v>
      </c>
      <c r="B50" s="104" t="s">
        <v>404</v>
      </c>
      <c r="C50" s="104">
        <v>1</v>
      </c>
      <c r="D50" s="104">
        <v>1</v>
      </c>
      <c r="E50" s="980"/>
    </row>
    <row r="51" spans="1:6" ht="16.5" x14ac:dyDescent="0.25">
      <c r="A51" s="91" t="s">
        <v>435</v>
      </c>
      <c r="B51" s="102" t="s">
        <v>404</v>
      </c>
      <c r="C51" s="102">
        <f>C52+C53</f>
        <v>2</v>
      </c>
      <c r="D51" s="102">
        <f>D52+D53</f>
        <v>2</v>
      </c>
      <c r="E51" s="981"/>
    </row>
    <row r="52" spans="1:6" ht="16.5" x14ac:dyDescent="0.25">
      <c r="A52" s="103" t="s">
        <v>436</v>
      </c>
      <c r="B52" s="104" t="s">
        <v>404</v>
      </c>
      <c r="C52" s="104">
        <v>1</v>
      </c>
      <c r="D52" s="104">
        <v>1</v>
      </c>
      <c r="E52" s="982"/>
    </row>
    <row r="53" spans="1:6" ht="22.5" customHeight="1" x14ac:dyDescent="0.2">
      <c r="A53" s="105" t="s">
        <v>437</v>
      </c>
      <c r="B53" s="104" t="s">
        <v>404</v>
      </c>
      <c r="C53" s="104">
        <v>1</v>
      </c>
      <c r="D53" s="104">
        <v>1</v>
      </c>
      <c r="E53" s="983"/>
    </row>
    <row r="54" spans="1:6" ht="16.5" x14ac:dyDescent="0.25">
      <c r="A54" s="91" t="s">
        <v>438</v>
      </c>
      <c r="B54" s="102" t="s">
        <v>404</v>
      </c>
      <c r="C54" s="102">
        <f>C55+C56+C57</f>
        <v>3</v>
      </c>
      <c r="D54" s="102">
        <f>D55+D56+D57</f>
        <v>3</v>
      </c>
      <c r="E54" s="979"/>
    </row>
    <row r="55" spans="1:6" ht="16.5" x14ac:dyDescent="0.25">
      <c r="A55" s="103" t="s">
        <v>439</v>
      </c>
      <c r="B55" s="104" t="s">
        <v>404</v>
      </c>
      <c r="C55" s="104">
        <v>1</v>
      </c>
      <c r="D55" s="104">
        <v>1</v>
      </c>
      <c r="E55" s="982"/>
    </row>
    <row r="56" spans="1:6" ht="16.5" x14ac:dyDescent="0.25">
      <c r="A56" s="103" t="s">
        <v>440</v>
      </c>
      <c r="B56" s="104" t="s">
        <v>404</v>
      </c>
      <c r="C56" s="104">
        <v>1</v>
      </c>
      <c r="D56" s="104">
        <v>1</v>
      </c>
      <c r="E56" s="982"/>
    </row>
    <row r="57" spans="1:6" ht="16.5" x14ac:dyDescent="0.25">
      <c r="A57" s="103" t="s">
        <v>441</v>
      </c>
      <c r="B57" s="104" t="s">
        <v>404</v>
      </c>
      <c r="C57" s="104">
        <v>1</v>
      </c>
      <c r="D57" s="104">
        <v>1</v>
      </c>
      <c r="E57" s="982"/>
    </row>
    <row r="58" spans="1:6" ht="16.5" x14ac:dyDescent="0.25">
      <c r="A58" s="91" t="s">
        <v>442</v>
      </c>
      <c r="B58" s="102" t="s">
        <v>404</v>
      </c>
      <c r="C58" s="102">
        <f>C59+C60+C61+C62+C63</f>
        <v>5</v>
      </c>
      <c r="D58" s="102">
        <f>D59+D60+D61+D62+D63</f>
        <v>5</v>
      </c>
      <c r="E58" s="979"/>
    </row>
    <row r="59" spans="1:6" ht="16.5" x14ac:dyDescent="0.25">
      <c r="A59" s="103" t="s">
        <v>443</v>
      </c>
      <c r="B59" s="104" t="s">
        <v>404</v>
      </c>
      <c r="C59" s="104">
        <v>1</v>
      </c>
      <c r="D59" s="104">
        <v>1</v>
      </c>
      <c r="E59" s="982"/>
    </row>
    <row r="60" spans="1:6" ht="16.5" x14ac:dyDescent="0.25">
      <c r="A60" s="103" t="s">
        <v>444</v>
      </c>
      <c r="B60" s="104" t="s">
        <v>404</v>
      </c>
      <c r="C60" s="104">
        <v>1</v>
      </c>
      <c r="D60" s="104">
        <v>1</v>
      </c>
      <c r="E60" s="982"/>
    </row>
    <row r="61" spans="1:6" ht="16.5" x14ac:dyDescent="0.25">
      <c r="A61" s="103" t="s">
        <v>547</v>
      </c>
      <c r="B61" s="104" t="s">
        <v>404</v>
      </c>
      <c r="C61" s="104">
        <v>1</v>
      </c>
      <c r="D61" s="104">
        <v>1</v>
      </c>
      <c r="E61" s="982"/>
    </row>
    <row r="62" spans="1:6" ht="16.5" x14ac:dyDescent="0.25">
      <c r="A62" s="103" t="s">
        <v>445</v>
      </c>
      <c r="B62" s="104" t="s">
        <v>404</v>
      </c>
      <c r="C62" s="104">
        <v>1</v>
      </c>
      <c r="D62" s="104">
        <v>1</v>
      </c>
      <c r="E62" s="982"/>
    </row>
    <row r="63" spans="1:6" ht="17.25" thickBot="1" x14ac:dyDescent="0.3">
      <c r="A63" s="103" t="s">
        <v>446</v>
      </c>
      <c r="B63" s="104" t="s">
        <v>404</v>
      </c>
      <c r="C63" s="444">
        <v>1</v>
      </c>
      <c r="D63" s="444">
        <v>1</v>
      </c>
      <c r="E63" s="984"/>
    </row>
    <row r="64" spans="1:6" ht="20.100000000000001" customHeight="1" thickBot="1" x14ac:dyDescent="0.25">
      <c r="A64" s="1384" t="s">
        <v>447</v>
      </c>
      <c r="B64" s="1385"/>
      <c r="C64" s="1385"/>
      <c r="D64" s="1385"/>
      <c r="E64" s="1386"/>
      <c r="F64" s="443"/>
    </row>
    <row r="65" spans="1:10" ht="17.25" customHeight="1" x14ac:dyDescent="0.25">
      <c r="A65" s="106" t="s">
        <v>448</v>
      </c>
      <c r="B65" s="914" t="s">
        <v>404</v>
      </c>
      <c r="C65" s="442">
        <f>SUM(C66,C68,C74,C76,C80,C85)</f>
        <v>15</v>
      </c>
      <c r="D65" s="903">
        <f>SUM(D66,D68,D74,D76,D80,D85)</f>
        <v>15</v>
      </c>
      <c r="E65" s="976">
        <v>62</v>
      </c>
    </row>
    <row r="66" spans="1:10" s="107" customFormat="1" ht="16.5" x14ac:dyDescent="0.25">
      <c r="A66" s="88" t="s">
        <v>449</v>
      </c>
      <c r="B66" s="431" t="s">
        <v>404</v>
      </c>
      <c r="C66" s="431">
        <v>6</v>
      </c>
      <c r="D66" s="486">
        <v>6</v>
      </c>
      <c r="E66" s="974">
        <v>5</v>
      </c>
      <c r="F66" s="433"/>
    </row>
    <row r="67" spans="1:10" ht="16.5" x14ac:dyDescent="0.25">
      <c r="A67" s="108" t="s">
        <v>450</v>
      </c>
      <c r="B67" s="481" t="s">
        <v>26</v>
      </c>
      <c r="C67" s="482">
        <v>2355</v>
      </c>
      <c r="D67" s="899">
        <v>2379</v>
      </c>
      <c r="E67" s="901">
        <v>1064</v>
      </c>
      <c r="F67" s="880" t="s">
        <v>783</v>
      </c>
    </row>
    <row r="68" spans="1:10" s="107" customFormat="1" ht="16.5" x14ac:dyDescent="0.25">
      <c r="A68" s="109" t="s">
        <v>548</v>
      </c>
      <c r="B68" s="441" t="s">
        <v>404</v>
      </c>
      <c r="C68" s="441">
        <v>4</v>
      </c>
      <c r="D68" s="902">
        <v>4</v>
      </c>
      <c r="E68" s="974">
        <v>1</v>
      </c>
      <c r="F68" s="880" t="s">
        <v>785</v>
      </c>
    </row>
    <row r="69" spans="1:10" ht="16.5" x14ac:dyDescent="0.25">
      <c r="A69" s="100" t="s">
        <v>451</v>
      </c>
      <c r="B69" s="432" t="s">
        <v>404</v>
      </c>
      <c r="C69" s="432">
        <v>3</v>
      </c>
      <c r="D69" s="487">
        <v>3</v>
      </c>
      <c r="E69" s="976"/>
      <c r="F69" s="428" t="s">
        <v>784</v>
      </c>
    </row>
    <row r="70" spans="1:10" ht="16.5" x14ac:dyDescent="0.25">
      <c r="A70" s="108" t="s">
        <v>452</v>
      </c>
      <c r="B70" s="481" t="s">
        <v>404</v>
      </c>
      <c r="C70" s="482">
        <v>1427</v>
      </c>
      <c r="D70" s="899">
        <v>1349</v>
      </c>
      <c r="E70" s="976"/>
      <c r="F70" s="880" t="s">
        <v>783</v>
      </c>
      <c r="G70" s="87"/>
      <c r="H70" s="87"/>
      <c r="I70" s="87"/>
      <c r="J70" s="87"/>
    </row>
    <row r="71" spans="1:10" ht="16.5" x14ac:dyDescent="0.25">
      <c r="A71" s="108" t="s">
        <v>453</v>
      </c>
      <c r="B71" s="481" t="s">
        <v>26</v>
      </c>
      <c r="C71" s="900">
        <v>96967</v>
      </c>
      <c r="D71" s="901">
        <v>56575</v>
      </c>
      <c r="E71" s="976"/>
      <c r="F71" s="880" t="s">
        <v>783</v>
      </c>
      <c r="G71" s="87"/>
      <c r="H71" s="87"/>
      <c r="I71" s="87"/>
      <c r="J71" s="87"/>
    </row>
    <row r="72" spans="1:10" ht="16.5" x14ac:dyDescent="0.25">
      <c r="A72" s="483" t="s">
        <v>454</v>
      </c>
      <c r="B72" s="481" t="s">
        <v>26</v>
      </c>
      <c r="C72" s="900" t="s">
        <v>782</v>
      </c>
      <c r="D72" s="899" t="s">
        <v>781</v>
      </c>
      <c r="E72" s="976"/>
      <c r="F72" s="428" t="s">
        <v>776</v>
      </c>
      <c r="G72" s="428" t="s">
        <v>780</v>
      </c>
      <c r="H72" s="181"/>
      <c r="I72" s="181"/>
      <c r="J72" s="87"/>
    </row>
    <row r="73" spans="1:10" ht="30.75" customHeight="1" x14ac:dyDescent="0.25">
      <c r="A73" s="110" t="s">
        <v>455</v>
      </c>
      <c r="B73" s="111" t="s">
        <v>404</v>
      </c>
      <c r="C73" s="111">
        <v>1</v>
      </c>
      <c r="D73" s="898">
        <v>1</v>
      </c>
      <c r="E73" s="982"/>
      <c r="G73" s="87"/>
      <c r="H73" s="87"/>
      <c r="I73" s="87"/>
      <c r="J73" s="87"/>
    </row>
    <row r="74" spans="1:10" s="107" customFormat="1" ht="16.5" x14ac:dyDescent="0.25">
      <c r="A74" s="91" t="s">
        <v>607</v>
      </c>
      <c r="B74" s="102" t="s">
        <v>404</v>
      </c>
      <c r="C74" s="102">
        <v>1</v>
      </c>
      <c r="D74" s="897">
        <v>1</v>
      </c>
      <c r="E74" s="974"/>
      <c r="F74" s="433"/>
      <c r="G74" s="985"/>
      <c r="H74" s="985"/>
      <c r="I74" s="985"/>
      <c r="J74" s="985"/>
    </row>
    <row r="75" spans="1:10" ht="16.5" x14ac:dyDescent="0.25">
      <c r="A75" s="103" t="s">
        <v>456</v>
      </c>
      <c r="B75" s="104" t="s">
        <v>404</v>
      </c>
      <c r="C75" s="104">
        <v>1</v>
      </c>
      <c r="D75" s="896">
        <v>1</v>
      </c>
      <c r="E75" s="976"/>
    </row>
    <row r="76" spans="1:10" s="107" customFormat="1" ht="16.5" customHeight="1" x14ac:dyDescent="0.25">
      <c r="A76" s="88" t="s">
        <v>457</v>
      </c>
      <c r="B76" s="431" t="s">
        <v>404</v>
      </c>
      <c r="C76" s="431">
        <v>1</v>
      </c>
      <c r="D76" s="486">
        <v>1</v>
      </c>
      <c r="E76" s="974"/>
      <c r="F76" s="433"/>
    </row>
    <row r="77" spans="1:10" ht="16.5" x14ac:dyDescent="0.25">
      <c r="A77" s="100" t="s">
        <v>779</v>
      </c>
      <c r="B77" s="432" t="s">
        <v>404</v>
      </c>
      <c r="C77" s="432">
        <v>1</v>
      </c>
      <c r="D77" s="487">
        <v>1</v>
      </c>
      <c r="E77" s="976"/>
    </row>
    <row r="78" spans="1:10" ht="16.5" x14ac:dyDescent="0.25">
      <c r="A78" s="100" t="s">
        <v>778</v>
      </c>
      <c r="B78" s="432" t="s">
        <v>404</v>
      </c>
      <c r="C78" s="432">
        <v>9</v>
      </c>
      <c r="D78" s="487">
        <v>10</v>
      </c>
      <c r="E78" s="976">
        <v>26</v>
      </c>
      <c r="G78" s="87"/>
    </row>
    <row r="79" spans="1:10" ht="16.5" x14ac:dyDescent="0.25">
      <c r="A79" s="100" t="s">
        <v>458</v>
      </c>
      <c r="B79" s="432" t="s">
        <v>26</v>
      </c>
      <c r="C79" s="891">
        <v>120154</v>
      </c>
      <c r="D79" s="892">
        <v>118685</v>
      </c>
      <c r="E79" s="976"/>
      <c r="F79" s="428" t="s">
        <v>776</v>
      </c>
    </row>
    <row r="80" spans="1:10" s="987" customFormat="1" ht="16.5" x14ac:dyDescent="0.25">
      <c r="A80" s="440" t="s">
        <v>459</v>
      </c>
      <c r="B80" s="432" t="s">
        <v>404</v>
      </c>
      <c r="C80" s="895">
        <v>2</v>
      </c>
      <c r="D80" s="894">
        <v>2</v>
      </c>
      <c r="E80" s="977">
        <v>1</v>
      </c>
      <c r="F80" s="986"/>
    </row>
    <row r="81" spans="1:7" ht="16.5" x14ac:dyDescent="0.25">
      <c r="A81" s="113" t="s">
        <v>606</v>
      </c>
      <c r="B81" s="432" t="s">
        <v>404</v>
      </c>
      <c r="C81" s="893">
        <v>1</v>
      </c>
      <c r="D81" s="892">
        <v>1</v>
      </c>
      <c r="E81" s="976"/>
    </row>
    <row r="82" spans="1:7" ht="16.5" x14ac:dyDescent="0.25">
      <c r="A82" s="113" t="s">
        <v>460</v>
      </c>
      <c r="B82" s="432" t="s">
        <v>404</v>
      </c>
      <c r="C82" s="891">
        <v>1538</v>
      </c>
      <c r="D82" s="877">
        <v>1181</v>
      </c>
      <c r="E82" s="976"/>
      <c r="F82" s="428" t="s">
        <v>776</v>
      </c>
    </row>
    <row r="83" spans="1:7" ht="16.5" x14ac:dyDescent="0.25">
      <c r="A83" s="113" t="s">
        <v>461</v>
      </c>
      <c r="B83" s="432" t="s">
        <v>26</v>
      </c>
      <c r="C83" s="891">
        <v>31015</v>
      </c>
      <c r="D83" s="877">
        <v>11376</v>
      </c>
      <c r="E83" s="976"/>
      <c r="F83" s="428" t="s">
        <v>776</v>
      </c>
    </row>
    <row r="84" spans="1:7" ht="33" x14ac:dyDescent="0.25">
      <c r="A84" s="114" t="s">
        <v>462</v>
      </c>
      <c r="B84" s="111" t="s">
        <v>404</v>
      </c>
      <c r="C84" s="890">
        <v>1</v>
      </c>
      <c r="D84" s="889">
        <v>1</v>
      </c>
      <c r="E84" s="976"/>
    </row>
    <row r="85" spans="1:7" s="107" customFormat="1" ht="16.5" x14ac:dyDescent="0.25">
      <c r="A85" s="112" t="s">
        <v>463</v>
      </c>
      <c r="B85" s="431" t="s">
        <v>404</v>
      </c>
      <c r="C85" s="438">
        <v>1</v>
      </c>
      <c r="D85" s="888">
        <v>1</v>
      </c>
      <c r="E85" s="974">
        <v>1</v>
      </c>
      <c r="F85" s="433"/>
    </row>
    <row r="86" spans="1:7" ht="16.5" x14ac:dyDescent="0.25">
      <c r="A86" s="115" t="s">
        <v>630</v>
      </c>
      <c r="B86" s="432" t="s">
        <v>404</v>
      </c>
      <c r="C86" s="437" t="s">
        <v>422</v>
      </c>
      <c r="D86" s="887" t="s">
        <v>422</v>
      </c>
      <c r="E86" s="976"/>
    </row>
    <row r="87" spans="1:7" ht="16.5" x14ac:dyDescent="0.25">
      <c r="A87" s="113" t="s">
        <v>464</v>
      </c>
      <c r="B87" s="432" t="s">
        <v>404</v>
      </c>
      <c r="C87" s="886">
        <v>76502</v>
      </c>
      <c r="D87" s="885">
        <v>77187</v>
      </c>
      <c r="E87" s="976"/>
      <c r="F87" s="428" t="s">
        <v>776</v>
      </c>
      <c r="G87" s="68" t="s">
        <v>777</v>
      </c>
    </row>
    <row r="88" spans="1:7" ht="17.25" thickBot="1" x14ac:dyDescent="0.3">
      <c r="A88" s="484" t="s">
        <v>465</v>
      </c>
      <c r="B88" s="120" t="s">
        <v>26</v>
      </c>
      <c r="C88" s="884">
        <v>61664</v>
      </c>
      <c r="D88" s="883">
        <v>54129</v>
      </c>
      <c r="E88" s="988"/>
      <c r="F88" s="428" t="s">
        <v>776</v>
      </c>
    </row>
    <row r="89" spans="1:7" ht="20.100000000000001" customHeight="1" thickBot="1" x14ac:dyDescent="0.25">
      <c r="A89" s="1384" t="s">
        <v>466</v>
      </c>
      <c r="B89" s="1385"/>
      <c r="C89" s="1385"/>
      <c r="D89" s="1385"/>
      <c r="E89" s="1386"/>
    </row>
    <row r="90" spans="1:7" ht="16.5" customHeight="1" x14ac:dyDescent="0.25">
      <c r="A90" s="116" t="s">
        <v>467</v>
      </c>
      <c r="B90" s="435" t="s">
        <v>404</v>
      </c>
      <c r="C90" s="435">
        <f>C91+C98</f>
        <v>15</v>
      </c>
      <c r="D90" s="485">
        <f>D91+D98</f>
        <v>15</v>
      </c>
      <c r="E90" s="989">
        <v>3</v>
      </c>
    </row>
    <row r="91" spans="1:7" ht="16.5" x14ac:dyDescent="0.25">
      <c r="A91" s="112" t="s">
        <v>468</v>
      </c>
      <c r="B91" s="431" t="s">
        <v>404</v>
      </c>
      <c r="C91" s="431">
        <f>SUM(C92:C96)</f>
        <v>6</v>
      </c>
      <c r="D91" s="486">
        <f>SUM(D92:D96)</f>
        <v>6</v>
      </c>
      <c r="E91" s="979">
        <v>2</v>
      </c>
    </row>
    <row r="92" spans="1:7" ht="17.25" customHeight="1" x14ac:dyDescent="0.25">
      <c r="A92" s="113" t="s">
        <v>469</v>
      </c>
      <c r="B92" s="432" t="s">
        <v>404</v>
      </c>
      <c r="C92" s="432">
        <v>1</v>
      </c>
      <c r="D92" s="487">
        <v>1</v>
      </c>
      <c r="E92" s="980"/>
    </row>
    <row r="93" spans="1:7" ht="16.5" x14ac:dyDescent="0.25">
      <c r="A93" s="113" t="s">
        <v>470</v>
      </c>
      <c r="B93" s="432" t="s">
        <v>404</v>
      </c>
      <c r="C93" s="432">
        <v>1</v>
      </c>
      <c r="D93" s="487">
        <v>1</v>
      </c>
      <c r="E93" s="980"/>
    </row>
    <row r="94" spans="1:7" ht="15.75" customHeight="1" x14ac:dyDescent="0.25">
      <c r="A94" s="117" t="s">
        <v>471</v>
      </c>
      <c r="B94" s="432" t="s">
        <v>404</v>
      </c>
      <c r="C94" s="432">
        <v>2</v>
      </c>
      <c r="D94" s="487">
        <v>2</v>
      </c>
      <c r="E94" s="980"/>
    </row>
    <row r="95" spans="1:7" ht="18.75" customHeight="1" x14ac:dyDescent="0.25">
      <c r="A95" s="117" t="s">
        <v>535</v>
      </c>
      <c r="B95" s="432" t="s">
        <v>404</v>
      </c>
      <c r="C95" s="432">
        <v>1</v>
      </c>
      <c r="D95" s="487">
        <v>1</v>
      </c>
      <c r="E95" s="980"/>
    </row>
    <row r="96" spans="1:7" ht="15.75" customHeight="1" x14ac:dyDescent="0.25">
      <c r="A96" s="117" t="s">
        <v>472</v>
      </c>
      <c r="B96" s="432" t="s">
        <v>404</v>
      </c>
      <c r="C96" s="432">
        <v>1</v>
      </c>
      <c r="D96" s="487">
        <v>1</v>
      </c>
      <c r="E96" s="980"/>
    </row>
    <row r="97" spans="1:8" ht="22.5" customHeight="1" x14ac:dyDescent="0.25">
      <c r="A97" s="118" t="s">
        <v>473</v>
      </c>
      <c r="B97" s="432" t="s">
        <v>26</v>
      </c>
      <c r="C97" s="882">
        <v>2887</v>
      </c>
      <c r="D97" s="881">
        <v>3288</v>
      </c>
      <c r="E97" s="990"/>
      <c r="F97" s="880" t="s">
        <v>775</v>
      </c>
    </row>
    <row r="98" spans="1:8" ht="16.5" x14ac:dyDescent="0.25">
      <c r="A98" s="119" t="s">
        <v>631</v>
      </c>
      <c r="B98" s="431" t="s">
        <v>404</v>
      </c>
      <c r="C98" s="431">
        <v>9</v>
      </c>
      <c r="D98" s="486">
        <v>9</v>
      </c>
      <c r="E98" s="979">
        <v>1</v>
      </c>
      <c r="F98" s="68"/>
    </row>
    <row r="99" spans="1:8" ht="19.5" customHeight="1" thickBot="1" x14ac:dyDescent="0.3">
      <c r="A99" s="89" t="s">
        <v>418</v>
      </c>
      <c r="B99" s="432" t="s">
        <v>26</v>
      </c>
      <c r="C99" s="879">
        <v>5882</v>
      </c>
      <c r="D99" s="879">
        <v>5848</v>
      </c>
      <c r="E99" s="991"/>
      <c r="F99" s="878" t="s">
        <v>774</v>
      </c>
    </row>
    <row r="100" spans="1:8" ht="20.100000000000001" customHeight="1" thickBot="1" x14ac:dyDescent="0.25">
      <c r="A100" s="1384" t="s">
        <v>474</v>
      </c>
      <c r="B100" s="1385"/>
      <c r="C100" s="1385"/>
      <c r="D100" s="1385"/>
      <c r="E100" s="1386"/>
    </row>
    <row r="101" spans="1:8" s="107" customFormat="1" ht="16.5" x14ac:dyDescent="0.25">
      <c r="A101" s="91" t="s">
        <v>632</v>
      </c>
      <c r="B101" s="445" t="s">
        <v>404</v>
      </c>
      <c r="C101" s="488">
        <f>C102+C104+C106</f>
        <v>3</v>
      </c>
      <c r="D101" s="488">
        <f>D102+D104+D106</f>
        <v>3</v>
      </c>
      <c r="E101" s="989"/>
      <c r="F101" s="433"/>
    </row>
    <row r="102" spans="1:8" s="107" customFormat="1" ht="16.5" x14ac:dyDescent="0.25">
      <c r="A102" s="91" t="s">
        <v>475</v>
      </c>
      <c r="B102" s="102" t="s">
        <v>404</v>
      </c>
      <c r="C102" s="102">
        <v>1</v>
      </c>
      <c r="D102" s="102">
        <v>1</v>
      </c>
      <c r="E102" s="979"/>
      <c r="F102" s="433"/>
    </row>
    <row r="103" spans="1:8" ht="16.5" x14ac:dyDescent="0.25">
      <c r="A103" s="491" t="s">
        <v>773</v>
      </c>
      <c r="B103" s="104" t="s">
        <v>404</v>
      </c>
      <c r="C103" s="104">
        <v>1</v>
      </c>
      <c r="D103" s="104">
        <v>1</v>
      </c>
      <c r="E103" s="982"/>
    </row>
    <row r="104" spans="1:8" s="107" customFormat="1" ht="15.75" customHeight="1" x14ac:dyDescent="0.25">
      <c r="A104" s="490" t="s">
        <v>476</v>
      </c>
      <c r="B104" s="102" t="s">
        <v>404</v>
      </c>
      <c r="C104" s="102">
        <v>1</v>
      </c>
      <c r="D104" s="102">
        <v>1</v>
      </c>
      <c r="E104" s="979"/>
      <c r="F104" s="433"/>
    </row>
    <row r="105" spans="1:8" ht="19.5" customHeight="1" x14ac:dyDescent="0.25">
      <c r="A105" s="491" t="s">
        <v>772</v>
      </c>
      <c r="B105" s="104" t="s">
        <v>404</v>
      </c>
      <c r="C105" s="104">
        <v>1</v>
      </c>
      <c r="D105" s="104">
        <v>1</v>
      </c>
      <c r="E105" s="982"/>
    </row>
    <row r="106" spans="1:8" s="107" customFormat="1" ht="13.5" customHeight="1" x14ac:dyDescent="0.25">
      <c r="A106" s="490" t="s">
        <v>477</v>
      </c>
      <c r="B106" s="102" t="s">
        <v>404</v>
      </c>
      <c r="C106" s="102">
        <v>1</v>
      </c>
      <c r="D106" s="102">
        <v>1</v>
      </c>
      <c r="E106" s="979"/>
      <c r="F106" s="433"/>
    </row>
    <row r="107" spans="1:8" ht="20.25" customHeight="1" thickBot="1" x14ac:dyDescent="0.35">
      <c r="A107" s="489" t="s">
        <v>771</v>
      </c>
      <c r="B107" s="104" t="s">
        <v>404</v>
      </c>
      <c r="C107" s="104">
        <v>1</v>
      </c>
      <c r="D107" s="104">
        <v>1</v>
      </c>
      <c r="E107" s="982"/>
    </row>
    <row r="108" spans="1:8" ht="20.100000000000001" customHeight="1" thickBot="1" x14ac:dyDescent="0.25">
      <c r="A108" s="1384" t="s">
        <v>35</v>
      </c>
      <c r="B108" s="1385"/>
      <c r="C108" s="1385"/>
      <c r="D108" s="1385"/>
      <c r="E108" s="1386"/>
    </row>
    <row r="109" spans="1:8" ht="20.100000000000001" customHeight="1" x14ac:dyDescent="0.25">
      <c r="A109" s="121" t="s">
        <v>478</v>
      </c>
      <c r="B109" s="435" t="s">
        <v>404</v>
      </c>
      <c r="C109" s="434">
        <f>C110+C112+C114+C115+C117+C118+C119+C120+C121</f>
        <v>9</v>
      </c>
      <c r="D109" s="434">
        <f>D110+D112+D114+D115+D117+D118+D119+D120+D121</f>
        <v>9</v>
      </c>
      <c r="E109" s="973"/>
      <c r="F109" s="428" t="s">
        <v>633</v>
      </c>
    </row>
    <row r="110" spans="1:8" s="107" customFormat="1" ht="19.5" customHeight="1" x14ac:dyDescent="0.25">
      <c r="A110" s="119" t="s">
        <v>479</v>
      </c>
      <c r="B110" s="431" t="s">
        <v>404</v>
      </c>
      <c r="C110" s="431">
        <v>1</v>
      </c>
      <c r="D110" s="486">
        <v>1</v>
      </c>
      <c r="E110" s="976">
        <v>1</v>
      </c>
      <c r="F110" s="433"/>
    </row>
    <row r="111" spans="1:8" ht="19.5" customHeight="1" x14ac:dyDescent="0.3">
      <c r="A111" s="100" t="s">
        <v>770</v>
      </c>
      <c r="B111" s="432" t="s">
        <v>26</v>
      </c>
      <c r="C111" s="477">
        <v>560</v>
      </c>
      <c r="D111" s="877">
        <f>2883+7</f>
        <v>2890</v>
      </c>
      <c r="E111" s="976"/>
      <c r="F111" s="68" t="s">
        <v>769</v>
      </c>
      <c r="G111" s="87"/>
      <c r="H111" s="68" t="s">
        <v>768</v>
      </c>
    </row>
    <row r="112" spans="1:8" s="107" customFormat="1" ht="17.25" customHeight="1" x14ac:dyDescent="0.25">
      <c r="A112" s="119" t="s">
        <v>480</v>
      </c>
      <c r="B112" s="431" t="s">
        <v>404</v>
      </c>
      <c r="C112" s="431">
        <v>1</v>
      </c>
      <c r="D112" s="486">
        <v>1</v>
      </c>
      <c r="E112" s="974"/>
      <c r="F112" s="433"/>
    </row>
    <row r="113" spans="1:6" ht="15" customHeight="1" x14ac:dyDescent="0.25">
      <c r="A113" s="492" t="s">
        <v>767</v>
      </c>
      <c r="B113" s="432" t="s">
        <v>481</v>
      </c>
      <c r="C113" s="477">
        <v>157</v>
      </c>
      <c r="D113" s="876">
        <v>0</v>
      </c>
      <c r="E113" s="992"/>
      <c r="F113" s="875" t="s">
        <v>766</v>
      </c>
    </row>
    <row r="114" spans="1:6" s="94" customFormat="1" ht="16.5" x14ac:dyDescent="0.25">
      <c r="A114" s="493" t="s">
        <v>634</v>
      </c>
      <c r="B114" s="431" t="s">
        <v>404</v>
      </c>
      <c r="C114" s="431">
        <v>1</v>
      </c>
      <c r="D114" s="431">
        <v>1</v>
      </c>
      <c r="E114" s="992"/>
      <c r="F114" s="428"/>
    </row>
    <row r="115" spans="1:6" s="94" customFormat="1" ht="16.5" x14ac:dyDescent="0.25">
      <c r="A115" s="493" t="s">
        <v>635</v>
      </c>
      <c r="B115" s="431" t="s">
        <v>404</v>
      </c>
      <c r="C115" s="431">
        <v>1</v>
      </c>
      <c r="D115" s="431">
        <v>1</v>
      </c>
      <c r="E115" s="992"/>
      <c r="F115" s="428"/>
    </row>
    <row r="116" spans="1:6" s="94" customFormat="1" ht="16.5" x14ac:dyDescent="0.25">
      <c r="A116" s="88" t="s">
        <v>765</v>
      </c>
      <c r="B116" s="431" t="s">
        <v>404</v>
      </c>
      <c r="C116" s="431">
        <v>0</v>
      </c>
      <c r="D116" s="431">
        <v>1</v>
      </c>
      <c r="E116" s="992"/>
      <c r="F116" s="428"/>
    </row>
    <row r="117" spans="1:6" s="94" customFormat="1" ht="16.5" x14ac:dyDescent="0.25">
      <c r="A117" s="493" t="s">
        <v>636</v>
      </c>
      <c r="B117" s="431" t="s">
        <v>404</v>
      </c>
      <c r="C117" s="431">
        <v>1</v>
      </c>
      <c r="D117" s="431">
        <v>1</v>
      </c>
      <c r="E117" s="992"/>
      <c r="F117" s="428"/>
    </row>
    <row r="118" spans="1:6" s="94" customFormat="1" ht="16.5" x14ac:dyDescent="0.25">
      <c r="A118" s="493" t="s">
        <v>637</v>
      </c>
      <c r="B118" s="431" t="s">
        <v>404</v>
      </c>
      <c r="C118" s="431">
        <v>1</v>
      </c>
      <c r="D118" s="431">
        <v>1</v>
      </c>
      <c r="E118" s="992"/>
      <c r="F118" s="428"/>
    </row>
    <row r="119" spans="1:6" s="94" customFormat="1" ht="16.5" x14ac:dyDescent="0.25">
      <c r="A119" s="493" t="s">
        <v>638</v>
      </c>
      <c r="B119" s="431" t="s">
        <v>404</v>
      </c>
      <c r="C119" s="431">
        <v>1</v>
      </c>
      <c r="D119" s="431">
        <v>1</v>
      </c>
      <c r="E119" s="992"/>
      <c r="F119" s="428"/>
    </row>
    <row r="120" spans="1:6" s="94" customFormat="1" ht="16.5" x14ac:dyDescent="0.25">
      <c r="A120" s="493" t="s">
        <v>639</v>
      </c>
      <c r="B120" s="431" t="s">
        <v>404</v>
      </c>
      <c r="C120" s="431">
        <v>1</v>
      </c>
      <c r="D120" s="431">
        <v>1</v>
      </c>
      <c r="E120" s="992"/>
      <c r="F120" s="428"/>
    </row>
    <row r="121" spans="1:6" s="94" customFormat="1" ht="16.5" x14ac:dyDescent="0.25">
      <c r="A121" s="493" t="s">
        <v>640</v>
      </c>
      <c r="B121" s="431" t="s">
        <v>404</v>
      </c>
      <c r="C121" s="431">
        <v>1</v>
      </c>
      <c r="D121" s="431">
        <v>1</v>
      </c>
      <c r="E121" s="992"/>
      <c r="F121" s="428"/>
    </row>
    <row r="122" spans="1:6" s="94" customFormat="1" ht="16.5" x14ac:dyDescent="0.25">
      <c r="A122" s="88" t="s">
        <v>764</v>
      </c>
      <c r="B122" s="431" t="s">
        <v>404</v>
      </c>
      <c r="C122" s="431">
        <v>0</v>
      </c>
      <c r="D122" s="431">
        <v>1</v>
      </c>
      <c r="E122" s="992"/>
      <c r="F122" s="88"/>
    </row>
    <row r="123" spans="1:6" s="94" customFormat="1" ht="16.5" x14ac:dyDescent="0.25">
      <c r="A123" s="88" t="s">
        <v>763</v>
      </c>
      <c r="B123" s="431" t="s">
        <v>404</v>
      </c>
      <c r="C123" s="431">
        <v>0</v>
      </c>
      <c r="D123" s="431">
        <v>1</v>
      </c>
      <c r="E123" s="992"/>
      <c r="F123" s="428"/>
    </row>
    <row r="124" spans="1:6" s="94" customFormat="1" ht="16.5" x14ac:dyDescent="0.25">
      <c r="A124" s="88" t="s">
        <v>762</v>
      </c>
      <c r="B124" s="431" t="s">
        <v>404</v>
      </c>
      <c r="C124" s="431">
        <v>0</v>
      </c>
      <c r="D124" s="431">
        <v>1</v>
      </c>
      <c r="E124" s="992"/>
      <c r="F124" s="428"/>
    </row>
    <row r="125" spans="1:6" s="94" customFormat="1" ht="16.5" x14ac:dyDescent="0.25">
      <c r="A125" s="88" t="s">
        <v>761</v>
      </c>
      <c r="B125" s="431" t="s">
        <v>404</v>
      </c>
      <c r="C125" s="431">
        <v>0</v>
      </c>
      <c r="D125" s="431">
        <v>1</v>
      </c>
      <c r="E125" s="992"/>
      <c r="F125" s="428"/>
    </row>
    <row r="126" spans="1:6" s="94" customFormat="1" ht="16.5" x14ac:dyDescent="0.25">
      <c r="A126" s="88" t="s">
        <v>641</v>
      </c>
      <c r="B126" s="431" t="s">
        <v>404</v>
      </c>
      <c r="C126" s="431">
        <v>1</v>
      </c>
      <c r="D126" s="431">
        <v>1</v>
      </c>
      <c r="E126" s="992"/>
      <c r="F126" s="428"/>
    </row>
    <row r="127" spans="1:6" s="94" customFormat="1" ht="16.5" x14ac:dyDescent="0.25">
      <c r="A127" s="88" t="s">
        <v>642</v>
      </c>
      <c r="B127" s="431" t="s">
        <v>404</v>
      </c>
      <c r="C127" s="431">
        <v>1</v>
      </c>
      <c r="D127" s="431">
        <v>1</v>
      </c>
      <c r="E127" s="992"/>
      <c r="F127" s="428"/>
    </row>
    <row r="128" spans="1:6" s="94" customFormat="1" ht="17.25" thickBot="1" x14ac:dyDescent="0.3">
      <c r="A128" s="430" t="s">
        <v>643</v>
      </c>
      <c r="B128" s="429" t="s">
        <v>404</v>
      </c>
      <c r="C128" s="429">
        <v>1</v>
      </c>
      <c r="D128" s="429">
        <v>1</v>
      </c>
      <c r="E128" s="993"/>
      <c r="F128" s="428"/>
    </row>
    <row r="129" spans="1:5" ht="54.75" customHeight="1" x14ac:dyDescent="0.2">
      <c r="A129" s="1387" t="s">
        <v>549</v>
      </c>
      <c r="B129" s="1387"/>
      <c r="C129" s="1387"/>
      <c r="D129" s="1387"/>
      <c r="E129" s="1387"/>
    </row>
    <row r="130" spans="1:5" ht="31.5" customHeight="1" x14ac:dyDescent="0.2">
      <c r="A130" s="1387" t="s">
        <v>550</v>
      </c>
      <c r="B130" s="1387"/>
      <c r="C130" s="1387"/>
      <c r="D130" s="1387"/>
      <c r="E130" s="1387"/>
    </row>
    <row r="131" spans="1:5" ht="20.25" customHeight="1" x14ac:dyDescent="0.2">
      <c r="A131" s="1387" t="s">
        <v>760</v>
      </c>
      <c r="B131" s="1387"/>
      <c r="C131" s="1387"/>
      <c r="D131" s="1387"/>
      <c r="E131" s="1387"/>
    </row>
    <row r="132" spans="1:5" ht="46.5" customHeight="1" x14ac:dyDescent="0.2">
      <c r="A132" s="1387" t="s">
        <v>759</v>
      </c>
      <c r="B132" s="1387"/>
      <c r="C132" s="1387"/>
      <c r="D132" s="1387"/>
      <c r="E132" s="1387"/>
    </row>
    <row r="133" spans="1:5" ht="56.25" customHeight="1" x14ac:dyDescent="0.2">
      <c r="A133" s="1387" t="s">
        <v>758</v>
      </c>
      <c r="B133" s="1387"/>
      <c r="C133" s="1387"/>
      <c r="D133" s="1387"/>
      <c r="E133" s="1387"/>
    </row>
    <row r="134" spans="1:5" ht="43.5" customHeight="1" x14ac:dyDescent="0.2">
      <c r="A134" s="1387" t="s">
        <v>757</v>
      </c>
      <c r="B134" s="1387"/>
      <c r="C134" s="1387"/>
      <c r="D134" s="1387"/>
      <c r="E134" s="1387"/>
    </row>
    <row r="135" spans="1:5" ht="24" customHeight="1" x14ac:dyDescent="0.2">
      <c r="A135" s="1387" t="s">
        <v>756</v>
      </c>
      <c r="B135" s="1387"/>
      <c r="C135" s="1387"/>
      <c r="D135" s="1387"/>
      <c r="E135" s="1387"/>
    </row>
    <row r="136" spans="1:5" x14ac:dyDescent="0.2">
      <c r="A136" s="1387" t="s">
        <v>755</v>
      </c>
      <c r="B136" s="1387"/>
      <c r="C136" s="1387"/>
      <c r="D136" s="1387"/>
      <c r="E136" s="1387"/>
    </row>
    <row r="137" spans="1:5" ht="33" customHeight="1" x14ac:dyDescent="0.2">
      <c r="A137" s="1387" t="s">
        <v>754</v>
      </c>
      <c r="B137" s="1387"/>
      <c r="C137" s="1387"/>
      <c r="D137" s="1387"/>
      <c r="E137" s="1387"/>
    </row>
    <row r="138" spans="1:5" ht="101.25" customHeight="1" x14ac:dyDescent="0.2">
      <c r="A138" s="1387" t="s">
        <v>753</v>
      </c>
      <c r="B138" s="1387"/>
      <c r="C138" s="1387"/>
      <c r="D138" s="1387"/>
      <c r="E138" s="1387"/>
    </row>
    <row r="139" spans="1:5" ht="32.25" customHeight="1" x14ac:dyDescent="0.2">
      <c r="A139" s="1387" t="s">
        <v>752</v>
      </c>
      <c r="B139" s="1387"/>
      <c r="C139" s="1387"/>
      <c r="D139" s="1387"/>
      <c r="E139" s="1387"/>
    </row>
    <row r="140" spans="1:5" x14ac:dyDescent="0.2">
      <c r="E140" s="68"/>
    </row>
    <row r="141" spans="1:5" x14ac:dyDescent="0.2">
      <c r="E141" s="68"/>
    </row>
    <row r="142" spans="1:5" x14ac:dyDescent="0.2">
      <c r="E142" s="68"/>
    </row>
    <row r="143" spans="1:5" x14ac:dyDescent="0.2">
      <c r="E143" s="68"/>
    </row>
    <row r="144" spans="1:5" x14ac:dyDescent="0.2">
      <c r="E144" s="68"/>
    </row>
    <row r="145" spans="5:5" x14ac:dyDescent="0.2">
      <c r="E145" s="68"/>
    </row>
    <row r="146" spans="5:5" x14ac:dyDescent="0.2">
      <c r="E146" s="68"/>
    </row>
    <row r="147" spans="5:5" x14ac:dyDescent="0.2">
      <c r="E147" s="68"/>
    </row>
    <row r="148" spans="5:5" x14ac:dyDescent="0.2">
      <c r="E148" s="68"/>
    </row>
    <row r="149" spans="5:5" x14ac:dyDescent="0.2">
      <c r="E149" s="68"/>
    </row>
    <row r="150" spans="5:5" x14ac:dyDescent="0.2">
      <c r="E150" s="68"/>
    </row>
    <row r="151" spans="5:5" x14ac:dyDescent="0.2">
      <c r="E151" s="68"/>
    </row>
    <row r="152" spans="5:5" x14ac:dyDescent="0.2">
      <c r="E152" s="68"/>
    </row>
    <row r="153" spans="5:5" x14ac:dyDescent="0.2">
      <c r="E153" s="68"/>
    </row>
    <row r="154" spans="5:5" x14ac:dyDescent="0.2">
      <c r="E154" s="68"/>
    </row>
    <row r="155" spans="5:5" x14ac:dyDescent="0.2">
      <c r="E155" s="68"/>
    </row>
    <row r="156" spans="5:5" x14ac:dyDescent="0.2">
      <c r="E156" s="68"/>
    </row>
    <row r="157" spans="5:5" x14ac:dyDescent="0.2">
      <c r="E157" s="68"/>
    </row>
    <row r="158" spans="5:5" x14ac:dyDescent="0.2">
      <c r="E158" s="68"/>
    </row>
    <row r="159" spans="5:5" x14ac:dyDescent="0.2">
      <c r="E159" s="68"/>
    </row>
    <row r="160" spans="5:5" x14ac:dyDescent="0.2">
      <c r="E160" s="68"/>
    </row>
    <row r="161" spans="5:5" x14ac:dyDescent="0.2">
      <c r="E161" s="68"/>
    </row>
    <row r="162" spans="5:5" x14ac:dyDescent="0.2">
      <c r="E162" s="68"/>
    </row>
    <row r="163" spans="5:5" x14ac:dyDescent="0.2">
      <c r="E163" s="68"/>
    </row>
    <row r="164" spans="5:5" x14ac:dyDescent="0.2">
      <c r="E164" s="68"/>
    </row>
    <row r="165" spans="5:5" x14ac:dyDescent="0.2">
      <c r="E165" s="68"/>
    </row>
    <row r="166" spans="5:5" x14ac:dyDescent="0.2">
      <c r="E166" s="68"/>
    </row>
    <row r="167" spans="5:5" x14ac:dyDescent="0.2">
      <c r="E167" s="68"/>
    </row>
    <row r="168" spans="5:5" x14ac:dyDescent="0.2">
      <c r="E168" s="68"/>
    </row>
    <row r="169" spans="5:5" x14ac:dyDescent="0.2">
      <c r="E169" s="68"/>
    </row>
    <row r="170" spans="5:5" x14ac:dyDescent="0.2">
      <c r="E170" s="68"/>
    </row>
    <row r="171" spans="5:5" x14ac:dyDescent="0.2">
      <c r="E171" s="68"/>
    </row>
    <row r="172" spans="5:5" x14ac:dyDescent="0.2">
      <c r="E172" s="68"/>
    </row>
    <row r="173" spans="5:5" x14ac:dyDescent="0.2">
      <c r="E173" s="68"/>
    </row>
    <row r="174" spans="5:5" x14ac:dyDescent="0.2">
      <c r="E174" s="68"/>
    </row>
    <row r="175" spans="5:5" x14ac:dyDescent="0.2">
      <c r="E175" s="68"/>
    </row>
    <row r="176" spans="5:5" x14ac:dyDescent="0.2">
      <c r="E176" s="68"/>
    </row>
    <row r="177" spans="5:5" x14ac:dyDescent="0.2">
      <c r="E177" s="68"/>
    </row>
    <row r="178" spans="5:5" x14ac:dyDescent="0.2">
      <c r="E178" s="68"/>
    </row>
    <row r="179" spans="5:5" x14ac:dyDescent="0.2">
      <c r="E179" s="68"/>
    </row>
    <row r="180" spans="5:5" x14ac:dyDescent="0.2">
      <c r="E180" s="68"/>
    </row>
    <row r="181" spans="5:5" x14ac:dyDescent="0.2">
      <c r="E181" s="68"/>
    </row>
    <row r="182" spans="5:5" x14ac:dyDescent="0.2">
      <c r="E182" s="68"/>
    </row>
    <row r="183" spans="5:5" x14ac:dyDescent="0.2">
      <c r="E183" s="68"/>
    </row>
    <row r="184" spans="5:5" x14ac:dyDescent="0.2">
      <c r="E184" s="68"/>
    </row>
    <row r="185" spans="5:5" x14ac:dyDescent="0.2">
      <c r="E185" s="68"/>
    </row>
    <row r="186" spans="5:5" x14ac:dyDescent="0.2">
      <c r="E186" s="68"/>
    </row>
    <row r="187" spans="5:5" x14ac:dyDescent="0.2">
      <c r="E187" s="68"/>
    </row>
    <row r="188" spans="5:5" x14ac:dyDescent="0.2">
      <c r="E188" s="68"/>
    </row>
    <row r="189" spans="5:5" x14ac:dyDescent="0.2">
      <c r="E189" s="68"/>
    </row>
    <row r="190" spans="5:5" x14ac:dyDescent="0.2">
      <c r="E190" s="68"/>
    </row>
    <row r="191" spans="5:5" x14ac:dyDescent="0.2">
      <c r="E191" s="68"/>
    </row>
    <row r="192" spans="5:5" x14ac:dyDescent="0.2">
      <c r="E192" s="68"/>
    </row>
    <row r="193" spans="5:5" x14ac:dyDescent="0.2">
      <c r="E193" s="68"/>
    </row>
    <row r="194" spans="5:5" x14ac:dyDescent="0.2">
      <c r="E194" s="68"/>
    </row>
    <row r="195" spans="5:5" x14ac:dyDescent="0.2">
      <c r="E195" s="68"/>
    </row>
    <row r="196" spans="5:5" x14ac:dyDescent="0.2">
      <c r="E196" s="68"/>
    </row>
    <row r="197" spans="5:5" x14ac:dyDescent="0.2">
      <c r="E197" s="68"/>
    </row>
    <row r="198" spans="5:5" x14ac:dyDescent="0.2">
      <c r="E198" s="68"/>
    </row>
    <row r="199" spans="5:5" x14ac:dyDescent="0.2">
      <c r="E199" s="68"/>
    </row>
    <row r="200" spans="5:5" x14ac:dyDescent="0.2">
      <c r="E200" s="68"/>
    </row>
    <row r="201" spans="5:5" x14ac:dyDescent="0.2">
      <c r="E201" s="68"/>
    </row>
    <row r="202" spans="5:5" x14ac:dyDescent="0.2">
      <c r="E202" s="68"/>
    </row>
    <row r="203" spans="5:5" x14ac:dyDescent="0.2">
      <c r="E203" s="68"/>
    </row>
    <row r="204" spans="5:5" x14ac:dyDescent="0.2">
      <c r="E204" s="68"/>
    </row>
    <row r="205" spans="5:5" x14ac:dyDescent="0.2">
      <c r="E205" s="68"/>
    </row>
    <row r="206" spans="5:5" x14ac:dyDescent="0.2">
      <c r="E206" s="68"/>
    </row>
    <row r="207" spans="5:5" x14ac:dyDescent="0.2">
      <c r="E207" s="68"/>
    </row>
    <row r="208" spans="5:5" x14ac:dyDescent="0.2">
      <c r="E208" s="68"/>
    </row>
    <row r="209" spans="5:5" x14ac:dyDescent="0.2">
      <c r="E209" s="68"/>
    </row>
    <row r="210" spans="5:5" x14ac:dyDescent="0.2">
      <c r="E210" s="68"/>
    </row>
    <row r="211" spans="5:5" x14ac:dyDescent="0.2">
      <c r="E211" s="68"/>
    </row>
    <row r="212" spans="5:5" x14ac:dyDescent="0.2">
      <c r="E212" s="68"/>
    </row>
    <row r="213" spans="5:5" x14ac:dyDescent="0.2">
      <c r="E213" s="68"/>
    </row>
    <row r="214" spans="5:5" x14ac:dyDescent="0.2">
      <c r="E214" s="68"/>
    </row>
    <row r="215" spans="5:5" x14ac:dyDescent="0.2">
      <c r="E215" s="68"/>
    </row>
    <row r="216" spans="5:5" x14ac:dyDescent="0.2">
      <c r="E216" s="68"/>
    </row>
    <row r="217" spans="5:5" x14ac:dyDescent="0.2">
      <c r="E217" s="68"/>
    </row>
    <row r="218" spans="5:5" x14ac:dyDescent="0.2">
      <c r="E218" s="68"/>
    </row>
    <row r="219" spans="5:5" x14ac:dyDescent="0.2">
      <c r="E219" s="68"/>
    </row>
    <row r="220" spans="5:5" x14ac:dyDescent="0.2">
      <c r="E220" s="68"/>
    </row>
    <row r="221" spans="5:5" x14ac:dyDescent="0.2">
      <c r="E221" s="68"/>
    </row>
    <row r="222" spans="5:5" x14ac:dyDescent="0.2">
      <c r="E222" s="68"/>
    </row>
    <row r="223" spans="5:5" x14ac:dyDescent="0.2">
      <c r="E223" s="68"/>
    </row>
    <row r="224" spans="5:5" x14ac:dyDescent="0.2">
      <c r="E224" s="68"/>
    </row>
    <row r="225" spans="5:5" x14ac:dyDescent="0.2">
      <c r="E225" s="68"/>
    </row>
    <row r="226" spans="5:5" x14ac:dyDescent="0.2">
      <c r="E226" s="68"/>
    </row>
    <row r="227" spans="5:5" x14ac:dyDescent="0.2">
      <c r="E227" s="68"/>
    </row>
    <row r="228" spans="5:5" x14ac:dyDescent="0.2">
      <c r="E228" s="68"/>
    </row>
    <row r="229" spans="5:5" x14ac:dyDescent="0.2">
      <c r="E229" s="68"/>
    </row>
    <row r="230" spans="5:5" x14ac:dyDescent="0.2">
      <c r="E230" s="68"/>
    </row>
    <row r="231" spans="5:5" x14ac:dyDescent="0.2">
      <c r="E231" s="68"/>
    </row>
    <row r="232" spans="5:5" x14ac:dyDescent="0.2">
      <c r="E232" s="68"/>
    </row>
    <row r="233" spans="5:5" x14ac:dyDescent="0.2">
      <c r="E233" s="68"/>
    </row>
    <row r="234" spans="5:5" x14ac:dyDescent="0.2">
      <c r="E234" s="68"/>
    </row>
    <row r="235" spans="5:5" x14ac:dyDescent="0.2">
      <c r="E235" s="68"/>
    </row>
    <row r="236" spans="5:5" x14ac:dyDescent="0.2">
      <c r="E236" s="68"/>
    </row>
    <row r="237" spans="5:5" x14ac:dyDescent="0.2">
      <c r="E237" s="68"/>
    </row>
    <row r="238" spans="5:5" x14ac:dyDescent="0.2">
      <c r="E238" s="68"/>
    </row>
    <row r="239" spans="5:5" x14ac:dyDescent="0.2">
      <c r="E239" s="68"/>
    </row>
    <row r="240" spans="5:5" x14ac:dyDescent="0.2">
      <c r="E240" s="68"/>
    </row>
    <row r="241" spans="5:5" x14ac:dyDescent="0.2">
      <c r="E241" s="68"/>
    </row>
    <row r="242" spans="5:5" x14ac:dyDescent="0.2">
      <c r="E242" s="68"/>
    </row>
    <row r="243" spans="5:5" x14ac:dyDescent="0.2">
      <c r="E243" s="68"/>
    </row>
    <row r="244" spans="5:5" x14ac:dyDescent="0.2">
      <c r="E244" s="68"/>
    </row>
    <row r="245" spans="5:5" x14ac:dyDescent="0.2">
      <c r="E245" s="68"/>
    </row>
    <row r="246" spans="5:5" x14ac:dyDescent="0.2">
      <c r="E246" s="68"/>
    </row>
    <row r="247" spans="5:5" x14ac:dyDescent="0.2">
      <c r="E247" s="68"/>
    </row>
    <row r="248" spans="5:5" x14ac:dyDescent="0.2">
      <c r="E248" s="68"/>
    </row>
    <row r="249" spans="5:5" x14ac:dyDescent="0.2">
      <c r="E249" s="68"/>
    </row>
    <row r="250" spans="5:5" x14ac:dyDescent="0.2">
      <c r="E250" s="68"/>
    </row>
  </sheetData>
  <mergeCells count="21">
    <mergeCell ref="A47:E47"/>
    <mergeCell ref="A64:E64"/>
    <mergeCell ref="A89:E89"/>
    <mergeCell ref="A100:E100"/>
    <mergeCell ref="A1:E1"/>
    <mergeCell ref="D2:E2"/>
    <mergeCell ref="A3:A4"/>
    <mergeCell ref="B3:D3"/>
    <mergeCell ref="A10:E10"/>
    <mergeCell ref="A139:E139"/>
    <mergeCell ref="A131:E131"/>
    <mergeCell ref="A132:E132"/>
    <mergeCell ref="A133:E133"/>
    <mergeCell ref="A134:E134"/>
    <mergeCell ref="A135:E135"/>
    <mergeCell ref="A136:E136"/>
    <mergeCell ref="A108:E108"/>
    <mergeCell ref="A129:E129"/>
    <mergeCell ref="A137:E137"/>
    <mergeCell ref="A138:E138"/>
    <mergeCell ref="A130:E130"/>
  </mergeCells>
  <hyperlinks>
    <hyperlink ref="F44" r:id="rId1"/>
  </hyperlink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2"/>
  <headerFooter alignWithMargins="0">
    <oddFooter xml:space="preserve">&amp;C&amp;P
</oddFooter>
  </headerFooter>
  <rowBreaks count="1" manualBreakCount="1">
    <brk id="88" max="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J56"/>
  <sheetViews>
    <sheetView view="pageBreakPreview" zoomScale="64" zoomScaleNormal="68" zoomScaleSheetLayoutView="64" workbookViewId="0">
      <selection activeCell="J13" sqref="J13"/>
    </sheetView>
  </sheetViews>
  <sheetFormatPr defaultRowHeight="12.75" x14ac:dyDescent="0.2"/>
  <cols>
    <col min="1" max="1" width="43.7109375" style="460" customWidth="1"/>
    <col min="2" max="4" width="29.7109375" style="621" customWidth="1"/>
    <col min="5" max="6" width="30" style="621" customWidth="1"/>
    <col min="7" max="7" width="17.85546875" style="460" customWidth="1"/>
    <col min="8" max="8" width="11.140625" style="460" customWidth="1"/>
    <col min="9" max="257" width="9.140625" style="460"/>
    <col min="258" max="258" width="42.140625" style="460" bestFit="1" customWidth="1"/>
    <col min="259" max="259" width="7.7109375" style="460" bestFit="1" customWidth="1"/>
    <col min="260" max="260" width="14.85546875" style="460" bestFit="1" customWidth="1"/>
    <col min="261" max="261" width="14.85546875" style="460" customWidth="1"/>
    <col min="262" max="262" width="14.85546875" style="460" bestFit="1" customWidth="1"/>
    <col min="263" max="264" width="17.85546875" style="460" customWidth="1"/>
    <col min="265" max="513" width="9.140625" style="460"/>
    <col min="514" max="514" width="42.140625" style="460" bestFit="1" customWidth="1"/>
    <col min="515" max="515" width="7.7109375" style="460" bestFit="1" customWidth="1"/>
    <col min="516" max="516" width="14.85546875" style="460" bestFit="1" customWidth="1"/>
    <col min="517" max="517" width="14.85546875" style="460" customWidth="1"/>
    <col min="518" max="518" width="14.85546875" style="460" bestFit="1" customWidth="1"/>
    <col min="519" max="520" width="17.85546875" style="460" customWidth="1"/>
    <col min="521" max="769" width="9.140625" style="460"/>
    <col min="770" max="770" width="42.140625" style="460" bestFit="1" customWidth="1"/>
    <col min="771" max="771" width="7.7109375" style="460" bestFit="1" customWidth="1"/>
    <col min="772" max="772" width="14.85546875" style="460" bestFit="1" customWidth="1"/>
    <col min="773" max="773" width="14.85546875" style="460" customWidth="1"/>
    <col min="774" max="774" width="14.85546875" style="460" bestFit="1" customWidth="1"/>
    <col min="775" max="776" width="17.85546875" style="460" customWidth="1"/>
    <col min="777" max="1025" width="9.140625" style="460"/>
    <col min="1026" max="1026" width="42.140625" style="460" bestFit="1" customWidth="1"/>
    <col min="1027" max="1027" width="7.7109375" style="460" bestFit="1" customWidth="1"/>
    <col min="1028" max="1028" width="14.85546875" style="460" bestFit="1" customWidth="1"/>
    <col min="1029" max="1029" width="14.85546875" style="460" customWidth="1"/>
    <col min="1030" max="1030" width="14.85546875" style="460" bestFit="1" customWidth="1"/>
    <col min="1031" max="1032" width="17.85546875" style="460" customWidth="1"/>
    <col min="1033" max="1281" width="9.140625" style="460"/>
    <col min="1282" max="1282" width="42.140625" style="460" bestFit="1" customWidth="1"/>
    <col min="1283" max="1283" width="7.7109375" style="460" bestFit="1" customWidth="1"/>
    <col min="1284" max="1284" width="14.85546875" style="460" bestFit="1" customWidth="1"/>
    <col min="1285" max="1285" width="14.85546875" style="460" customWidth="1"/>
    <col min="1286" max="1286" width="14.85546875" style="460" bestFit="1" customWidth="1"/>
    <col min="1287" max="1288" width="17.85546875" style="460" customWidth="1"/>
    <col min="1289" max="1537" width="9.140625" style="460"/>
    <col min="1538" max="1538" width="42.140625" style="460" bestFit="1" customWidth="1"/>
    <col min="1539" max="1539" width="7.7109375" style="460" bestFit="1" customWidth="1"/>
    <col min="1540" max="1540" width="14.85546875" style="460" bestFit="1" customWidth="1"/>
    <col min="1541" max="1541" width="14.85546875" style="460" customWidth="1"/>
    <col min="1542" max="1542" width="14.85546875" style="460" bestFit="1" customWidth="1"/>
    <col min="1543" max="1544" width="17.85546875" style="460" customWidth="1"/>
    <col min="1545" max="1793" width="9.140625" style="460"/>
    <col min="1794" max="1794" width="42.140625" style="460" bestFit="1" customWidth="1"/>
    <col min="1795" max="1795" width="7.7109375" style="460" bestFit="1" customWidth="1"/>
    <col min="1796" max="1796" width="14.85546875" style="460" bestFit="1" customWidth="1"/>
    <col min="1797" max="1797" width="14.85546875" style="460" customWidth="1"/>
    <col min="1798" max="1798" width="14.85546875" style="460" bestFit="1" customWidth="1"/>
    <col min="1799" max="1800" width="17.85546875" style="460" customWidth="1"/>
    <col min="1801" max="2049" width="9.140625" style="460"/>
    <col min="2050" max="2050" width="42.140625" style="460" bestFit="1" customWidth="1"/>
    <col min="2051" max="2051" width="7.7109375" style="460" bestFit="1" customWidth="1"/>
    <col min="2052" max="2052" width="14.85546875" style="460" bestFit="1" customWidth="1"/>
    <col min="2053" max="2053" width="14.85546875" style="460" customWidth="1"/>
    <col min="2054" max="2054" width="14.85546875" style="460" bestFit="1" customWidth="1"/>
    <col min="2055" max="2056" width="17.85546875" style="460" customWidth="1"/>
    <col min="2057" max="2305" width="9.140625" style="460"/>
    <col min="2306" max="2306" width="42.140625" style="460" bestFit="1" customWidth="1"/>
    <col min="2307" max="2307" width="7.7109375" style="460" bestFit="1" customWidth="1"/>
    <col min="2308" max="2308" width="14.85546875" style="460" bestFit="1" customWidth="1"/>
    <col min="2309" max="2309" width="14.85546875" style="460" customWidth="1"/>
    <col min="2310" max="2310" width="14.85546875" style="460" bestFit="1" customWidth="1"/>
    <col min="2311" max="2312" width="17.85546875" style="460" customWidth="1"/>
    <col min="2313" max="2561" width="9.140625" style="460"/>
    <col min="2562" max="2562" width="42.140625" style="460" bestFit="1" customWidth="1"/>
    <col min="2563" max="2563" width="7.7109375" style="460" bestFit="1" customWidth="1"/>
    <col min="2564" max="2564" width="14.85546875" style="460" bestFit="1" customWidth="1"/>
    <col min="2565" max="2565" width="14.85546875" style="460" customWidth="1"/>
    <col min="2566" max="2566" width="14.85546875" style="460" bestFit="1" customWidth="1"/>
    <col min="2567" max="2568" width="17.85546875" style="460" customWidth="1"/>
    <col min="2569" max="2817" width="9.140625" style="460"/>
    <col min="2818" max="2818" width="42.140625" style="460" bestFit="1" customWidth="1"/>
    <col min="2819" max="2819" width="7.7109375" style="460" bestFit="1" customWidth="1"/>
    <col min="2820" max="2820" width="14.85546875" style="460" bestFit="1" customWidth="1"/>
    <col min="2821" max="2821" width="14.85546875" style="460" customWidth="1"/>
    <col min="2822" max="2822" width="14.85546875" style="460" bestFit="1" customWidth="1"/>
    <col min="2823" max="2824" width="17.85546875" style="460" customWidth="1"/>
    <col min="2825" max="3073" width="9.140625" style="460"/>
    <col min="3074" max="3074" width="42.140625" style="460" bestFit="1" customWidth="1"/>
    <col min="3075" max="3075" width="7.7109375" style="460" bestFit="1" customWidth="1"/>
    <col min="3076" max="3076" width="14.85546875" style="460" bestFit="1" customWidth="1"/>
    <col min="3077" max="3077" width="14.85546875" style="460" customWidth="1"/>
    <col min="3078" max="3078" width="14.85546875" style="460" bestFit="1" customWidth="1"/>
    <col min="3079" max="3080" width="17.85546875" style="460" customWidth="1"/>
    <col min="3081" max="3329" width="9.140625" style="460"/>
    <col min="3330" max="3330" width="42.140625" style="460" bestFit="1" customWidth="1"/>
    <col min="3331" max="3331" width="7.7109375" style="460" bestFit="1" customWidth="1"/>
    <col min="3332" max="3332" width="14.85546875" style="460" bestFit="1" customWidth="1"/>
    <col min="3333" max="3333" width="14.85546875" style="460" customWidth="1"/>
    <col min="3334" max="3334" width="14.85546875" style="460" bestFit="1" customWidth="1"/>
    <col min="3335" max="3336" width="17.85546875" style="460" customWidth="1"/>
    <col min="3337" max="3585" width="9.140625" style="460"/>
    <col min="3586" max="3586" width="42.140625" style="460" bestFit="1" customWidth="1"/>
    <col min="3587" max="3587" width="7.7109375" style="460" bestFit="1" customWidth="1"/>
    <col min="3588" max="3588" width="14.85546875" style="460" bestFit="1" customWidth="1"/>
    <col min="3589" max="3589" width="14.85546875" style="460" customWidth="1"/>
    <col min="3590" max="3590" width="14.85546875" style="460" bestFit="1" customWidth="1"/>
    <col min="3591" max="3592" width="17.85546875" style="460" customWidth="1"/>
    <col min="3593" max="3841" width="9.140625" style="460"/>
    <col min="3842" max="3842" width="42.140625" style="460" bestFit="1" customWidth="1"/>
    <col min="3843" max="3843" width="7.7109375" style="460" bestFit="1" customWidth="1"/>
    <col min="3844" max="3844" width="14.85546875" style="460" bestFit="1" customWidth="1"/>
    <col min="3845" max="3845" width="14.85546875" style="460" customWidth="1"/>
    <col min="3846" max="3846" width="14.85546875" style="460" bestFit="1" customWidth="1"/>
    <col min="3847" max="3848" width="17.85546875" style="460" customWidth="1"/>
    <col min="3849" max="4097" width="9.140625" style="460"/>
    <col min="4098" max="4098" width="42.140625" style="460" bestFit="1" customWidth="1"/>
    <col min="4099" max="4099" width="7.7109375" style="460" bestFit="1" customWidth="1"/>
    <col min="4100" max="4100" width="14.85546875" style="460" bestFit="1" customWidth="1"/>
    <col min="4101" max="4101" width="14.85546875" style="460" customWidth="1"/>
    <col min="4102" max="4102" width="14.85546875" style="460" bestFit="1" customWidth="1"/>
    <col min="4103" max="4104" width="17.85546875" style="460" customWidth="1"/>
    <col min="4105" max="4353" width="9.140625" style="460"/>
    <col min="4354" max="4354" width="42.140625" style="460" bestFit="1" customWidth="1"/>
    <col min="4355" max="4355" width="7.7109375" style="460" bestFit="1" customWidth="1"/>
    <col min="4356" max="4356" width="14.85546875" style="460" bestFit="1" customWidth="1"/>
    <col min="4357" max="4357" width="14.85546875" style="460" customWidth="1"/>
    <col min="4358" max="4358" width="14.85546875" style="460" bestFit="1" customWidth="1"/>
    <col min="4359" max="4360" width="17.85546875" style="460" customWidth="1"/>
    <col min="4361" max="4609" width="9.140625" style="460"/>
    <col min="4610" max="4610" width="42.140625" style="460" bestFit="1" customWidth="1"/>
    <col min="4611" max="4611" width="7.7109375" style="460" bestFit="1" customWidth="1"/>
    <col min="4612" max="4612" width="14.85546875" style="460" bestFit="1" customWidth="1"/>
    <col min="4613" max="4613" width="14.85546875" style="460" customWidth="1"/>
    <col min="4614" max="4614" width="14.85546875" style="460" bestFit="1" customWidth="1"/>
    <col min="4615" max="4616" width="17.85546875" style="460" customWidth="1"/>
    <col min="4617" max="4865" width="9.140625" style="460"/>
    <col min="4866" max="4866" width="42.140625" style="460" bestFit="1" customWidth="1"/>
    <col min="4867" max="4867" width="7.7109375" style="460" bestFit="1" customWidth="1"/>
    <col min="4868" max="4868" width="14.85546875" style="460" bestFit="1" customWidth="1"/>
    <col min="4869" max="4869" width="14.85546875" style="460" customWidth="1"/>
    <col min="4870" max="4870" width="14.85546875" style="460" bestFit="1" customWidth="1"/>
    <col min="4871" max="4872" width="17.85546875" style="460" customWidth="1"/>
    <col min="4873" max="5121" width="9.140625" style="460"/>
    <col min="5122" max="5122" width="42.140625" style="460" bestFit="1" customWidth="1"/>
    <col min="5123" max="5123" width="7.7109375" style="460" bestFit="1" customWidth="1"/>
    <col min="5124" max="5124" width="14.85546875" style="460" bestFit="1" customWidth="1"/>
    <col min="5125" max="5125" width="14.85546875" style="460" customWidth="1"/>
    <col min="5126" max="5126" width="14.85546875" style="460" bestFit="1" customWidth="1"/>
    <col min="5127" max="5128" width="17.85546875" style="460" customWidth="1"/>
    <col min="5129" max="5377" width="9.140625" style="460"/>
    <col min="5378" max="5378" width="42.140625" style="460" bestFit="1" customWidth="1"/>
    <col min="5379" max="5379" width="7.7109375" style="460" bestFit="1" customWidth="1"/>
    <col min="5380" max="5380" width="14.85546875" style="460" bestFit="1" customWidth="1"/>
    <col min="5381" max="5381" width="14.85546875" style="460" customWidth="1"/>
    <col min="5382" max="5382" width="14.85546875" style="460" bestFit="1" customWidth="1"/>
    <col min="5383" max="5384" width="17.85546875" style="460" customWidth="1"/>
    <col min="5385" max="5633" width="9.140625" style="460"/>
    <col min="5634" max="5634" width="42.140625" style="460" bestFit="1" customWidth="1"/>
    <col min="5635" max="5635" width="7.7109375" style="460" bestFit="1" customWidth="1"/>
    <col min="5636" max="5636" width="14.85546875" style="460" bestFit="1" customWidth="1"/>
    <col min="5637" max="5637" width="14.85546875" style="460" customWidth="1"/>
    <col min="5638" max="5638" width="14.85546875" style="460" bestFit="1" customWidth="1"/>
    <col min="5639" max="5640" width="17.85546875" style="460" customWidth="1"/>
    <col min="5641" max="5889" width="9.140625" style="460"/>
    <col min="5890" max="5890" width="42.140625" style="460" bestFit="1" customWidth="1"/>
    <col min="5891" max="5891" width="7.7109375" style="460" bestFit="1" customWidth="1"/>
    <col min="5892" max="5892" width="14.85546875" style="460" bestFit="1" customWidth="1"/>
    <col min="5893" max="5893" width="14.85546875" style="460" customWidth="1"/>
    <col min="5894" max="5894" width="14.85546875" style="460" bestFit="1" customWidth="1"/>
    <col min="5895" max="5896" width="17.85546875" style="460" customWidth="1"/>
    <col min="5897" max="6145" width="9.140625" style="460"/>
    <col min="6146" max="6146" width="42.140625" style="460" bestFit="1" customWidth="1"/>
    <col min="6147" max="6147" width="7.7109375" style="460" bestFit="1" customWidth="1"/>
    <col min="6148" max="6148" width="14.85546875" style="460" bestFit="1" customWidth="1"/>
    <col min="6149" max="6149" width="14.85546875" style="460" customWidth="1"/>
    <col min="6150" max="6150" width="14.85546875" style="460" bestFit="1" customWidth="1"/>
    <col min="6151" max="6152" width="17.85546875" style="460" customWidth="1"/>
    <col min="6153" max="6401" width="9.140625" style="460"/>
    <col min="6402" max="6402" width="42.140625" style="460" bestFit="1" customWidth="1"/>
    <col min="6403" max="6403" width="7.7109375" style="460" bestFit="1" customWidth="1"/>
    <col min="6404" max="6404" width="14.85546875" style="460" bestFit="1" customWidth="1"/>
    <col min="6405" max="6405" width="14.85546875" style="460" customWidth="1"/>
    <col min="6406" max="6406" width="14.85546875" style="460" bestFit="1" customWidth="1"/>
    <col min="6407" max="6408" width="17.85546875" style="460" customWidth="1"/>
    <col min="6409" max="6657" width="9.140625" style="460"/>
    <col min="6658" max="6658" width="42.140625" style="460" bestFit="1" customWidth="1"/>
    <col min="6659" max="6659" width="7.7109375" style="460" bestFit="1" customWidth="1"/>
    <col min="6660" max="6660" width="14.85546875" style="460" bestFit="1" customWidth="1"/>
    <col min="6661" max="6661" width="14.85546875" style="460" customWidth="1"/>
    <col min="6662" max="6662" width="14.85546875" style="460" bestFit="1" customWidth="1"/>
    <col min="6663" max="6664" width="17.85546875" style="460" customWidth="1"/>
    <col min="6665" max="6913" width="9.140625" style="460"/>
    <col min="6914" max="6914" width="42.140625" style="460" bestFit="1" customWidth="1"/>
    <col min="6915" max="6915" width="7.7109375" style="460" bestFit="1" customWidth="1"/>
    <col min="6916" max="6916" width="14.85546875" style="460" bestFit="1" customWidth="1"/>
    <col min="6917" max="6917" width="14.85546875" style="460" customWidth="1"/>
    <col min="6918" max="6918" width="14.85546875" style="460" bestFit="1" customWidth="1"/>
    <col min="6919" max="6920" width="17.85546875" style="460" customWidth="1"/>
    <col min="6921" max="7169" width="9.140625" style="460"/>
    <col min="7170" max="7170" width="42.140625" style="460" bestFit="1" customWidth="1"/>
    <col min="7171" max="7171" width="7.7109375" style="460" bestFit="1" customWidth="1"/>
    <col min="7172" max="7172" width="14.85546875" style="460" bestFit="1" customWidth="1"/>
    <col min="7173" max="7173" width="14.85546875" style="460" customWidth="1"/>
    <col min="7174" max="7174" width="14.85546875" style="460" bestFit="1" customWidth="1"/>
    <col min="7175" max="7176" width="17.85546875" style="460" customWidth="1"/>
    <col min="7177" max="7425" width="9.140625" style="460"/>
    <col min="7426" max="7426" width="42.140625" style="460" bestFit="1" customWidth="1"/>
    <col min="7427" max="7427" width="7.7109375" style="460" bestFit="1" customWidth="1"/>
    <col min="7428" max="7428" width="14.85546875" style="460" bestFit="1" customWidth="1"/>
    <col min="7429" max="7429" width="14.85546875" style="460" customWidth="1"/>
    <col min="7430" max="7430" width="14.85546875" style="460" bestFit="1" customWidth="1"/>
    <col min="7431" max="7432" width="17.85546875" style="460" customWidth="1"/>
    <col min="7433" max="7681" width="9.140625" style="460"/>
    <col min="7682" max="7682" width="42.140625" style="460" bestFit="1" customWidth="1"/>
    <col min="7683" max="7683" width="7.7109375" style="460" bestFit="1" customWidth="1"/>
    <col min="7684" max="7684" width="14.85546875" style="460" bestFit="1" customWidth="1"/>
    <col min="7685" max="7685" width="14.85546875" style="460" customWidth="1"/>
    <col min="7686" max="7686" width="14.85546875" style="460" bestFit="1" customWidth="1"/>
    <col min="7687" max="7688" width="17.85546875" style="460" customWidth="1"/>
    <col min="7689" max="7937" width="9.140625" style="460"/>
    <col min="7938" max="7938" width="42.140625" style="460" bestFit="1" customWidth="1"/>
    <col min="7939" max="7939" width="7.7109375" style="460" bestFit="1" customWidth="1"/>
    <col min="7940" max="7940" width="14.85546875" style="460" bestFit="1" customWidth="1"/>
    <col min="7941" max="7941" width="14.85546875" style="460" customWidth="1"/>
    <col min="7942" max="7942" width="14.85546875" style="460" bestFit="1" customWidth="1"/>
    <col min="7943" max="7944" width="17.85546875" style="460" customWidth="1"/>
    <col min="7945" max="8193" width="9.140625" style="460"/>
    <col min="8194" max="8194" width="42.140625" style="460" bestFit="1" customWidth="1"/>
    <col min="8195" max="8195" width="7.7109375" style="460" bestFit="1" customWidth="1"/>
    <col min="8196" max="8196" width="14.85546875" style="460" bestFit="1" customWidth="1"/>
    <col min="8197" max="8197" width="14.85546875" style="460" customWidth="1"/>
    <col min="8198" max="8198" width="14.85546875" style="460" bestFit="1" customWidth="1"/>
    <col min="8199" max="8200" width="17.85546875" style="460" customWidth="1"/>
    <col min="8201" max="8449" width="9.140625" style="460"/>
    <col min="8450" max="8450" width="42.140625" style="460" bestFit="1" customWidth="1"/>
    <col min="8451" max="8451" width="7.7109375" style="460" bestFit="1" customWidth="1"/>
    <col min="8452" max="8452" width="14.85546875" style="460" bestFit="1" customWidth="1"/>
    <col min="8453" max="8453" width="14.85546875" style="460" customWidth="1"/>
    <col min="8454" max="8454" width="14.85546875" style="460" bestFit="1" customWidth="1"/>
    <col min="8455" max="8456" width="17.85546875" style="460" customWidth="1"/>
    <col min="8457" max="8705" width="9.140625" style="460"/>
    <col min="8706" max="8706" width="42.140625" style="460" bestFit="1" customWidth="1"/>
    <col min="8707" max="8707" width="7.7109375" style="460" bestFit="1" customWidth="1"/>
    <col min="8708" max="8708" width="14.85546875" style="460" bestFit="1" customWidth="1"/>
    <col min="8709" max="8709" width="14.85546875" style="460" customWidth="1"/>
    <col min="8710" max="8710" width="14.85546875" style="460" bestFit="1" customWidth="1"/>
    <col min="8711" max="8712" width="17.85546875" style="460" customWidth="1"/>
    <col min="8713" max="8961" width="9.140625" style="460"/>
    <col min="8962" max="8962" width="42.140625" style="460" bestFit="1" customWidth="1"/>
    <col min="8963" max="8963" width="7.7109375" style="460" bestFit="1" customWidth="1"/>
    <col min="8964" max="8964" width="14.85546875" style="460" bestFit="1" customWidth="1"/>
    <col min="8965" max="8965" width="14.85546875" style="460" customWidth="1"/>
    <col min="8966" max="8966" width="14.85546875" style="460" bestFit="1" customWidth="1"/>
    <col min="8967" max="8968" width="17.85546875" style="460" customWidth="1"/>
    <col min="8969" max="9217" width="9.140625" style="460"/>
    <col min="9218" max="9218" width="42.140625" style="460" bestFit="1" customWidth="1"/>
    <col min="9219" max="9219" width="7.7109375" style="460" bestFit="1" customWidth="1"/>
    <col min="9220" max="9220" width="14.85546875" style="460" bestFit="1" customWidth="1"/>
    <col min="9221" max="9221" width="14.85546875" style="460" customWidth="1"/>
    <col min="9222" max="9222" width="14.85546875" style="460" bestFit="1" customWidth="1"/>
    <col min="9223" max="9224" width="17.85546875" style="460" customWidth="1"/>
    <col min="9225" max="9473" width="9.140625" style="460"/>
    <col min="9474" max="9474" width="42.140625" style="460" bestFit="1" customWidth="1"/>
    <col min="9475" max="9475" width="7.7109375" style="460" bestFit="1" customWidth="1"/>
    <col min="9476" max="9476" width="14.85546875" style="460" bestFit="1" customWidth="1"/>
    <col min="9477" max="9477" width="14.85546875" style="460" customWidth="1"/>
    <col min="9478" max="9478" width="14.85546875" style="460" bestFit="1" customWidth="1"/>
    <col min="9479" max="9480" width="17.85546875" style="460" customWidth="1"/>
    <col min="9481" max="9729" width="9.140625" style="460"/>
    <col min="9730" max="9730" width="42.140625" style="460" bestFit="1" customWidth="1"/>
    <col min="9731" max="9731" width="7.7109375" style="460" bestFit="1" customWidth="1"/>
    <col min="9732" max="9732" width="14.85546875" style="460" bestFit="1" customWidth="1"/>
    <col min="9733" max="9733" width="14.85546875" style="460" customWidth="1"/>
    <col min="9734" max="9734" width="14.85546875" style="460" bestFit="1" customWidth="1"/>
    <col min="9735" max="9736" width="17.85546875" style="460" customWidth="1"/>
    <col min="9737" max="9985" width="9.140625" style="460"/>
    <col min="9986" max="9986" width="42.140625" style="460" bestFit="1" customWidth="1"/>
    <col min="9987" max="9987" width="7.7109375" style="460" bestFit="1" customWidth="1"/>
    <col min="9988" max="9988" width="14.85546875" style="460" bestFit="1" customWidth="1"/>
    <col min="9989" max="9989" width="14.85546875" style="460" customWidth="1"/>
    <col min="9990" max="9990" width="14.85546875" style="460" bestFit="1" customWidth="1"/>
    <col min="9991" max="9992" width="17.85546875" style="460" customWidth="1"/>
    <col min="9993" max="10241" width="9.140625" style="460"/>
    <col min="10242" max="10242" width="42.140625" style="460" bestFit="1" customWidth="1"/>
    <col min="10243" max="10243" width="7.7109375" style="460" bestFit="1" customWidth="1"/>
    <col min="10244" max="10244" width="14.85546875" style="460" bestFit="1" customWidth="1"/>
    <col min="10245" max="10245" width="14.85546875" style="460" customWidth="1"/>
    <col min="10246" max="10246" width="14.85546875" style="460" bestFit="1" customWidth="1"/>
    <col min="10247" max="10248" width="17.85546875" style="460" customWidth="1"/>
    <col min="10249" max="10497" width="9.140625" style="460"/>
    <col min="10498" max="10498" width="42.140625" style="460" bestFit="1" customWidth="1"/>
    <col min="10499" max="10499" width="7.7109375" style="460" bestFit="1" customWidth="1"/>
    <col min="10500" max="10500" width="14.85546875" style="460" bestFit="1" customWidth="1"/>
    <col min="10501" max="10501" width="14.85546875" style="460" customWidth="1"/>
    <col min="10502" max="10502" width="14.85546875" style="460" bestFit="1" customWidth="1"/>
    <col min="10503" max="10504" width="17.85546875" style="460" customWidth="1"/>
    <col min="10505" max="10753" width="9.140625" style="460"/>
    <col min="10754" max="10754" width="42.140625" style="460" bestFit="1" customWidth="1"/>
    <col min="10755" max="10755" width="7.7109375" style="460" bestFit="1" customWidth="1"/>
    <col min="10756" max="10756" width="14.85546875" style="460" bestFit="1" customWidth="1"/>
    <col min="10757" max="10757" width="14.85546875" style="460" customWidth="1"/>
    <col min="10758" max="10758" width="14.85546875" style="460" bestFit="1" customWidth="1"/>
    <col min="10759" max="10760" width="17.85546875" style="460" customWidth="1"/>
    <col min="10761" max="11009" width="9.140625" style="460"/>
    <col min="11010" max="11010" width="42.140625" style="460" bestFit="1" customWidth="1"/>
    <col min="11011" max="11011" width="7.7109375" style="460" bestFit="1" customWidth="1"/>
    <col min="11012" max="11012" width="14.85546875" style="460" bestFit="1" customWidth="1"/>
    <col min="11013" max="11013" width="14.85546875" style="460" customWidth="1"/>
    <col min="11014" max="11014" width="14.85546875" style="460" bestFit="1" customWidth="1"/>
    <col min="11015" max="11016" width="17.85546875" style="460" customWidth="1"/>
    <col min="11017" max="11265" width="9.140625" style="460"/>
    <col min="11266" max="11266" width="42.140625" style="460" bestFit="1" customWidth="1"/>
    <col min="11267" max="11267" width="7.7109375" style="460" bestFit="1" customWidth="1"/>
    <col min="11268" max="11268" width="14.85546875" style="460" bestFit="1" customWidth="1"/>
    <col min="11269" max="11269" width="14.85546875" style="460" customWidth="1"/>
    <col min="11270" max="11270" width="14.85546875" style="460" bestFit="1" customWidth="1"/>
    <col min="11271" max="11272" width="17.85546875" style="460" customWidth="1"/>
    <col min="11273" max="11521" width="9.140625" style="460"/>
    <col min="11522" max="11522" width="42.140625" style="460" bestFit="1" customWidth="1"/>
    <col min="11523" max="11523" width="7.7109375" style="460" bestFit="1" customWidth="1"/>
    <col min="11524" max="11524" width="14.85546875" style="460" bestFit="1" customWidth="1"/>
    <col min="11525" max="11525" width="14.85546875" style="460" customWidth="1"/>
    <col min="11526" max="11526" width="14.85546875" style="460" bestFit="1" customWidth="1"/>
    <col min="11527" max="11528" width="17.85546875" style="460" customWidth="1"/>
    <col min="11529" max="11777" width="9.140625" style="460"/>
    <col min="11778" max="11778" width="42.140625" style="460" bestFit="1" customWidth="1"/>
    <col min="11779" max="11779" width="7.7109375" style="460" bestFit="1" customWidth="1"/>
    <col min="11780" max="11780" width="14.85546875" style="460" bestFit="1" customWidth="1"/>
    <col min="11781" max="11781" width="14.85546875" style="460" customWidth="1"/>
    <col min="11782" max="11782" width="14.85546875" style="460" bestFit="1" customWidth="1"/>
    <col min="11783" max="11784" width="17.85546875" style="460" customWidth="1"/>
    <col min="11785" max="12033" width="9.140625" style="460"/>
    <col min="12034" max="12034" width="42.140625" style="460" bestFit="1" customWidth="1"/>
    <col min="12035" max="12035" width="7.7109375" style="460" bestFit="1" customWidth="1"/>
    <col min="12036" max="12036" width="14.85546875" style="460" bestFit="1" customWidth="1"/>
    <col min="12037" max="12037" width="14.85546875" style="460" customWidth="1"/>
    <col min="12038" max="12038" width="14.85546875" style="460" bestFit="1" customWidth="1"/>
    <col min="12039" max="12040" width="17.85546875" style="460" customWidth="1"/>
    <col min="12041" max="12289" width="9.140625" style="460"/>
    <col min="12290" max="12290" width="42.140625" style="460" bestFit="1" customWidth="1"/>
    <col min="12291" max="12291" width="7.7109375" style="460" bestFit="1" customWidth="1"/>
    <col min="12292" max="12292" width="14.85546875" style="460" bestFit="1" customWidth="1"/>
    <col min="12293" max="12293" width="14.85546875" style="460" customWidth="1"/>
    <col min="12294" max="12294" width="14.85546875" style="460" bestFit="1" customWidth="1"/>
    <col min="12295" max="12296" width="17.85546875" style="460" customWidth="1"/>
    <col min="12297" max="12545" width="9.140625" style="460"/>
    <col min="12546" max="12546" width="42.140625" style="460" bestFit="1" customWidth="1"/>
    <col min="12547" max="12547" width="7.7109375" style="460" bestFit="1" customWidth="1"/>
    <col min="12548" max="12548" width="14.85546875" style="460" bestFit="1" customWidth="1"/>
    <col min="12549" max="12549" width="14.85546875" style="460" customWidth="1"/>
    <col min="12550" max="12550" width="14.85546875" style="460" bestFit="1" customWidth="1"/>
    <col min="12551" max="12552" width="17.85546875" style="460" customWidth="1"/>
    <col min="12553" max="12801" width="9.140625" style="460"/>
    <col min="12802" max="12802" width="42.140625" style="460" bestFit="1" customWidth="1"/>
    <col min="12803" max="12803" width="7.7109375" style="460" bestFit="1" customWidth="1"/>
    <col min="12804" max="12804" width="14.85546875" style="460" bestFit="1" customWidth="1"/>
    <col min="12805" max="12805" width="14.85546875" style="460" customWidth="1"/>
    <col min="12806" max="12806" width="14.85546875" style="460" bestFit="1" customWidth="1"/>
    <col min="12807" max="12808" width="17.85546875" style="460" customWidth="1"/>
    <col min="12809" max="13057" width="9.140625" style="460"/>
    <col min="13058" max="13058" width="42.140625" style="460" bestFit="1" customWidth="1"/>
    <col min="13059" max="13059" width="7.7109375" style="460" bestFit="1" customWidth="1"/>
    <col min="13060" max="13060" width="14.85546875" style="460" bestFit="1" customWidth="1"/>
    <col min="13061" max="13061" width="14.85546875" style="460" customWidth="1"/>
    <col min="13062" max="13062" width="14.85546875" style="460" bestFit="1" customWidth="1"/>
    <col min="13063" max="13064" width="17.85546875" style="460" customWidth="1"/>
    <col min="13065" max="13313" width="9.140625" style="460"/>
    <col min="13314" max="13314" width="42.140625" style="460" bestFit="1" customWidth="1"/>
    <col min="13315" max="13315" width="7.7109375" style="460" bestFit="1" customWidth="1"/>
    <col min="13316" max="13316" width="14.85546875" style="460" bestFit="1" customWidth="1"/>
    <col min="13317" max="13317" width="14.85546875" style="460" customWidth="1"/>
    <col min="13318" max="13318" width="14.85546875" style="460" bestFit="1" customWidth="1"/>
    <col min="13319" max="13320" width="17.85546875" style="460" customWidth="1"/>
    <col min="13321" max="13569" width="9.140625" style="460"/>
    <col min="13570" max="13570" width="42.140625" style="460" bestFit="1" customWidth="1"/>
    <col min="13571" max="13571" width="7.7109375" style="460" bestFit="1" customWidth="1"/>
    <col min="13572" max="13572" width="14.85546875" style="460" bestFit="1" customWidth="1"/>
    <col min="13573" max="13573" width="14.85546875" style="460" customWidth="1"/>
    <col min="13574" max="13574" width="14.85546875" style="460" bestFit="1" customWidth="1"/>
    <col min="13575" max="13576" width="17.85546875" style="460" customWidth="1"/>
    <col min="13577" max="13825" width="9.140625" style="460"/>
    <col min="13826" max="13826" width="42.140625" style="460" bestFit="1" customWidth="1"/>
    <col min="13827" max="13827" width="7.7109375" style="460" bestFit="1" customWidth="1"/>
    <col min="13828" max="13828" width="14.85546875" style="460" bestFit="1" customWidth="1"/>
    <col min="13829" max="13829" width="14.85546875" style="460" customWidth="1"/>
    <col min="13830" max="13830" width="14.85546875" style="460" bestFit="1" customWidth="1"/>
    <col min="13831" max="13832" width="17.85546875" style="460" customWidth="1"/>
    <col min="13833" max="14081" width="9.140625" style="460"/>
    <col min="14082" max="14082" width="42.140625" style="460" bestFit="1" customWidth="1"/>
    <col min="14083" max="14083" width="7.7109375" style="460" bestFit="1" customWidth="1"/>
    <col min="14084" max="14084" width="14.85546875" style="460" bestFit="1" customWidth="1"/>
    <col min="14085" max="14085" width="14.85546875" style="460" customWidth="1"/>
    <col min="14086" max="14086" width="14.85546875" style="460" bestFit="1" customWidth="1"/>
    <col min="14087" max="14088" width="17.85546875" style="460" customWidth="1"/>
    <col min="14089" max="14337" width="9.140625" style="460"/>
    <col min="14338" max="14338" width="42.140625" style="460" bestFit="1" customWidth="1"/>
    <col min="14339" max="14339" width="7.7109375" style="460" bestFit="1" customWidth="1"/>
    <col min="14340" max="14340" width="14.85546875" style="460" bestFit="1" customWidth="1"/>
    <col min="14341" max="14341" width="14.85546875" style="460" customWidth="1"/>
    <col min="14342" max="14342" width="14.85546875" style="460" bestFit="1" customWidth="1"/>
    <col min="14343" max="14344" width="17.85546875" style="460" customWidth="1"/>
    <col min="14345" max="14593" width="9.140625" style="460"/>
    <col min="14594" max="14594" width="42.140625" style="460" bestFit="1" customWidth="1"/>
    <col min="14595" max="14595" width="7.7109375" style="460" bestFit="1" customWidth="1"/>
    <col min="14596" max="14596" width="14.85546875" style="460" bestFit="1" customWidth="1"/>
    <col min="14597" max="14597" width="14.85546875" style="460" customWidth="1"/>
    <col min="14598" max="14598" width="14.85546875" style="460" bestFit="1" customWidth="1"/>
    <col min="14599" max="14600" width="17.85546875" style="460" customWidth="1"/>
    <col min="14601" max="14849" width="9.140625" style="460"/>
    <col min="14850" max="14850" width="42.140625" style="460" bestFit="1" customWidth="1"/>
    <col min="14851" max="14851" width="7.7109375" style="460" bestFit="1" customWidth="1"/>
    <col min="14852" max="14852" width="14.85546875" style="460" bestFit="1" customWidth="1"/>
    <col min="14853" max="14853" width="14.85546875" style="460" customWidth="1"/>
    <col min="14854" max="14854" width="14.85546875" style="460" bestFit="1" customWidth="1"/>
    <col min="14855" max="14856" width="17.85546875" style="460" customWidth="1"/>
    <col min="14857" max="15105" width="9.140625" style="460"/>
    <col min="15106" max="15106" width="42.140625" style="460" bestFit="1" customWidth="1"/>
    <col min="15107" max="15107" width="7.7109375" style="460" bestFit="1" customWidth="1"/>
    <col min="15108" max="15108" width="14.85546875" style="460" bestFit="1" customWidth="1"/>
    <col min="15109" max="15109" width="14.85546875" style="460" customWidth="1"/>
    <col min="15110" max="15110" width="14.85546875" style="460" bestFit="1" customWidth="1"/>
    <col min="15111" max="15112" width="17.85546875" style="460" customWidth="1"/>
    <col min="15113" max="15361" width="9.140625" style="460"/>
    <col min="15362" max="15362" width="42.140625" style="460" bestFit="1" customWidth="1"/>
    <col min="15363" max="15363" width="7.7109375" style="460" bestFit="1" customWidth="1"/>
    <col min="15364" max="15364" width="14.85546875" style="460" bestFit="1" customWidth="1"/>
    <col min="15365" max="15365" width="14.85546875" style="460" customWidth="1"/>
    <col min="15366" max="15366" width="14.85546875" style="460" bestFit="1" customWidth="1"/>
    <col min="15367" max="15368" width="17.85546875" style="460" customWidth="1"/>
    <col min="15369" max="15617" width="9.140625" style="460"/>
    <col min="15618" max="15618" width="42.140625" style="460" bestFit="1" customWidth="1"/>
    <col min="15619" max="15619" width="7.7109375" style="460" bestFit="1" customWidth="1"/>
    <col min="15620" max="15620" width="14.85546875" style="460" bestFit="1" customWidth="1"/>
    <col min="15621" max="15621" width="14.85546875" style="460" customWidth="1"/>
    <col min="15622" max="15622" width="14.85546875" style="460" bestFit="1" customWidth="1"/>
    <col min="15623" max="15624" width="17.85546875" style="460" customWidth="1"/>
    <col min="15625" max="15873" width="9.140625" style="460"/>
    <col min="15874" max="15874" width="42.140625" style="460" bestFit="1" customWidth="1"/>
    <col min="15875" max="15875" width="7.7109375" style="460" bestFit="1" customWidth="1"/>
    <col min="15876" max="15876" width="14.85546875" style="460" bestFit="1" customWidth="1"/>
    <col min="15877" max="15877" width="14.85546875" style="460" customWidth="1"/>
    <col min="15878" max="15878" width="14.85546875" style="460" bestFit="1" customWidth="1"/>
    <col min="15879" max="15880" width="17.85546875" style="460" customWidth="1"/>
    <col min="15881" max="16129" width="9.140625" style="460"/>
    <col min="16130" max="16130" width="42.140625" style="460" bestFit="1" customWidth="1"/>
    <col min="16131" max="16131" width="7.7109375" style="460" bestFit="1" customWidth="1"/>
    <col min="16132" max="16132" width="14.85546875" style="460" bestFit="1" customWidth="1"/>
    <col min="16133" max="16133" width="14.85546875" style="460" customWidth="1"/>
    <col min="16134" max="16134" width="14.85546875" style="460" bestFit="1" customWidth="1"/>
    <col min="16135" max="16136" width="17.85546875" style="460" customWidth="1"/>
    <col min="16137" max="16384" width="9.140625" style="460"/>
  </cols>
  <sheetData>
    <row r="1" spans="1:10" s="42" customFormat="1" ht="30.75" customHeight="1" x14ac:dyDescent="0.3">
      <c r="A1" s="1059" t="s">
        <v>95</v>
      </c>
      <c r="B1" s="1059"/>
      <c r="C1" s="1059"/>
      <c r="D1" s="1059"/>
      <c r="E1" s="1059"/>
      <c r="F1" s="1059"/>
      <c r="G1" s="653"/>
      <c r="H1" s="654"/>
    </row>
    <row r="2" spans="1:10" s="42" customFormat="1" ht="25.5" customHeight="1" thickBot="1" x14ac:dyDescent="0.35">
      <c r="A2" s="655"/>
      <c r="B2" s="655"/>
      <c r="C2" s="655"/>
      <c r="D2" s="655"/>
      <c r="E2" s="1060" t="s">
        <v>488</v>
      </c>
      <c r="F2" s="1060"/>
      <c r="G2" s="656"/>
      <c r="H2" s="657"/>
    </row>
    <row r="3" spans="1:10" s="42" customFormat="1" ht="56.25" customHeight="1" thickBot="1" x14ac:dyDescent="0.25">
      <c r="A3" s="1062" t="s">
        <v>55</v>
      </c>
      <c r="B3" s="1061" t="s">
        <v>750</v>
      </c>
      <c r="C3" s="1061"/>
      <c r="D3" s="1061"/>
      <c r="E3" s="1061"/>
      <c r="F3" s="994" t="s">
        <v>528</v>
      </c>
      <c r="G3" s="2"/>
      <c r="H3" s="658"/>
    </row>
    <row r="4" spans="1:10" s="42" customFormat="1" ht="49.5" customHeight="1" thickBot="1" x14ac:dyDescent="0.25">
      <c r="A4" s="1062"/>
      <c r="B4" s="149" t="s">
        <v>749</v>
      </c>
      <c r="C4" s="1016" t="s">
        <v>798</v>
      </c>
      <c r="D4" s="1017" t="s">
        <v>799</v>
      </c>
      <c r="E4" s="1018" t="s">
        <v>745</v>
      </c>
      <c r="F4" s="1019" t="s">
        <v>748</v>
      </c>
      <c r="G4" s="2"/>
      <c r="H4" s="659"/>
    </row>
    <row r="5" spans="1:10" s="42" customFormat="1" ht="20.25" thickBot="1" x14ac:dyDescent="0.25">
      <c r="A5" s="1020" t="s">
        <v>540</v>
      </c>
      <c r="B5" s="874">
        <v>181831</v>
      </c>
      <c r="C5" s="874">
        <v>182496</v>
      </c>
      <c r="D5" s="1021" t="s">
        <v>803</v>
      </c>
      <c r="E5" s="1005">
        <v>1080</v>
      </c>
      <c r="F5" s="874">
        <v>31426</v>
      </c>
      <c r="G5" s="660"/>
      <c r="H5" s="1007"/>
      <c r="I5" s="26"/>
      <c r="J5" s="26"/>
    </row>
    <row r="6" spans="1:10" s="42" customFormat="1" ht="33.75" thickBot="1" x14ac:dyDescent="0.3">
      <c r="A6" s="1022" t="s">
        <v>814</v>
      </c>
      <c r="B6" s="874">
        <v>2921</v>
      </c>
      <c r="C6" s="874">
        <v>12585</v>
      </c>
      <c r="D6" s="874">
        <v>2849</v>
      </c>
      <c r="E6" s="1005">
        <f>D6-B6</f>
        <v>-72</v>
      </c>
      <c r="F6" s="874">
        <v>348</v>
      </c>
      <c r="G6" s="801"/>
      <c r="H6" s="661"/>
      <c r="I6" s="26"/>
    </row>
    <row r="7" spans="1:10" s="42" customFormat="1" ht="33.75" thickBot="1" x14ac:dyDescent="0.25">
      <c r="A7" s="1022" t="s">
        <v>815</v>
      </c>
      <c r="B7" s="874">
        <v>2920</v>
      </c>
      <c r="C7" s="874">
        <v>13026</v>
      </c>
      <c r="D7" s="874">
        <v>2587</v>
      </c>
      <c r="E7" s="1005">
        <f>D7-B7</f>
        <v>-333</v>
      </c>
      <c r="F7" s="874">
        <v>373</v>
      </c>
      <c r="G7" s="801"/>
      <c r="H7" s="1064"/>
      <c r="I7" s="26"/>
    </row>
    <row r="8" spans="1:10" s="42" customFormat="1" ht="33.75" thickBot="1" x14ac:dyDescent="0.25">
      <c r="A8" s="1022" t="s">
        <v>816</v>
      </c>
      <c r="B8" s="874">
        <f>B6-B7</f>
        <v>1</v>
      </c>
      <c r="C8" s="874">
        <v>-441</v>
      </c>
      <c r="D8" s="874">
        <f>D6-D7</f>
        <v>262</v>
      </c>
      <c r="E8" s="1005">
        <f>D8-B8</f>
        <v>261</v>
      </c>
      <c r="F8" s="874">
        <f>F6-F7</f>
        <v>-25</v>
      </c>
      <c r="G8" s="801"/>
      <c r="H8" s="1064"/>
      <c r="I8" s="26"/>
    </row>
    <row r="9" spans="1:10" s="42" customFormat="1" ht="15" customHeight="1" x14ac:dyDescent="0.2">
      <c r="A9" s="1066" t="s">
        <v>243</v>
      </c>
      <c r="B9" s="1066"/>
      <c r="C9" s="1066"/>
      <c r="D9" s="1066"/>
      <c r="E9" s="1066"/>
      <c r="F9" s="1066"/>
      <c r="G9" s="1066"/>
      <c r="H9" s="1064"/>
    </row>
    <row r="10" spans="1:10" s="42" customFormat="1" ht="16.5" x14ac:dyDescent="0.25">
      <c r="A10" s="802" t="s">
        <v>808</v>
      </c>
      <c r="B10" s="543"/>
      <c r="C10" s="543"/>
      <c r="D10" s="543"/>
      <c r="E10" s="543"/>
      <c r="F10" s="543"/>
      <c r="G10" s="426"/>
    </row>
    <row r="11" spans="1:10" s="42" customFormat="1" ht="18" customHeight="1" x14ac:dyDescent="0.2">
      <c r="A11" s="1065" t="s">
        <v>794</v>
      </c>
      <c r="B11" s="1065"/>
      <c r="C11" s="1065"/>
      <c r="D11" s="1065"/>
      <c r="E11" s="1065"/>
      <c r="F11" s="1065"/>
      <c r="G11" s="863"/>
    </row>
    <row r="12" spans="1:10" s="42" customFormat="1" ht="13.5" thickBot="1" x14ac:dyDescent="0.25">
      <c r="A12" s="415"/>
      <c r="B12" s="803"/>
      <c r="C12" s="803"/>
      <c r="D12" s="803"/>
      <c r="E12" s="803"/>
      <c r="F12" s="803"/>
      <c r="G12" s="415"/>
    </row>
    <row r="13" spans="1:10" s="415" customFormat="1" ht="57.75" customHeight="1" thickBot="1" x14ac:dyDescent="0.25">
      <c r="A13" s="1062" t="s">
        <v>55</v>
      </c>
      <c r="B13" s="1061" t="s">
        <v>536</v>
      </c>
      <c r="C13" s="1061"/>
      <c r="D13" s="1061"/>
      <c r="E13" s="1061"/>
      <c r="F13" s="1024" t="s">
        <v>623</v>
      </c>
      <c r="H13" s="623"/>
    </row>
    <row r="14" spans="1:10" ht="48.75" customHeight="1" thickBot="1" x14ac:dyDescent="0.25">
      <c r="A14" s="1062"/>
      <c r="B14" s="652" t="s">
        <v>744</v>
      </c>
      <c r="C14" s="652" t="s">
        <v>698</v>
      </c>
      <c r="D14" s="652" t="s">
        <v>746</v>
      </c>
      <c r="E14" s="1024" t="s">
        <v>747</v>
      </c>
      <c r="F14" s="652" t="s">
        <v>714</v>
      </c>
      <c r="G14" s="417"/>
      <c r="H14" s="463"/>
      <c r="J14" s="620"/>
    </row>
    <row r="15" spans="1:10" ht="34.5" thickBot="1" x14ac:dyDescent="0.35">
      <c r="A15" s="1023" t="s">
        <v>817</v>
      </c>
      <c r="B15" s="1005">
        <v>686</v>
      </c>
      <c r="C15" s="1005" t="s">
        <v>811</v>
      </c>
      <c r="D15" s="1005">
        <v>694</v>
      </c>
      <c r="E15" s="874">
        <f>D15-B15</f>
        <v>8</v>
      </c>
      <c r="F15" s="874">
        <v>98</v>
      </c>
      <c r="G15" s="426"/>
      <c r="H15" s="622"/>
      <c r="I15" s="620"/>
      <c r="J15" s="620"/>
    </row>
    <row r="16" spans="1:10" ht="34.5" thickBot="1" x14ac:dyDescent="0.35">
      <c r="A16" s="1023" t="s">
        <v>818</v>
      </c>
      <c r="B16" s="1005">
        <v>288</v>
      </c>
      <c r="C16" s="1005" t="s">
        <v>812</v>
      </c>
      <c r="D16" s="1005">
        <v>307</v>
      </c>
      <c r="E16" s="874">
        <f>D16-B16</f>
        <v>19</v>
      </c>
      <c r="F16" s="874">
        <v>62</v>
      </c>
      <c r="G16" s="426"/>
      <c r="H16" s="622"/>
      <c r="I16" s="620"/>
      <c r="J16" s="620"/>
    </row>
    <row r="17" spans="1:10" ht="34.5" thickBot="1" x14ac:dyDescent="0.35">
      <c r="A17" s="1025" t="s">
        <v>821</v>
      </c>
      <c r="B17" s="1005">
        <f>B15-B16</f>
        <v>398</v>
      </c>
      <c r="C17" s="1005">
        <v>1250</v>
      </c>
      <c r="D17" s="1005">
        <f>D15-D16</f>
        <v>387</v>
      </c>
      <c r="E17" s="874">
        <f>D17-B17</f>
        <v>-11</v>
      </c>
      <c r="F17" s="874">
        <f>F15-F16</f>
        <v>36</v>
      </c>
      <c r="G17" s="426"/>
      <c r="H17" s="622"/>
      <c r="I17" s="620"/>
      <c r="J17" s="620"/>
    </row>
    <row r="18" spans="1:10" ht="34.5" thickBot="1" x14ac:dyDescent="0.35">
      <c r="A18" s="1025" t="s">
        <v>819</v>
      </c>
      <c r="B18" s="1005">
        <v>581</v>
      </c>
      <c r="C18" s="1005">
        <v>1761</v>
      </c>
      <c r="D18" s="1005">
        <v>494</v>
      </c>
      <c r="E18" s="874">
        <f>D18-B18</f>
        <v>-87</v>
      </c>
      <c r="F18" s="874">
        <v>53</v>
      </c>
      <c r="G18" s="426"/>
      <c r="H18" s="622"/>
      <c r="I18" s="620"/>
      <c r="J18" s="620"/>
    </row>
    <row r="19" spans="1:10" ht="34.5" thickBot="1" x14ac:dyDescent="0.35">
      <c r="A19" s="1025" t="s">
        <v>820</v>
      </c>
      <c r="B19" s="1005">
        <v>414</v>
      </c>
      <c r="C19" s="1005">
        <v>1106</v>
      </c>
      <c r="D19" s="1005">
        <v>352</v>
      </c>
      <c r="E19" s="874">
        <f>D19-B19</f>
        <v>-62</v>
      </c>
      <c r="F19" s="874">
        <v>40</v>
      </c>
      <c r="G19" s="426"/>
      <c r="H19" s="622"/>
      <c r="I19" s="620"/>
      <c r="J19" s="620"/>
    </row>
    <row r="20" spans="1:10" s="42" customFormat="1" ht="16.5" customHeight="1" x14ac:dyDescent="0.25">
      <c r="A20" s="1063" t="s">
        <v>809</v>
      </c>
      <c r="B20" s="1063"/>
      <c r="C20" s="1063"/>
      <c r="D20" s="1063"/>
      <c r="E20" s="1063"/>
      <c r="F20" s="1063"/>
      <c r="G20" s="426"/>
      <c r="H20" s="39"/>
    </row>
    <row r="21" spans="1:10" s="42" customFormat="1" ht="16.5" customHeight="1" x14ac:dyDescent="0.25">
      <c r="A21" s="804" t="s">
        <v>622</v>
      </c>
      <c r="B21" s="804"/>
      <c r="C21" s="804"/>
      <c r="D21" s="804"/>
      <c r="E21" s="804"/>
      <c r="F21" s="804"/>
      <c r="G21" s="426"/>
      <c r="H21" s="39"/>
    </row>
    <row r="22" spans="1:10" s="42" customFormat="1" ht="16.5" customHeight="1" x14ac:dyDescent="0.25">
      <c r="A22" s="1063" t="s">
        <v>810</v>
      </c>
      <c r="B22" s="1063"/>
      <c r="C22" s="1063"/>
      <c r="D22" s="1063"/>
      <c r="E22" s="1063"/>
      <c r="F22" s="1063"/>
      <c r="G22" s="426"/>
      <c r="H22" s="39"/>
    </row>
    <row r="23" spans="1:10" s="42" customFormat="1" ht="16.5" customHeight="1" x14ac:dyDescent="0.25">
      <c r="A23" s="1006" t="s">
        <v>813</v>
      </c>
      <c r="B23" s="1006"/>
      <c r="C23" s="1006"/>
      <c r="D23" s="1006"/>
      <c r="E23" s="1006"/>
      <c r="F23" s="1006"/>
      <c r="G23" s="426"/>
      <c r="H23" s="39"/>
    </row>
    <row r="24" spans="1:10" s="42" customFormat="1" x14ac:dyDescent="0.2">
      <c r="B24" s="17"/>
      <c r="C24" s="17"/>
      <c r="D24" s="17"/>
      <c r="E24" s="17"/>
      <c r="F24" s="17"/>
    </row>
    <row r="25" spans="1:10" s="42" customFormat="1" x14ac:dyDescent="0.2">
      <c r="B25" s="17"/>
      <c r="C25" s="17"/>
      <c r="D25" s="17"/>
      <c r="E25" s="17"/>
      <c r="F25" s="17"/>
    </row>
    <row r="26" spans="1:10" s="42" customFormat="1" x14ac:dyDescent="0.2">
      <c r="B26" s="17"/>
      <c r="C26" s="17"/>
      <c r="D26" s="17"/>
      <c r="E26" s="17"/>
      <c r="F26" s="17"/>
    </row>
    <row r="27" spans="1:10" s="42" customFormat="1" x14ac:dyDescent="0.2">
      <c r="B27" s="17"/>
      <c r="C27" s="17"/>
      <c r="D27" s="17"/>
      <c r="E27" s="17"/>
      <c r="F27" s="17"/>
    </row>
    <row r="28" spans="1:10" s="42" customFormat="1" x14ac:dyDescent="0.2">
      <c r="B28" s="17"/>
      <c r="C28" s="17"/>
      <c r="D28" s="17"/>
      <c r="E28" s="17"/>
      <c r="F28" s="17"/>
    </row>
    <row r="29" spans="1:10" s="42" customFormat="1" x14ac:dyDescent="0.2">
      <c r="B29" s="17"/>
      <c r="C29" s="17"/>
      <c r="D29" s="17"/>
      <c r="E29" s="17"/>
      <c r="F29" s="17"/>
    </row>
    <row r="30" spans="1:10" s="42" customFormat="1" x14ac:dyDescent="0.2">
      <c r="B30" s="17"/>
      <c r="C30" s="17"/>
      <c r="D30" s="17"/>
      <c r="E30" s="17"/>
      <c r="F30" s="17"/>
    </row>
    <row r="31" spans="1:10" s="42" customFormat="1" x14ac:dyDescent="0.2">
      <c r="B31" s="17"/>
      <c r="C31" s="17"/>
      <c r="D31" s="17"/>
      <c r="E31" s="17"/>
      <c r="F31" s="17"/>
    </row>
    <row r="32" spans="1:10" s="42" customFormat="1" x14ac:dyDescent="0.2">
      <c r="B32" s="17"/>
      <c r="C32" s="17"/>
      <c r="D32" s="17"/>
      <c r="E32" s="17"/>
      <c r="F32" s="17"/>
    </row>
    <row r="33" spans="2:6" s="42" customFormat="1" ht="12" customHeight="1" x14ac:dyDescent="0.2">
      <c r="B33" s="17"/>
      <c r="C33" s="17"/>
      <c r="D33" s="17"/>
      <c r="E33" s="17"/>
      <c r="F33" s="17"/>
    </row>
    <row r="34" spans="2:6" s="42" customFormat="1" x14ac:dyDescent="0.2">
      <c r="B34" s="17"/>
      <c r="C34" s="17"/>
      <c r="D34" s="17"/>
      <c r="E34" s="17"/>
      <c r="F34" s="17"/>
    </row>
    <row r="35" spans="2:6" s="42" customFormat="1" x14ac:dyDescent="0.2">
      <c r="B35" s="17"/>
      <c r="C35" s="17"/>
      <c r="D35" s="17"/>
      <c r="E35" s="17"/>
      <c r="F35" s="17"/>
    </row>
    <row r="36" spans="2:6" s="42" customFormat="1" x14ac:dyDescent="0.2">
      <c r="B36" s="17"/>
      <c r="C36" s="17"/>
      <c r="D36" s="17"/>
      <c r="E36" s="17"/>
      <c r="F36" s="17"/>
    </row>
    <row r="37" spans="2:6" s="42" customFormat="1" x14ac:dyDescent="0.2">
      <c r="B37" s="17"/>
      <c r="C37" s="17"/>
      <c r="D37" s="17"/>
      <c r="E37" s="17"/>
      <c r="F37" s="17"/>
    </row>
    <row r="38" spans="2:6" s="42" customFormat="1" x14ac:dyDescent="0.2">
      <c r="B38" s="17"/>
      <c r="C38" s="17"/>
      <c r="D38" s="17"/>
      <c r="E38" s="17"/>
      <c r="F38" s="17"/>
    </row>
    <row r="39" spans="2:6" s="42" customFormat="1" x14ac:dyDescent="0.2">
      <c r="B39" s="17"/>
      <c r="C39" s="17"/>
      <c r="D39" s="17"/>
      <c r="E39" s="17"/>
      <c r="F39" s="17"/>
    </row>
    <row r="40" spans="2:6" s="42" customFormat="1" x14ac:dyDescent="0.2">
      <c r="B40" s="17"/>
      <c r="C40" s="17"/>
      <c r="D40" s="17"/>
      <c r="E40" s="17"/>
      <c r="F40" s="17"/>
    </row>
    <row r="41" spans="2:6" s="42" customFormat="1" x14ac:dyDescent="0.2">
      <c r="B41" s="17"/>
      <c r="C41" s="17"/>
      <c r="D41" s="17"/>
      <c r="E41" s="17"/>
      <c r="F41" s="17"/>
    </row>
    <row r="42" spans="2:6" s="42" customFormat="1" x14ac:dyDescent="0.2">
      <c r="B42" s="17"/>
      <c r="C42" s="17"/>
      <c r="D42" s="17"/>
      <c r="E42" s="17"/>
      <c r="F42" s="17"/>
    </row>
    <row r="43" spans="2:6" s="42" customFormat="1" x14ac:dyDescent="0.2">
      <c r="B43" s="17"/>
      <c r="C43" s="17"/>
      <c r="D43" s="17"/>
      <c r="E43" s="17"/>
      <c r="F43" s="17"/>
    </row>
    <row r="44" spans="2:6" s="42" customFormat="1" x14ac:dyDescent="0.2">
      <c r="B44" s="17"/>
      <c r="C44" s="17"/>
      <c r="D44" s="17"/>
      <c r="E44" s="17"/>
      <c r="F44" s="17"/>
    </row>
    <row r="45" spans="2:6" s="42" customFormat="1" x14ac:dyDescent="0.2">
      <c r="B45" s="17"/>
      <c r="C45" s="17"/>
      <c r="D45" s="17"/>
      <c r="E45" s="17"/>
      <c r="F45" s="17"/>
    </row>
    <row r="46" spans="2:6" s="42" customFormat="1" x14ac:dyDescent="0.2">
      <c r="B46" s="17"/>
      <c r="C46" s="17"/>
      <c r="D46" s="17"/>
      <c r="E46" s="17"/>
      <c r="F46" s="17"/>
    </row>
    <row r="47" spans="2:6" s="42" customFormat="1" x14ac:dyDescent="0.2">
      <c r="B47" s="17"/>
      <c r="C47" s="17"/>
      <c r="D47" s="17"/>
      <c r="E47" s="17"/>
      <c r="F47" s="17"/>
    </row>
    <row r="48" spans="2:6" s="42" customFormat="1" x14ac:dyDescent="0.2">
      <c r="B48" s="17"/>
      <c r="C48" s="17"/>
      <c r="D48" s="17"/>
      <c r="E48" s="17"/>
      <c r="F48" s="17"/>
    </row>
    <row r="49" spans="2:6" s="42" customFormat="1" x14ac:dyDescent="0.2">
      <c r="B49" s="17"/>
      <c r="C49" s="17"/>
      <c r="D49" s="17"/>
      <c r="E49" s="17"/>
      <c r="F49" s="17"/>
    </row>
    <row r="50" spans="2:6" s="42" customFormat="1" x14ac:dyDescent="0.2">
      <c r="B50" s="17"/>
      <c r="C50" s="17"/>
      <c r="D50" s="17"/>
      <c r="E50" s="17"/>
      <c r="F50" s="17"/>
    </row>
    <row r="51" spans="2:6" s="42" customFormat="1" x14ac:dyDescent="0.2">
      <c r="B51" s="17"/>
      <c r="C51" s="17"/>
      <c r="D51" s="17"/>
      <c r="E51" s="17"/>
      <c r="F51" s="17"/>
    </row>
    <row r="52" spans="2:6" s="42" customFormat="1" x14ac:dyDescent="0.2">
      <c r="B52" s="17"/>
      <c r="C52" s="17"/>
      <c r="D52" s="17"/>
      <c r="E52" s="17"/>
      <c r="F52" s="17"/>
    </row>
    <row r="53" spans="2:6" s="42" customFormat="1" x14ac:dyDescent="0.2">
      <c r="B53" s="17"/>
      <c r="C53" s="17"/>
      <c r="D53" s="17"/>
      <c r="E53" s="17"/>
      <c r="F53" s="17"/>
    </row>
    <row r="54" spans="2:6" s="42" customFormat="1" x14ac:dyDescent="0.2">
      <c r="B54" s="17"/>
      <c r="C54" s="17"/>
      <c r="D54" s="17"/>
      <c r="E54" s="17"/>
      <c r="F54" s="17"/>
    </row>
    <row r="55" spans="2:6" s="42" customFormat="1" x14ac:dyDescent="0.2">
      <c r="B55" s="17"/>
      <c r="C55" s="17"/>
      <c r="D55" s="17"/>
      <c r="E55" s="17"/>
      <c r="F55" s="17"/>
    </row>
    <row r="56" spans="2:6" s="42" customFormat="1" x14ac:dyDescent="0.2">
      <c r="B56" s="17"/>
      <c r="C56" s="17"/>
      <c r="D56" s="17"/>
      <c r="E56" s="17"/>
      <c r="F56" s="17"/>
    </row>
  </sheetData>
  <mergeCells count="11">
    <mergeCell ref="A22:F22"/>
    <mergeCell ref="A13:A14"/>
    <mergeCell ref="B13:E13"/>
    <mergeCell ref="H7:H9"/>
    <mergeCell ref="A11:F11"/>
    <mergeCell ref="A9:G9"/>
    <mergeCell ref="A1:F1"/>
    <mergeCell ref="E2:F2"/>
    <mergeCell ref="B3:E3"/>
    <mergeCell ref="A3:A4"/>
    <mergeCell ref="A20:F20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8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E71"/>
  <sheetViews>
    <sheetView view="pageBreakPreview" topLeftCell="A9" zoomScale="68" zoomScaleNormal="87" zoomScaleSheetLayoutView="68" workbookViewId="0">
      <selection activeCell="W41" sqref="W41"/>
    </sheetView>
  </sheetViews>
  <sheetFormatPr defaultColWidth="9.140625" defaultRowHeight="12.75" x14ac:dyDescent="0.2"/>
  <cols>
    <col min="1" max="1" width="8.140625" style="42" customWidth="1"/>
    <col min="2" max="2" width="79.28515625" style="42" customWidth="1"/>
    <col min="3" max="3" width="9.5703125" style="42" bestFit="1" customWidth="1"/>
    <col min="4" max="4" width="13.7109375" style="42" customWidth="1"/>
    <col min="5" max="5" width="14.42578125" style="42" customWidth="1"/>
    <col min="6" max="6" width="14.5703125" style="42" customWidth="1"/>
    <col min="7" max="7" width="14.42578125" style="42" customWidth="1"/>
    <col min="8" max="8" width="16.7109375" style="42" customWidth="1"/>
    <col min="9" max="9" width="11.5703125" style="2" customWidth="1"/>
    <col min="10" max="10" width="4.7109375" style="39" customWidth="1"/>
    <col min="11" max="12" width="4.7109375" style="42" customWidth="1"/>
    <col min="13" max="13" width="6.28515625" style="42" customWidth="1"/>
    <col min="14" max="20" width="4.7109375" style="42" customWidth="1"/>
    <col min="21" max="21" width="13.42578125" style="42" customWidth="1"/>
    <col min="22" max="22" width="6.85546875" style="42" customWidth="1"/>
    <col min="23" max="23" width="12" style="42" customWidth="1"/>
    <col min="24" max="24" width="7.7109375" style="42" customWidth="1"/>
    <col min="25" max="25" width="6.85546875" style="42" customWidth="1"/>
    <col min="26" max="16384" width="9.140625" style="42"/>
  </cols>
  <sheetData>
    <row r="1" spans="1:31" s="415" customFormat="1" ht="21" customHeight="1" x14ac:dyDescent="0.2">
      <c r="A1" s="1075" t="s">
        <v>489</v>
      </c>
      <c r="B1" s="1075"/>
      <c r="C1" s="1075"/>
      <c r="D1" s="1075"/>
      <c r="E1" s="1075"/>
      <c r="F1" s="1075"/>
      <c r="G1" s="1075"/>
      <c r="H1" s="1075"/>
      <c r="I1" s="1075"/>
      <c r="J1" s="623"/>
      <c r="AA1" s="623"/>
      <c r="AB1" s="624"/>
      <c r="AC1" s="625"/>
    </row>
    <row r="2" spans="1:31" s="415" customFormat="1" ht="18" customHeight="1" thickBot="1" x14ac:dyDescent="0.35">
      <c r="A2" s="417"/>
      <c r="B2" s="626"/>
      <c r="C2" s="626"/>
      <c r="D2" s="1134" t="s">
        <v>26</v>
      </c>
      <c r="E2" s="1134"/>
      <c r="F2" s="1134"/>
      <c r="G2" s="1134"/>
      <c r="H2" s="1134"/>
      <c r="I2" s="626"/>
      <c r="J2" s="623"/>
      <c r="AA2" s="623"/>
      <c r="AB2" s="624"/>
      <c r="AC2" s="625"/>
    </row>
    <row r="3" spans="1:31" s="460" customFormat="1" ht="17.25" customHeight="1" x14ac:dyDescent="0.2">
      <c r="A3" s="1135" t="s">
        <v>55</v>
      </c>
      <c r="B3" s="1136"/>
      <c r="C3" s="1137"/>
      <c r="D3" s="1144" t="s">
        <v>742</v>
      </c>
      <c r="E3" s="1147" t="s">
        <v>694</v>
      </c>
      <c r="F3" s="1150" t="s">
        <v>715</v>
      </c>
      <c r="G3" s="1153" t="s">
        <v>743</v>
      </c>
      <c r="H3" s="1154"/>
      <c r="I3" s="588"/>
      <c r="J3" s="463"/>
      <c r="AB3" s="587"/>
      <c r="AC3" s="589"/>
    </row>
    <row r="4" spans="1:31" s="460" customFormat="1" ht="21.75" customHeight="1" thickBot="1" x14ac:dyDescent="0.25">
      <c r="A4" s="1138"/>
      <c r="B4" s="1139"/>
      <c r="C4" s="1140"/>
      <c r="D4" s="1145"/>
      <c r="E4" s="1148"/>
      <c r="F4" s="1151"/>
      <c r="G4" s="1155"/>
      <c r="H4" s="1156"/>
      <c r="I4" s="588"/>
      <c r="J4" s="463"/>
      <c r="AB4" s="463"/>
      <c r="AC4" s="590"/>
      <c r="AD4" s="590"/>
      <c r="AE4" s="591"/>
    </row>
    <row r="5" spans="1:31" s="460" customFormat="1" ht="21" customHeight="1" thickBot="1" x14ac:dyDescent="0.25">
      <c r="A5" s="1141"/>
      <c r="B5" s="1142"/>
      <c r="C5" s="1143"/>
      <c r="D5" s="1146"/>
      <c r="E5" s="1149"/>
      <c r="F5" s="1152"/>
      <c r="G5" s="398" t="s">
        <v>382</v>
      </c>
      <c r="H5" s="398" t="s">
        <v>27</v>
      </c>
      <c r="I5" s="592"/>
      <c r="J5" s="463"/>
      <c r="AB5" s="463"/>
      <c r="AC5" s="590"/>
      <c r="AD5" s="590"/>
      <c r="AE5" s="591"/>
    </row>
    <row r="6" spans="1:31" s="460" customFormat="1" ht="41.25" customHeight="1" x14ac:dyDescent="0.5">
      <c r="A6" s="1157" t="s">
        <v>360</v>
      </c>
      <c r="B6" s="1158"/>
      <c r="C6" s="1159"/>
      <c r="D6" s="651">
        <v>77495</v>
      </c>
      <c r="E6" s="627">
        <v>77871</v>
      </c>
      <c r="F6" s="1000">
        <v>77467</v>
      </c>
      <c r="G6" s="627">
        <f>F6-D6</f>
        <v>-28</v>
      </c>
      <c r="H6" s="631">
        <f>F6/D6*100</f>
        <v>99.963868636686243</v>
      </c>
      <c r="I6" s="593"/>
      <c r="J6" s="587"/>
      <c r="K6" s="594"/>
      <c r="U6" s="595"/>
      <c r="V6" s="596"/>
      <c r="W6" s="597"/>
      <c r="X6" s="598"/>
      <c r="Y6" s="596"/>
      <c r="Z6" s="463"/>
      <c r="AA6" s="599"/>
      <c r="AB6" s="596"/>
    </row>
    <row r="7" spans="1:31" s="460" customFormat="1" ht="16.5" x14ac:dyDescent="0.25">
      <c r="A7" s="1123" t="s">
        <v>483</v>
      </c>
      <c r="B7" s="1124"/>
      <c r="C7" s="1125"/>
      <c r="D7" s="805" t="s">
        <v>506</v>
      </c>
      <c r="E7" s="628">
        <v>27</v>
      </c>
      <c r="F7" s="1001" t="s">
        <v>506</v>
      </c>
      <c r="G7" s="628"/>
      <c r="H7" s="632"/>
      <c r="I7" s="600"/>
      <c r="J7" s="463"/>
      <c r="U7" s="595"/>
      <c r="V7" s="596"/>
      <c r="W7" s="597"/>
      <c r="X7" s="598"/>
      <c r="Y7" s="596"/>
      <c r="Z7" s="463"/>
      <c r="AA7" s="599"/>
      <c r="AB7" s="596"/>
    </row>
    <row r="8" spans="1:31" s="460" customFormat="1" ht="16.5" customHeight="1" x14ac:dyDescent="0.25">
      <c r="A8" s="1123" t="s">
        <v>221</v>
      </c>
      <c r="B8" s="1124"/>
      <c r="C8" s="1125"/>
      <c r="D8" s="662">
        <v>10562</v>
      </c>
      <c r="E8" s="628">
        <v>10480</v>
      </c>
      <c r="F8" s="1001">
        <v>10205</v>
      </c>
      <c r="G8" s="628">
        <f>F8-D8</f>
        <v>-357</v>
      </c>
      <c r="H8" s="632">
        <f>F8/D8*100</f>
        <v>96.619958341223253</v>
      </c>
      <c r="I8" s="600"/>
      <c r="J8" s="601"/>
      <c r="K8" s="602"/>
      <c r="L8" s="465"/>
      <c r="U8" s="595"/>
      <c r="V8" s="596"/>
      <c r="W8" s="597"/>
      <c r="X8" s="598"/>
      <c r="Y8" s="596"/>
      <c r="Z8" s="463"/>
      <c r="AA8" s="599"/>
      <c r="AB8" s="596"/>
    </row>
    <row r="9" spans="1:31" s="460" customFormat="1" ht="16.5" x14ac:dyDescent="0.25">
      <c r="A9" s="1123" t="s">
        <v>485</v>
      </c>
      <c r="B9" s="1124"/>
      <c r="C9" s="1125"/>
      <c r="D9" s="662">
        <v>19777</v>
      </c>
      <c r="E9" s="628">
        <v>19835</v>
      </c>
      <c r="F9" s="1001">
        <v>19435</v>
      </c>
      <c r="G9" s="628">
        <f>F9-D9</f>
        <v>-342</v>
      </c>
      <c r="H9" s="632">
        <f>F9/D9*100</f>
        <v>98.270718511402137</v>
      </c>
      <c r="I9" s="600"/>
      <c r="J9" s="601"/>
      <c r="K9" s="602"/>
      <c r="L9" s="465"/>
      <c r="U9" s="595"/>
      <c r="V9" s="596"/>
      <c r="W9" s="597"/>
      <c r="X9" s="598"/>
      <c r="Y9" s="596"/>
      <c r="Z9" s="463"/>
      <c r="AA9" s="599"/>
      <c r="AB9" s="596"/>
    </row>
    <row r="10" spans="1:31" s="460" customFormat="1" ht="16.5" hidden="1" x14ac:dyDescent="0.25">
      <c r="A10" s="1123" t="s">
        <v>329</v>
      </c>
      <c r="B10" s="1124"/>
      <c r="C10" s="1125"/>
      <c r="D10" s="1004" t="s">
        <v>506</v>
      </c>
      <c r="E10" s="628" t="s">
        <v>506</v>
      </c>
      <c r="F10" s="1001" t="s">
        <v>506</v>
      </c>
      <c r="G10" s="628" t="e">
        <f t="shared" ref="G10:G25" si="0">F10-D10</f>
        <v>#VALUE!</v>
      </c>
      <c r="H10" s="632" t="e">
        <f t="shared" ref="H10:H25" si="1">F10/D10*100</f>
        <v>#VALUE!</v>
      </c>
      <c r="I10" s="600"/>
      <c r="J10" s="601"/>
      <c r="K10" s="602"/>
      <c r="L10" s="465"/>
      <c r="U10" s="595"/>
      <c r="V10" s="596"/>
      <c r="W10" s="597"/>
      <c r="X10" s="598"/>
      <c r="Y10" s="596"/>
      <c r="Z10" s="463"/>
      <c r="AA10" s="599"/>
      <c r="AB10" s="596"/>
    </row>
    <row r="11" spans="1:31" s="460" customFormat="1" ht="16.5" x14ac:dyDescent="0.25">
      <c r="A11" s="1127" t="s">
        <v>330</v>
      </c>
      <c r="B11" s="1128"/>
      <c r="C11" s="1129"/>
      <c r="D11" s="662">
        <v>1082</v>
      </c>
      <c r="E11" s="628">
        <v>1072</v>
      </c>
      <c r="F11" s="1001">
        <v>978</v>
      </c>
      <c r="G11" s="628">
        <f t="shared" si="0"/>
        <v>-104</v>
      </c>
      <c r="H11" s="632">
        <f t="shared" si="1"/>
        <v>90.388170055452861</v>
      </c>
      <c r="I11" s="600"/>
      <c r="J11" s="601"/>
      <c r="K11" s="602"/>
      <c r="L11" s="465"/>
      <c r="U11" s="595"/>
      <c r="V11" s="596"/>
      <c r="W11" s="597"/>
      <c r="X11" s="598"/>
      <c r="Y11" s="596"/>
      <c r="Z11" s="463"/>
      <c r="AA11" s="599"/>
      <c r="AB11" s="596"/>
    </row>
    <row r="12" spans="1:31" s="460" customFormat="1" ht="16.5" customHeight="1" x14ac:dyDescent="0.25">
      <c r="A12" s="1123" t="s">
        <v>222</v>
      </c>
      <c r="B12" s="1124"/>
      <c r="C12" s="1125"/>
      <c r="D12" s="662">
        <v>6501</v>
      </c>
      <c r="E12" s="628">
        <v>6632</v>
      </c>
      <c r="F12" s="1001">
        <v>7529</v>
      </c>
      <c r="G12" s="628">
        <f t="shared" si="0"/>
        <v>1028</v>
      </c>
      <c r="H12" s="632">
        <f t="shared" si="1"/>
        <v>115.812951853561</v>
      </c>
      <c r="I12" s="600"/>
      <c r="J12" s="601"/>
      <c r="K12" s="602"/>
      <c r="L12" s="465"/>
      <c r="U12" s="595"/>
      <c r="V12" s="596"/>
      <c r="W12" s="597"/>
      <c r="X12" s="598"/>
      <c r="Y12" s="596"/>
      <c r="Z12" s="463"/>
      <c r="AA12" s="599"/>
      <c r="AB12" s="596"/>
    </row>
    <row r="13" spans="1:31" s="460" customFormat="1" ht="16.5" customHeight="1" x14ac:dyDescent="0.25">
      <c r="A13" s="1123" t="s">
        <v>322</v>
      </c>
      <c r="B13" s="1124"/>
      <c r="C13" s="1125"/>
      <c r="D13" s="662">
        <v>1613</v>
      </c>
      <c r="E13" s="628">
        <v>1590</v>
      </c>
      <c r="F13" s="1001">
        <v>1576</v>
      </c>
      <c r="G13" s="628">
        <f t="shared" si="0"/>
        <v>-37</v>
      </c>
      <c r="H13" s="632">
        <f t="shared" si="1"/>
        <v>97.706137631742095</v>
      </c>
      <c r="I13" s="600"/>
      <c r="J13" s="601"/>
      <c r="K13" s="602"/>
      <c r="L13" s="465"/>
      <c r="U13" s="595"/>
      <c r="V13" s="596"/>
      <c r="W13" s="597"/>
      <c r="X13" s="598"/>
      <c r="Y13" s="596"/>
      <c r="Z13" s="463"/>
      <c r="AA13" s="599"/>
      <c r="AB13" s="596"/>
    </row>
    <row r="14" spans="1:31" s="460" customFormat="1" ht="16.5" x14ac:dyDescent="0.25">
      <c r="A14" s="1123" t="s">
        <v>323</v>
      </c>
      <c r="B14" s="1124"/>
      <c r="C14" s="1125"/>
      <c r="D14" s="662">
        <v>8769</v>
      </c>
      <c r="E14" s="628">
        <v>8764</v>
      </c>
      <c r="F14" s="1001">
        <v>8557</v>
      </c>
      <c r="G14" s="628">
        <f t="shared" si="0"/>
        <v>-212</v>
      </c>
      <c r="H14" s="632">
        <f t="shared" si="1"/>
        <v>97.582392519101376</v>
      </c>
      <c r="I14" s="600"/>
      <c r="J14" s="601"/>
      <c r="K14" s="602"/>
      <c r="L14" s="465"/>
      <c r="U14" s="595"/>
      <c r="V14" s="596"/>
      <c r="W14" s="597"/>
      <c r="X14" s="598"/>
      <c r="Y14" s="596"/>
      <c r="Z14" s="463"/>
      <c r="AA14" s="599"/>
      <c r="AB14" s="596"/>
    </row>
    <row r="15" spans="1:31" s="460" customFormat="1" ht="16.5" x14ac:dyDescent="0.25">
      <c r="A15" s="1123" t="s">
        <v>324</v>
      </c>
      <c r="B15" s="1124"/>
      <c r="C15" s="1125"/>
      <c r="D15" s="662">
        <v>910</v>
      </c>
      <c r="E15" s="628">
        <v>899</v>
      </c>
      <c r="F15" s="1001">
        <v>899</v>
      </c>
      <c r="G15" s="628">
        <f t="shared" si="0"/>
        <v>-11</v>
      </c>
      <c r="H15" s="632">
        <f t="shared" si="1"/>
        <v>98.791208791208788</v>
      </c>
      <c r="I15" s="600"/>
      <c r="J15" s="601"/>
      <c r="K15" s="602"/>
      <c r="L15" s="465"/>
      <c r="U15" s="595"/>
      <c r="V15" s="596"/>
      <c r="W15" s="597"/>
      <c r="X15" s="598"/>
      <c r="Y15" s="596"/>
      <c r="Z15" s="463"/>
      <c r="AA15" s="599"/>
      <c r="AB15" s="596"/>
    </row>
    <row r="16" spans="1:31" s="460" customFormat="1" ht="16.5" customHeight="1" x14ac:dyDescent="0.25">
      <c r="A16" s="1123" t="s">
        <v>325</v>
      </c>
      <c r="B16" s="1124"/>
      <c r="C16" s="1125"/>
      <c r="D16" s="662">
        <v>1486</v>
      </c>
      <c r="E16" s="628">
        <v>1470</v>
      </c>
      <c r="F16" s="1001">
        <v>1354</v>
      </c>
      <c r="G16" s="628">
        <f t="shared" si="0"/>
        <v>-132</v>
      </c>
      <c r="H16" s="632">
        <f t="shared" si="1"/>
        <v>91.117092866756394</v>
      </c>
      <c r="I16" s="600"/>
      <c r="J16" s="601"/>
      <c r="K16" s="602"/>
      <c r="L16" s="465"/>
      <c r="U16" s="595"/>
      <c r="V16" s="596"/>
      <c r="W16" s="597"/>
      <c r="X16" s="598"/>
      <c r="Y16" s="596"/>
      <c r="Z16" s="463"/>
      <c r="AA16" s="599"/>
      <c r="AB16" s="596"/>
    </row>
    <row r="17" spans="1:28" s="460" customFormat="1" ht="16.5" customHeight="1" x14ac:dyDescent="0.25">
      <c r="A17" s="1123" t="s">
        <v>333</v>
      </c>
      <c r="B17" s="1124"/>
      <c r="C17" s="1125"/>
      <c r="D17" s="662">
        <v>406</v>
      </c>
      <c r="E17" s="628">
        <v>405</v>
      </c>
      <c r="F17" s="1001">
        <v>398</v>
      </c>
      <c r="G17" s="628">
        <f t="shared" si="0"/>
        <v>-8</v>
      </c>
      <c r="H17" s="632">
        <f t="shared" si="1"/>
        <v>98.029556650246306</v>
      </c>
      <c r="I17" s="600"/>
      <c r="J17" s="601"/>
      <c r="K17" s="602"/>
      <c r="L17" s="465"/>
      <c r="U17" s="595"/>
      <c r="V17" s="596"/>
      <c r="W17" s="597"/>
      <c r="X17" s="598"/>
      <c r="Y17" s="596"/>
      <c r="Z17" s="463"/>
      <c r="AA17" s="599"/>
      <c r="AB17" s="596"/>
    </row>
    <row r="18" spans="1:28" s="460" customFormat="1" ht="16.5" customHeight="1" x14ac:dyDescent="0.25">
      <c r="A18" s="1123" t="s">
        <v>337</v>
      </c>
      <c r="B18" s="1124"/>
      <c r="C18" s="1125"/>
      <c r="D18" s="662">
        <v>1892</v>
      </c>
      <c r="E18" s="628">
        <v>1876</v>
      </c>
      <c r="F18" s="1001">
        <v>1880</v>
      </c>
      <c r="G18" s="628">
        <f t="shared" si="0"/>
        <v>-12</v>
      </c>
      <c r="H18" s="632">
        <f t="shared" si="1"/>
        <v>99.365750528541227</v>
      </c>
      <c r="I18" s="600"/>
      <c r="J18" s="601"/>
      <c r="K18" s="602"/>
      <c r="L18" s="465"/>
      <c r="U18" s="595"/>
      <c r="V18" s="596"/>
      <c r="W18" s="597"/>
      <c r="X18" s="598"/>
      <c r="Y18" s="596"/>
      <c r="Z18" s="463"/>
      <c r="AA18" s="599"/>
      <c r="AB18" s="596"/>
    </row>
    <row r="19" spans="1:28" s="460" customFormat="1" ht="16.5" customHeight="1" x14ac:dyDescent="0.25">
      <c r="A19" s="1123" t="s">
        <v>326</v>
      </c>
      <c r="B19" s="1124"/>
      <c r="C19" s="1125"/>
      <c r="D19" s="662">
        <v>1228</v>
      </c>
      <c r="E19" s="628">
        <v>1283</v>
      </c>
      <c r="F19" s="1001">
        <v>1379</v>
      </c>
      <c r="G19" s="628">
        <f t="shared" si="0"/>
        <v>151</v>
      </c>
      <c r="H19" s="632">
        <f t="shared" si="1"/>
        <v>112.29641693811074</v>
      </c>
      <c r="I19" s="600"/>
      <c r="J19" s="601"/>
      <c r="K19" s="602"/>
      <c r="L19" s="465"/>
      <c r="U19" s="595"/>
      <c r="V19" s="596"/>
      <c r="W19" s="597"/>
      <c r="X19" s="598"/>
      <c r="Y19" s="596"/>
      <c r="Z19" s="463"/>
      <c r="AA19" s="599"/>
      <c r="AB19" s="596"/>
    </row>
    <row r="20" spans="1:28" s="460" customFormat="1" ht="16.5" customHeight="1" x14ac:dyDescent="0.25">
      <c r="A20" s="1123" t="s">
        <v>327</v>
      </c>
      <c r="B20" s="1124"/>
      <c r="C20" s="1125"/>
      <c r="D20" s="662">
        <v>1496</v>
      </c>
      <c r="E20" s="628">
        <v>1879</v>
      </c>
      <c r="F20" s="1001">
        <v>1791</v>
      </c>
      <c r="G20" s="628">
        <f t="shared" si="0"/>
        <v>295</v>
      </c>
      <c r="H20" s="632">
        <f t="shared" si="1"/>
        <v>119.7192513368984</v>
      </c>
      <c r="I20" s="600"/>
      <c r="J20" s="601"/>
      <c r="K20" s="602"/>
      <c r="L20" s="465"/>
      <c r="U20" s="595"/>
      <c r="V20" s="596"/>
      <c r="W20" s="597"/>
      <c r="X20" s="598"/>
      <c r="Y20" s="596"/>
      <c r="Z20" s="463"/>
      <c r="AA20" s="599"/>
      <c r="AB20" s="596"/>
    </row>
    <row r="21" spans="1:28" s="460" customFormat="1" ht="31.5" customHeight="1" x14ac:dyDescent="0.25">
      <c r="A21" s="1127" t="s">
        <v>328</v>
      </c>
      <c r="B21" s="1128"/>
      <c r="C21" s="1129"/>
      <c r="D21" s="662">
        <v>4038</v>
      </c>
      <c r="E21" s="628">
        <v>4030</v>
      </c>
      <c r="F21" s="1001">
        <v>3913</v>
      </c>
      <c r="G21" s="628">
        <f t="shared" si="0"/>
        <v>-125</v>
      </c>
      <c r="H21" s="632">
        <f t="shared" si="1"/>
        <v>96.90440812283309</v>
      </c>
      <c r="I21" s="600"/>
      <c r="J21" s="601"/>
      <c r="K21" s="602"/>
      <c r="L21" s="465"/>
      <c r="U21" s="595"/>
      <c r="V21" s="596"/>
      <c r="W21" s="597"/>
      <c r="X21" s="598"/>
      <c r="Y21" s="596"/>
      <c r="Z21" s="463"/>
      <c r="AA21" s="599"/>
      <c r="AB21" s="596"/>
    </row>
    <row r="22" spans="1:28" s="460" customFormat="1" ht="16.5" customHeight="1" x14ac:dyDescent="0.25">
      <c r="A22" s="1123" t="s">
        <v>49</v>
      </c>
      <c r="B22" s="1124"/>
      <c r="C22" s="1125"/>
      <c r="D22" s="662">
        <v>7441</v>
      </c>
      <c r="E22" s="628">
        <v>7409</v>
      </c>
      <c r="F22" s="1001">
        <v>7395</v>
      </c>
      <c r="G22" s="628">
        <f t="shared" si="0"/>
        <v>-46</v>
      </c>
      <c r="H22" s="632">
        <f t="shared" si="1"/>
        <v>99.381803521032126</v>
      </c>
      <c r="I22" s="600"/>
      <c r="J22" s="601"/>
      <c r="K22" s="602"/>
      <c r="L22" s="465"/>
      <c r="U22" s="595"/>
      <c r="V22" s="596"/>
      <c r="W22" s="597"/>
      <c r="X22" s="598"/>
      <c r="Y22" s="596"/>
      <c r="Z22" s="463"/>
      <c r="AA22" s="599"/>
      <c r="AB22" s="596"/>
    </row>
    <row r="23" spans="1:28" s="460" customFormat="1" ht="16.5" customHeight="1" x14ac:dyDescent="0.25">
      <c r="A23" s="1123" t="s">
        <v>331</v>
      </c>
      <c r="B23" s="1124"/>
      <c r="C23" s="1125"/>
      <c r="D23" s="662">
        <v>6117</v>
      </c>
      <c r="E23" s="628">
        <v>6075</v>
      </c>
      <c r="F23" s="1001">
        <v>6000</v>
      </c>
      <c r="G23" s="628">
        <f t="shared" si="0"/>
        <v>-117</v>
      </c>
      <c r="H23" s="632">
        <f t="shared" si="1"/>
        <v>98.087297694948504</v>
      </c>
      <c r="I23" s="600"/>
      <c r="J23" s="601"/>
      <c r="K23" s="602"/>
      <c r="L23" s="465"/>
      <c r="U23" s="595"/>
      <c r="V23" s="596"/>
      <c r="W23" s="597"/>
      <c r="X23" s="598"/>
      <c r="Y23" s="596"/>
      <c r="Z23" s="463"/>
      <c r="AA23" s="599"/>
      <c r="AB23" s="596"/>
    </row>
    <row r="24" spans="1:28" s="460" customFormat="1" ht="16.5" x14ac:dyDescent="0.25">
      <c r="A24" s="1123" t="s">
        <v>332</v>
      </c>
      <c r="B24" s="1124"/>
      <c r="C24" s="1125"/>
      <c r="D24" s="663">
        <v>1342</v>
      </c>
      <c r="E24" s="629">
        <v>1390</v>
      </c>
      <c r="F24" s="1002">
        <v>1374</v>
      </c>
      <c r="G24" s="629">
        <f>F24-D24</f>
        <v>32</v>
      </c>
      <c r="H24" s="633">
        <f>F24/D24*100</f>
        <v>102.38450074515649</v>
      </c>
      <c r="I24" s="600"/>
      <c r="J24" s="601"/>
      <c r="K24" s="602"/>
      <c r="L24" s="465"/>
      <c r="U24" s="595"/>
      <c r="V24" s="596"/>
      <c r="W24" s="597"/>
      <c r="X24" s="598"/>
      <c r="Y24" s="596"/>
      <c r="Z24" s="463"/>
      <c r="AA24" s="599"/>
      <c r="AB24" s="596"/>
    </row>
    <row r="25" spans="1:28" s="609" customFormat="1" ht="20.25" thickBot="1" x14ac:dyDescent="0.3">
      <c r="A25" s="1130" t="s">
        <v>822</v>
      </c>
      <c r="B25" s="1131"/>
      <c r="C25" s="1132"/>
      <c r="D25" s="669">
        <v>18475.867000000002</v>
      </c>
      <c r="E25" s="630">
        <v>17962</v>
      </c>
      <c r="F25" s="1003">
        <v>16997.800000000003</v>
      </c>
      <c r="G25" s="630">
        <f t="shared" si="0"/>
        <v>-1478.0669999999991</v>
      </c>
      <c r="H25" s="634">
        <f t="shared" si="1"/>
        <v>92.000012773419513</v>
      </c>
      <c r="I25" s="605"/>
      <c r="J25" s="606"/>
      <c r="K25" s="607"/>
      <c r="L25" s="608"/>
      <c r="U25" s="595"/>
      <c r="V25" s="596"/>
      <c r="W25" s="610"/>
      <c r="X25" s="598"/>
      <c r="Y25" s="596"/>
      <c r="Z25" s="611"/>
      <c r="AA25" s="612"/>
      <c r="AB25" s="596"/>
    </row>
    <row r="26" spans="1:28" s="638" customFormat="1" ht="38.25" customHeight="1" x14ac:dyDescent="0.25">
      <c r="A26" s="1133" t="s">
        <v>795</v>
      </c>
      <c r="B26" s="1133"/>
      <c r="C26" s="1133"/>
      <c r="D26" s="1133"/>
      <c r="E26" s="1133"/>
      <c r="F26" s="1133"/>
      <c r="G26" s="1133"/>
      <c r="H26" s="1133"/>
      <c r="I26" s="635"/>
      <c r="J26" s="636"/>
      <c r="K26" s="637"/>
      <c r="L26" s="418"/>
    </row>
    <row r="27" spans="1:28" s="638" customFormat="1" ht="18" customHeight="1" x14ac:dyDescent="0.2">
      <c r="A27" s="1114" t="s">
        <v>239</v>
      </c>
      <c r="B27" s="1114"/>
      <c r="C27" s="1114"/>
      <c r="D27" s="1114"/>
      <c r="E27" s="1114"/>
      <c r="F27" s="1114"/>
      <c r="G27" s="1114"/>
      <c r="H27" s="1114"/>
      <c r="I27" s="635"/>
      <c r="J27" s="639"/>
      <c r="K27" s="637"/>
      <c r="L27" s="418"/>
    </row>
    <row r="28" spans="1:28" s="638" customFormat="1" ht="16.5" hidden="1" x14ac:dyDescent="0.2">
      <c r="A28" s="1114" t="s">
        <v>223</v>
      </c>
      <c r="B28" s="1114"/>
      <c r="C28" s="1114"/>
      <c r="D28" s="1114"/>
      <c r="E28" s="1114"/>
      <c r="F28" s="1114"/>
      <c r="G28" s="1114"/>
      <c r="H28" s="1114"/>
      <c r="I28" s="635"/>
      <c r="J28" s="639"/>
      <c r="K28" s="637"/>
      <c r="L28" s="418"/>
    </row>
    <row r="29" spans="1:28" s="638" customFormat="1" ht="16.5" x14ac:dyDescent="0.2">
      <c r="A29" s="1114" t="s">
        <v>796</v>
      </c>
      <c r="B29" s="1114"/>
      <c r="C29" s="1114"/>
      <c r="D29" s="1114"/>
      <c r="E29" s="1114"/>
      <c r="F29" s="1114"/>
      <c r="G29" s="1114"/>
      <c r="H29" s="1114"/>
      <c r="I29" s="635"/>
      <c r="J29" s="639"/>
      <c r="K29" s="637"/>
      <c r="L29" s="418"/>
    </row>
    <row r="30" spans="1:28" s="638" customFormat="1" ht="54" customHeight="1" x14ac:dyDescent="0.2">
      <c r="A30" s="1114" t="s">
        <v>613</v>
      </c>
      <c r="B30" s="1114"/>
      <c r="C30" s="1114"/>
      <c r="D30" s="1114"/>
      <c r="E30" s="1114"/>
      <c r="F30" s="1114"/>
      <c r="G30" s="1114"/>
      <c r="H30" s="1114"/>
      <c r="I30" s="635"/>
      <c r="J30" s="1126"/>
      <c r="K30" s="1126"/>
      <c r="L30" s="1126"/>
      <c r="M30" s="1126"/>
      <c r="N30" s="1126"/>
      <c r="O30" s="1126"/>
      <c r="P30" s="1126"/>
    </row>
    <row r="31" spans="1:28" s="638" customFormat="1" ht="9" customHeight="1" x14ac:dyDescent="0.2">
      <c r="A31" s="640"/>
      <c r="B31" s="640"/>
      <c r="C31" s="640"/>
      <c r="D31" s="640"/>
      <c r="E31" s="640"/>
      <c r="F31" s="640"/>
      <c r="G31" s="640"/>
      <c r="H31" s="640"/>
      <c r="I31" s="635"/>
      <c r="J31" s="639"/>
      <c r="K31" s="637"/>
      <c r="L31" s="418"/>
    </row>
    <row r="32" spans="1:28" s="638" customFormat="1" ht="19.5" customHeight="1" x14ac:dyDescent="0.2">
      <c r="A32" s="1075" t="s">
        <v>292</v>
      </c>
      <c r="B32" s="1075"/>
      <c r="C32" s="1075"/>
      <c r="D32" s="1075"/>
      <c r="E32" s="1075"/>
      <c r="F32" s="1075"/>
      <c r="G32" s="1075"/>
      <c r="H32" s="1075"/>
      <c r="I32" s="635"/>
      <c r="J32" s="639"/>
      <c r="K32" s="637"/>
      <c r="L32" s="418"/>
    </row>
    <row r="33" spans="1:29" s="638" customFormat="1" ht="18" customHeight="1" thickBot="1" x14ac:dyDescent="0.25">
      <c r="A33" s="640"/>
      <c r="B33" s="640"/>
      <c r="C33" s="640"/>
      <c r="D33" s="640"/>
      <c r="E33" s="640"/>
      <c r="F33" s="640"/>
      <c r="G33" s="640"/>
      <c r="H33" s="641" t="s">
        <v>26</v>
      </c>
      <c r="I33" s="635"/>
      <c r="J33" s="639"/>
      <c r="K33" s="637"/>
      <c r="L33" s="418"/>
    </row>
    <row r="34" spans="1:29" s="604" customFormat="1" ht="46.5" customHeight="1" thickBot="1" x14ac:dyDescent="0.25">
      <c r="A34" s="1115" t="s">
        <v>55</v>
      </c>
      <c r="B34" s="1116"/>
      <c r="C34" s="1117"/>
      <c r="D34" s="1082" t="s">
        <v>742</v>
      </c>
      <c r="E34" s="1082" t="s">
        <v>695</v>
      </c>
      <c r="F34" s="1082" t="s">
        <v>648</v>
      </c>
      <c r="G34" s="1121" t="s">
        <v>743</v>
      </c>
      <c r="H34" s="1122"/>
      <c r="I34" s="603"/>
      <c r="J34" s="601"/>
      <c r="K34" s="587"/>
      <c r="L34" s="465"/>
    </row>
    <row r="35" spans="1:29" s="604" customFormat="1" ht="17.25" customHeight="1" thickBot="1" x14ac:dyDescent="0.25">
      <c r="A35" s="1118"/>
      <c r="B35" s="1119"/>
      <c r="C35" s="1120"/>
      <c r="D35" s="1083"/>
      <c r="E35" s="1083"/>
      <c r="F35" s="1083"/>
      <c r="G35" s="642" t="s">
        <v>382</v>
      </c>
      <c r="H35" s="642" t="s">
        <v>27</v>
      </c>
      <c r="I35" s="603"/>
      <c r="J35" s="601"/>
      <c r="K35" s="587"/>
      <c r="L35" s="465"/>
    </row>
    <row r="36" spans="1:29" s="604" customFormat="1" ht="25.5" customHeight="1" x14ac:dyDescent="0.35">
      <c r="A36" s="1093" t="s">
        <v>277</v>
      </c>
      <c r="B36" s="1094"/>
      <c r="C36" s="1095"/>
      <c r="D36" s="664">
        <f>D37+D39+D40+D41+D42</f>
        <v>9846</v>
      </c>
      <c r="E36" s="664">
        <f>E37+E39+E40+E41+E42</f>
        <v>9572</v>
      </c>
      <c r="F36" s="664">
        <f>F37+F39+F40+F41+F42</f>
        <v>9369.6</v>
      </c>
      <c r="G36" s="643">
        <f>F36-D36</f>
        <v>-476.39999999999964</v>
      </c>
      <c r="H36" s="644">
        <f>F36/D36*100</f>
        <v>95.161486898232781</v>
      </c>
      <c r="I36" s="603"/>
      <c r="J36" s="613"/>
      <c r="K36" s="601"/>
      <c r="L36" s="465"/>
      <c r="T36" s="614"/>
      <c r="U36" s="615"/>
      <c r="V36" s="616"/>
      <c r="W36" s="617"/>
      <c r="X36" s="617"/>
    </row>
    <row r="37" spans="1:29" s="604" customFormat="1" ht="30.75" customHeight="1" x14ac:dyDescent="0.2">
      <c r="A37" s="1096" t="s">
        <v>507</v>
      </c>
      <c r="B37" s="1097"/>
      <c r="C37" s="1098"/>
      <c r="D37" s="645">
        <v>784</v>
      </c>
      <c r="E37" s="872">
        <v>630</v>
      </c>
      <c r="F37" s="645">
        <v>513.6</v>
      </c>
      <c r="G37" s="645">
        <f>F37-D37</f>
        <v>-270.39999999999998</v>
      </c>
      <c r="H37" s="646">
        <f>F37/D37*100</f>
        <v>65.510204081632665</v>
      </c>
      <c r="I37" s="603"/>
      <c r="J37" s="601"/>
      <c r="K37" s="587"/>
      <c r="L37" s="465"/>
      <c r="T37" s="614"/>
      <c r="U37" s="615"/>
      <c r="V37" s="616"/>
      <c r="W37" s="617"/>
      <c r="X37" s="617"/>
    </row>
    <row r="38" spans="1:29" s="604" customFormat="1" ht="19.5" customHeight="1" x14ac:dyDescent="0.2">
      <c r="A38" s="1096" t="s">
        <v>508</v>
      </c>
      <c r="B38" s="1097"/>
      <c r="C38" s="1098"/>
      <c r="D38" s="665"/>
      <c r="E38" s="666"/>
      <c r="F38" s="907"/>
      <c r="G38" s="645"/>
      <c r="H38" s="646"/>
      <c r="I38" s="603"/>
      <c r="J38" s="601"/>
      <c r="K38" s="587"/>
      <c r="L38" s="465"/>
      <c r="T38" s="614"/>
      <c r="U38" s="615"/>
      <c r="V38" s="616"/>
      <c r="W38" s="617"/>
      <c r="X38" s="617"/>
    </row>
    <row r="39" spans="1:29" s="604" customFormat="1" ht="19.5" customHeight="1" x14ac:dyDescent="0.2">
      <c r="A39" s="1099" t="s">
        <v>509</v>
      </c>
      <c r="B39" s="1100"/>
      <c r="C39" s="1101"/>
      <c r="D39" s="666">
        <v>291</v>
      </c>
      <c r="E39" s="666">
        <v>294</v>
      </c>
      <c r="F39" s="666">
        <v>296</v>
      </c>
      <c r="G39" s="647">
        <f>F39-D39</f>
        <v>5</v>
      </c>
      <c r="H39" s="648">
        <f>F39/D39*100</f>
        <v>101.71821305841924</v>
      </c>
      <c r="I39" s="603"/>
      <c r="J39" s="601"/>
      <c r="K39" s="587"/>
      <c r="L39" s="465"/>
      <c r="T39" s="614"/>
      <c r="U39" s="615"/>
      <c r="V39" s="616"/>
      <c r="W39" s="617"/>
      <c r="X39" s="617"/>
    </row>
    <row r="40" spans="1:29" s="604" customFormat="1" ht="21" customHeight="1" x14ac:dyDescent="0.2">
      <c r="A40" s="1099" t="s">
        <v>707</v>
      </c>
      <c r="B40" s="1100"/>
      <c r="C40" s="1101"/>
      <c r="D40" s="666">
        <v>657</v>
      </c>
      <c r="E40" s="666">
        <v>642</v>
      </c>
      <c r="F40" s="666">
        <v>647</v>
      </c>
      <c r="G40" s="647">
        <f>F40-D40</f>
        <v>-10</v>
      </c>
      <c r="H40" s="648">
        <f>F40/D40*100</f>
        <v>98.477929984779294</v>
      </c>
      <c r="I40" s="603"/>
      <c r="J40" s="601"/>
      <c r="K40" s="587"/>
      <c r="L40" s="465"/>
      <c r="T40" s="614"/>
      <c r="U40" s="615"/>
      <c r="V40" s="616"/>
      <c r="W40" s="617"/>
      <c r="X40" s="617"/>
      <c r="AC40" s="617"/>
    </row>
    <row r="41" spans="1:29" s="604" customFormat="1" ht="19.5" customHeight="1" x14ac:dyDescent="0.2">
      <c r="A41" s="1102" t="s">
        <v>708</v>
      </c>
      <c r="B41" s="1103"/>
      <c r="C41" s="1104"/>
      <c r="D41" s="667">
        <v>6616</v>
      </c>
      <c r="E41" s="666">
        <v>6607</v>
      </c>
      <c r="F41" s="667">
        <v>6620</v>
      </c>
      <c r="G41" s="647">
        <f>F41-D41</f>
        <v>4</v>
      </c>
      <c r="H41" s="648">
        <f>F41/D41*100</f>
        <v>100.06045949214027</v>
      </c>
      <c r="I41" s="603"/>
      <c r="J41" s="601"/>
      <c r="K41" s="587"/>
      <c r="L41" s="465"/>
      <c r="T41" s="614"/>
      <c r="U41" s="615"/>
      <c r="V41" s="616"/>
      <c r="W41" s="617"/>
      <c r="X41" s="617"/>
    </row>
    <row r="42" spans="1:29" s="604" customFormat="1" ht="17.25" customHeight="1" thickBot="1" x14ac:dyDescent="0.35">
      <c r="A42" s="1105" t="s">
        <v>510</v>
      </c>
      <c r="B42" s="1106"/>
      <c r="C42" s="1107"/>
      <c r="D42" s="668">
        <v>1498</v>
      </c>
      <c r="E42" s="873">
        <v>1399</v>
      </c>
      <c r="F42" s="668">
        <v>1293</v>
      </c>
      <c r="G42" s="649">
        <f>F42-D42</f>
        <v>-205</v>
      </c>
      <c r="H42" s="650">
        <f>F42/D42*100</f>
        <v>86.315086782376511</v>
      </c>
      <c r="I42" s="603"/>
      <c r="J42" s="618"/>
      <c r="K42" s="587"/>
      <c r="L42" s="465"/>
      <c r="T42" s="614"/>
      <c r="U42" s="615"/>
      <c r="V42" s="616"/>
      <c r="W42" s="617"/>
      <c r="X42" s="617"/>
    </row>
    <row r="43" spans="1:29" s="604" customFormat="1" ht="16.5" hidden="1" customHeight="1" x14ac:dyDescent="0.2">
      <c r="A43" s="1108" t="s">
        <v>287</v>
      </c>
      <c r="B43" s="1109"/>
      <c r="C43" s="853" t="s">
        <v>26</v>
      </c>
      <c r="D43" s="854"/>
      <c r="E43" s="854">
        <v>68</v>
      </c>
      <c r="F43" s="854">
        <v>89</v>
      </c>
      <c r="G43" s="854" t="e">
        <f>F43-#REF!</f>
        <v>#REF!</v>
      </c>
      <c r="H43" s="855" t="e">
        <f>F43/#REF!*100</f>
        <v>#REF!</v>
      </c>
      <c r="I43" s="603"/>
      <c r="J43" s="601"/>
      <c r="K43" s="587"/>
      <c r="L43" s="465"/>
      <c r="U43" s="619">
        <f>F43-D43</f>
        <v>89</v>
      </c>
      <c r="V43" s="617" t="e">
        <f>F43/D43*100</f>
        <v>#DIV/0!</v>
      </c>
      <c r="W43" s="617" t="e">
        <f t="shared" ref="W43:X45" si="2">G43-U43</f>
        <v>#REF!</v>
      </c>
      <c r="X43" s="617" t="e">
        <f t="shared" si="2"/>
        <v>#REF!</v>
      </c>
    </row>
    <row r="44" spans="1:29" s="604" customFormat="1" ht="16.5" hidden="1" customHeight="1" x14ac:dyDescent="0.2">
      <c r="A44" s="1110" t="s">
        <v>288</v>
      </c>
      <c r="B44" s="1111"/>
      <c r="C44" s="856" t="s">
        <v>26</v>
      </c>
      <c r="D44" s="857"/>
      <c r="E44" s="857">
        <v>1841</v>
      </c>
      <c r="F44" s="857">
        <v>1409</v>
      </c>
      <c r="G44" s="857" t="e">
        <f>F44-#REF!</f>
        <v>#REF!</v>
      </c>
      <c r="H44" s="858" t="e">
        <f>F44/#REF!*100</f>
        <v>#REF!</v>
      </c>
      <c r="I44" s="603"/>
      <c r="J44" s="601"/>
      <c r="K44" s="587"/>
      <c r="L44" s="465"/>
      <c r="U44" s="619">
        <f>F44-D44</f>
        <v>1409</v>
      </c>
      <c r="V44" s="617" t="e">
        <f>F44/D44*100</f>
        <v>#DIV/0!</v>
      </c>
      <c r="W44" s="617" t="e">
        <f t="shared" si="2"/>
        <v>#REF!</v>
      </c>
      <c r="X44" s="617" t="e">
        <f t="shared" si="2"/>
        <v>#REF!</v>
      </c>
    </row>
    <row r="45" spans="1:29" s="604" customFormat="1" ht="18" hidden="1" customHeight="1" thickBot="1" x14ac:dyDescent="0.25">
      <c r="A45" s="1112" t="s">
        <v>276</v>
      </c>
      <c r="B45" s="1113"/>
      <c r="C45" s="859" t="s">
        <v>26</v>
      </c>
      <c r="D45" s="860"/>
      <c r="E45" s="860">
        <f>D36+E43+E44</f>
        <v>11755</v>
      </c>
      <c r="F45" s="860">
        <f>F36+F43+F44</f>
        <v>10867.6</v>
      </c>
      <c r="G45" s="861" t="e">
        <f>F45-#REF!</f>
        <v>#REF!</v>
      </c>
      <c r="H45" s="862" t="e">
        <f>F45/#REF!*100</f>
        <v>#REF!</v>
      </c>
      <c r="I45" s="603"/>
      <c r="J45" s="601"/>
      <c r="K45" s="587"/>
      <c r="L45" s="465"/>
      <c r="M45" s="614"/>
      <c r="U45" s="619">
        <f>F45-D45</f>
        <v>10867.6</v>
      </c>
      <c r="V45" s="617" t="e">
        <f>F45/D45*100</f>
        <v>#DIV/0!</v>
      </c>
      <c r="W45" s="617" t="e">
        <f t="shared" si="2"/>
        <v>#REF!</v>
      </c>
      <c r="X45" s="617" t="e">
        <f t="shared" si="2"/>
        <v>#REF!</v>
      </c>
    </row>
    <row r="46" spans="1:29" s="638" customFormat="1" ht="16.5" customHeight="1" x14ac:dyDescent="0.2">
      <c r="A46" s="1092"/>
      <c r="B46" s="1074"/>
      <c r="C46" s="1074"/>
      <c r="D46" s="1074"/>
      <c r="E46" s="1074"/>
      <c r="F46" s="1074"/>
      <c r="G46" s="1074"/>
      <c r="H46" s="1074"/>
      <c r="I46" s="635"/>
      <c r="J46" s="639"/>
      <c r="K46" s="637"/>
      <c r="L46" s="418"/>
      <c r="W46" s="770"/>
    </row>
    <row r="47" spans="1:29" s="638" customFormat="1" ht="9.75" customHeight="1" x14ac:dyDescent="0.25">
      <c r="A47" s="771"/>
      <c r="B47" s="771"/>
      <c r="C47" s="771"/>
      <c r="D47" s="771"/>
      <c r="E47" s="771"/>
      <c r="F47" s="771"/>
      <c r="G47" s="771"/>
      <c r="H47" s="771"/>
      <c r="I47" s="635"/>
      <c r="J47" s="639"/>
      <c r="K47" s="637"/>
      <c r="L47" s="418"/>
      <c r="W47" s="770"/>
    </row>
    <row r="48" spans="1:29" s="638" customFormat="1" ht="20.25" customHeight="1" x14ac:dyDescent="0.2">
      <c r="A48" s="1075" t="s">
        <v>620</v>
      </c>
      <c r="B48" s="1075"/>
      <c r="C48" s="1075"/>
      <c r="D48" s="1075"/>
      <c r="E48" s="1075"/>
      <c r="F48" s="1075"/>
      <c r="G48" s="1075"/>
      <c r="H48" s="1075"/>
      <c r="I48" s="635"/>
      <c r="J48" s="639"/>
      <c r="K48" s="637"/>
      <c r="L48" s="418"/>
      <c r="W48" s="770"/>
    </row>
    <row r="49" spans="1:24" s="638" customFormat="1" ht="15.75" customHeight="1" thickBot="1" x14ac:dyDescent="0.25">
      <c r="A49" s="640"/>
      <c r="B49" s="640"/>
      <c r="C49" s="640"/>
      <c r="D49" s="640"/>
      <c r="E49" s="640"/>
      <c r="F49" s="640"/>
      <c r="G49" s="640"/>
      <c r="H49" s="772" t="s">
        <v>26</v>
      </c>
      <c r="I49" s="635"/>
      <c r="J49" s="639"/>
      <c r="K49" s="637"/>
      <c r="L49" s="418"/>
      <c r="W49" s="770"/>
    </row>
    <row r="50" spans="1:24" s="6" customFormat="1" ht="33.75" customHeight="1" thickBot="1" x14ac:dyDescent="0.25">
      <c r="A50" s="1076" t="s">
        <v>55</v>
      </c>
      <c r="B50" s="1077"/>
      <c r="C50" s="1078"/>
      <c r="D50" s="1082" t="s">
        <v>740</v>
      </c>
      <c r="E50" s="1082" t="s">
        <v>700</v>
      </c>
      <c r="F50" s="1082" t="s">
        <v>739</v>
      </c>
      <c r="G50" s="1084" t="s">
        <v>741</v>
      </c>
      <c r="H50" s="1085"/>
      <c r="I50" s="156"/>
      <c r="J50" s="49"/>
      <c r="K50" s="60"/>
      <c r="L50" s="4"/>
      <c r="W50" s="59"/>
    </row>
    <row r="51" spans="1:24" s="6" customFormat="1" ht="17.25" thickBot="1" x14ac:dyDescent="0.25">
      <c r="A51" s="1079"/>
      <c r="B51" s="1080"/>
      <c r="C51" s="1081"/>
      <c r="D51" s="1083"/>
      <c r="E51" s="1083"/>
      <c r="F51" s="1083"/>
      <c r="G51" s="642" t="s">
        <v>382</v>
      </c>
      <c r="H51" s="642" t="s">
        <v>27</v>
      </c>
      <c r="I51" s="156"/>
      <c r="J51" s="49"/>
      <c r="K51" s="60"/>
      <c r="L51" s="4"/>
      <c r="W51" s="59"/>
    </row>
    <row r="52" spans="1:24" ht="26.25" customHeight="1" x14ac:dyDescent="0.2">
      <c r="A52" s="1089" t="s">
        <v>359</v>
      </c>
      <c r="B52" s="1090"/>
      <c r="C52" s="1091"/>
      <c r="D52" s="404">
        <f>D53+D54</f>
        <v>43117</v>
      </c>
      <c r="E52" s="870">
        <f>E53+E54</f>
        <v>51860</v>
      </c>
      <c r="F52" s="404">
        <f>F53+F54</f>
        <v>52445</v>
      </c>
      <c r="G52" s="670">
        <f>F52-D52</f>
        <v>9328</v>
      </c>
      <c r="H52" s="407">
        <f>F52/D52*100</f>
        <v>121.63415822065542</v>
      </c>
      <c r="I52" s="252"/>
      <c r="K52" s="254"/>
      <c r="L52" s="256"/>
      <c r="M52" s="255"/>
      <c r="N52" s="256"/>
      <c r="T52" s="26"/>
      <c r="U52" s="174"/>
      <c r="V52" s="122"/>
      <c r="W52" s="26"/>
    </row>
    <row r="53" spans="1:24" ht="16.5" customHeight="1" x14ac:dyDescent="0.2">
      <c r="A53" s="1086" t="s">
        <v>115</v>
      </c>
      <c r="B53" s="1087"/>
      <c r="C53" s="1088"/>
      <c r="D53" s="405">
        <v>17959</v>
      </c>
      <c r="E53" s="871">
        <v>20711</v>
      </c>
      <c r="F53" s="405">
        <v>21037</v>
      </c>
      <c r="G53" s="670">
        <f>F53-D53</f>
        <v>3078</v>
      </c>
      <c r="H53" s="407">
        <f>F53/D53*100</f>
        <v>117.13903892198898</v>
      </c>
      <c r="I53" s="252"/>
      <c r="J53" s="253"/>
      <c r="K53" s="254"/>
      <c r="L53" s="256"/>
      <c r="M53" s="255"/>
      <c r="N53" s="256"/>
      <c r="T53" s="26"/>
      <c r="U53" s="174"/>
      <c r="V53" s="122"/>
      <c r="W53" s="26"/>
    </row>
    <row r="54" spans="1:24" ht="16.5" customHeight="1" x14ac:dyDescent="0.2">
      <c r="A54" s="1086" t="s">
        <v>116</v>
      </c>
      <c r="B54" s="1087"/>
      <c r="C54" s="1088"/>
      <c r="D54" s="405">
        <v>25158</v>
      </c>
      <c r="E54" s="871">
        <v>31149</v>
      </c>
      <c r="F54" s="405">
        <v>31408</v>
      </c>
      <c r="G54" s="670">
        <f>F54-D54</f>
        <v>6250</v>
      </c>
      <c r="H54" s="407">
        <f>F54/D54*100</f>
        <v>124.84299228873519</v>
      </c>
      <c r="I54" s="252"/>
      <c r="J54" s="253"/>
      <c r="K54" s="254"/>
      <c r="L54" s="256"/>
      <c r="M54" s="255"/>
      <c r="N54" s="256"/>
      <c r="T54" s="26"/>
      <c r="U54" s="174"/>
      <c r="V54" s="122"/>
      <c r="W54" s="26"/>
    </row>
    <row r="55" spans="1:24" ht="18" customHeight="1" x14ac:dyDescent="0.2">
      <c r="A55" s="1067" t="s">
        <v>177</v>
      </c>
      <c r="B55" s="1068"/>
      <c r="C55" s="1069"/>
      <c r="D55" s="405"/>
      <c r="E55" s="871"/>
      <c r="F55" s="405"/>
      <c r="G55" s="670"/>
      <c r="H55" s="407"/>
      <c r="I55" s="252"/>
      <c r="J55" s="253"/>
      <c r="K55" s="254"/>
      <c r="L55" s="256"/>
      <c r="M55" s="255"/>
      <c r="N55" s="256"/>
      <c r="T55" s="26"/>
      <c r="U55" s="174"/>
      <c r="V55" s="122"/>
      <c r="W55" s="26"/>
    </row>
    <row r="56" spans="1:24" ht="19.5" customHeight="1" x14ac:dyDescent="0.2">
      <c r="A56" s="1067" t="s">
        <v>397</v>
      </c>
      <c r="B56" s="1068"/>
      <c r="C56" s="1069"/>
      <c r="D56" s="405">
        <f>D57+D58</f>
        <v>37247</v>
      </c>
      <c r="E56" s="871">
        <f>E57+E58</f>
        <v>44054</v>
      </c>
      <c r="F56" s="405">
        <f>F57+F58</f>
        <v>44707</v>
      </c>
      <c r="G56" s="670">
        <f t="shared" ref="G56:G63" si="3">F56-D56</f>
        <v>7460</v>
      </c>
      <c r="H56" s="407">
        <f t="shared" ref="H56:H63" si="4">F56/D56*100</f>
        <v>120.02845866781217</v>
      </c>
      <c r="I56" s="252"/>
      <c r="J56" s="253"/>
      <c r="K56" s="254"/>
      <c r="L56" s="256"/>
      <c r="M56" s="255"/>
      <c r="N56" s="256"/>
      <c r="T56" s="26"/>
      <c r="U56" s="174"/>
      <c r="V56" s="122"/>
      <c r="W56" s="26"/>
    </row>
    <row r="57" spans="1:24" ht="16.5" customHeight="1" x14ac:dyDescent="0.2">
      <c r="A57" s="1086" t="s">
        <v>115</v>
      </c>
      <c r="B57" s="1087"/>
      <c r="C57" s="1088"/>
      <c r="D57" s="662">
        <v>17099</v>
      </c>
      <c r="E57" s="871">
        <v>19565</v>
      </c>
      <c r="F57" s="405">
        <v>20647</v>
      </c>
      <c r="G57" s="670">
        <f t="shared" si="3"/>
        <v>3548</v>
      </c>
      <c r="H57" s="407">
        <f t="shared" si="4"/>
        <v>120.74975144745306</v>
      </c>
      <c r="I57" s="252"/>
      <c r="J57" s="253"/>
      <c r="K57" s="254"/>
      <c r="L57" s="256"/>
      <c r="M57" s="255"/>
      <c r="N57" s="256"/>
      <c r="T57" s="26"/>
      <c r="U57" s="174"/>
      <c r="V57" s="122"/>
      <c r="W57" s="26"/>
    </row>
    <row r="58" spans="1:24" ht="16.5" customHeight="1" x14ac:dyDescent="0.2">
      <c r="A58" s="1086" t="s">
        <v>116</v>
      </c>
      <c r="B58" s="1087"/>
      <c r="C58" s="1088"/>
      <c r="D58" s="405">
        <v>20148</v>
      </c>
      <c r="E58" s="871">
        <v>24489</v>
      </c>
      <c r="F58" s="405">
        <v>24060</v>
      </c>
      <c r="G58" s="670">
        <f t="shared" si="3"/>
        <v>3912</v>
      </c>
      <c r="H58" s="407">
        <f t="shared" si="4"/>
        <v>119.41631923764145</v>
      </c>
      <c r="I58" s="252"/>
      <c r="J58" s="253"/>
      <c r="K58" s="254"/>
      <c r="L58" s="256"/>
      <c r="M58" s="255"/>
      <c r="N58" s="256"/>
      <c r="T58" s="26"/>
      <c r="U58" s="174"/>
      <c r="V58" s="122"/>
      <c r="W58" s="26"/>
      <c r="X58" s="26"/>
    </row>
    <row r="59" spans="1:24" ht="16.5" customHeight="1" x14ac:dyDescent="0.2">
      <c r="A59" s="1067" t="s">
        <v>511</v>
      </c>
      <c r="B59" s="1068"/>
      <c r="C59" s="1069"/>
      <c r="D59" s="405">
        <f>SUM(D60:D61)</f>
        <v>1382</v>
      </c>
      <c r="E59" s="405">
        <f>E60+E61</f>
        <v>1801</v>
      </c>
      <c r="F59" s="405">
        <f>SUM(F60:F61)</f>
        <v>1793</v>
      </c>
      <c r="G59" s="670">
        <f>F59-D59</f>
        <v>411</v>
      </c>
      <c r="H59" s="407">
        <f>F59/D59*100</f>
        <v>129.73950795947903</v>
      </c>
      <c r="I59" s="252"/>
      <c r="J59" s="253"/>
      <c r="K59" s="254"/>
      <c r="L59" s="256"/>
      <c r="M59" s="255"/>
      <c r="N59" s="256"/>
      <c r="T59" s="26"/>
      <c r="U59" s="174"/>
      <c r="V59" s="122"/>
      <c r="W59" s="122"/>
    </row>
    <row r="60" spans="1:24" ht="16.5" customHeight="1" x14ac:dyDescent="0.2">
      <c r="A60" s="1086" t="s">
        <v>115</v>
      </c>
      <c r="B60" s="1087"/>
      <c r="C60" s="1088"/>
      <c r="D60" s="405">
        <v>537</v>
      </c>
      <c r="E60" s="405">
        <v>676</v>
      </c>
      <c r="F60" s="405">
        <v>668</v>
      </c>
      <c r="G60" s="670">
        <f>F60-D60</f>
        <v>131</v>
      </c>
      <c r="H60" s="407">
        <f>F60/D60*100</f>
        <v>124.39478584729981</v>
      </c>
      <c r="I60" s="252"/>
      <c r="J60" s="253"/>
      <c r="K60" s="254"/>
      <c r="L60" s="256"/>
      <c r="M60" s="255"/>
      <c r="N60" s="256"/>
      <c r="T60" s="26"/>
      <c r="U60" s="174"/>
      <c r="V60" s="122"/>
      <c r="W60" s="122"/>
    </row>
    <row r="61" spans="1:24" ht="16.5" customHeight="1" x14ac:dyDescent="0.2">
      <c r="A61" s="1086" t="s">
        <v>116</v>
      </c>
      <c r="B61" s="1087"/>
      <c r="C61" s="1088"/>
      <c r="D61" s="405">
        <v>845</v>
      </c>
      <c r="E61" s="405">
        <v>1125</v>
      </c>
      <c r="F61" s="405">
        <v>1125</v>
      </c>
      <c r="G61" s="670">
        <f>F61-D61</f>
        <v>280</v>
      </c>
      <c r="H61" s="407">
        <f>F61/D61*100</f>
        <v>133.1360946745562</v>
      </c>
      <c r="I61" s="252"/>
      <c r="J61" s="253"/>
      <c r="K61" s="254"/>
      <c r="L61" s="256"/>
      <c r="M61" s="255"/>
      <c r="N61" s="256"/>
      <c r="T61" s="26"/>
      <c r="U61" s="174"/>
      <c r="V61" s="122"/>
      <c r="W61" s="122"/>
      <c r="X61" s="26"/>
    </row>
    <row r="62" spans="1:24" ht="48.75" customHeight="1" x14ac:dyDescent="0.2">
      <c r="A62" s="1067" t="s">
        <v>512</v>
      </c>
      <c r="B62" s="1068"/>
      <c r="C62" s="1069"/>
      <c r="D62" s="405">
        <v>3269</v>
      </c>
      <c r="E62" s="405">
        <v>4582</v>
      </c>
      <c r="F62" s="405">
        <v>4528</v>
      </c>
      <c r="G62" s="670">
        <f>F62-D62</f>
        <v>1259</v>
      </c>
      <c r="H62" s="407">
        <f>F62/D62*100</f>
        <v>138.51330682165798</v>
      </c>
      <c r="I62" s="252"/>
      <c r="J62" s="253"/>
      <c r="K62" s="254"/>
      <c r="L62" s="256"/>
      <c r="M62" s="255"/>
      <c r="N62" s="256"/>
      <c r="T62" s="26"/>
      <c r="U62" s="174"/>
      <c r="V62" s="122"/>
      <c r="W62" s="122"/>
    </row>
    <row r="63" spans="1:24" ht="21" customHeight="1" thickBot="1" x14ac:dyDescent="0.25">
      <c r="A63" s="1070" t="s">
        <v>513</v>
      </c>
      <c r="B63" s="1071"/>
      <c r="C63" s="1072"/>
      <c r="D63" s="406">
        <v>1219</v>
      </c>
      <c r="E63" s="406">
        <v>1423</v>
      </c>
      <c r="F63" s="406">
        <v>1417</v>
      </c>
      <c r="G63" s="671">
        <f t="shared" si="3"/>
        <v>198</v>
      </c>
      <c r="H63" s="672">
        <f t="shared" si="4"/>
        <v>116.24282198523379</v>
      </c>
      <c r="I63" s="252"/>
      <c r="J63" s="253"/>
      <c r="K63" s="254"/>
      <c r="L63" s="256"/>
      <c r="M63" s="255"/>
      <c r="N63" s="256"/>
      <c r="T63" s="26"/>
      <c r="U63" s="174"/>
      <c r="V63" s="122"/>
      <c r="W63" s="122"/>
    </row>
    <row r="64" spans="1:24" s="623" customFormat="1" ht="16.5" customHeight="1" x14ac:dyDescent="0.2">
      <c r="A64" s="1073" t="s">
        <v>621</v>
      </c>
      <c r="B64" s="1073"/>
      <c r="C64" s="1073"/>
      <c r="D64" s="1073"/>
      <c r="E64" s="1073"/>
      <c r="F64" s="1073"/>
      <c r="G64" s="1073"/>
      <c r="H64" s="1073"/>
      <c r="I64" s="417"/>
      <c r="K64" s="415"/>
      <c r="L64" s="415"/>
      <c r="M64" s="415"/>
      <c r="N64" s="415"/>
      <c r="O64" s="415"/>
      <c r="P64" s="415"/>
      <c r="Q64" s="415"/>
      <c r="R64" s="415"/>
      <c r="S64" s="415"/>
      <c r="T64" s="415"/>
    </row>
    <row r="65" spans="1:20" s="623" customFormat="1" ht="15.75" customHeight="1" x14ac:dyDescent="0.2">
      <c r="A65" s="1074"/>
      <c r="B65" s="1074"/>
      <c r="C65" s="1074"/>
      <c r="D65" s="1074"/>
      <c r="E65" s="1074"/>
      <c r="F65" s="1074"/>
      <c r="G65" s="1074"/>
      <c r="H65" s="1074"/>
      <c r="I65" s="417"/>
      <c r="K65" s="415"/>
      <c r="L65" s="415"/>
      <c r="M65" s="415"/>
      <c r="N65" s="415"/>
      <c r="O65" s="415"/>
      <c r="P65" s="415"/>
      <c r="Q65" s="415"/>
      <c r="R65" s="415"/>
      <c r="S65" s="415"/>
      <c r="T65" s="415"/>
    </row>
    <row r="66" spans="1:20" s="415" customFormat="1" x14ac:dyDescent="0.2">
      <c r="I66" s="417"/>
      <c r="J66" s="623"/>
    </row>
    <row r="67" spans="1:20" x14ac:dyDescent="0.2">
      <c r="A67" s="460"/>
      <c r="B67" s="460"/>
      <c r="C67" s="460"/>
      <c r="D67" s="460"/>
      <c r="E67" s="460"/>
      <c r="F67" s="460"/>
      <c r="G67" s="460"/>
      <c r="H67" s="460"/>
    </row>
    <row r="68" spans="1:20" x14ac:dyDescent="0.2">
      <c r="A68" s="460"/>
      <c r="B68" s="460"/>
      <c r="C68" s="460"/>
      <c r="D68" s="460"/>
      <c r="E68" s="460"/>
      <c r="F68" s="460"/>
      <c r="G68" s="460"/>
      <c r="H68" s="460"/>
    </row>
    <row r="69" spans="1:20" x14ac:dyDescent="0.2">
      <c r="A69" s="460"/>
      <c r="B69" s="460"/>
      <c r="C69" s="460"/>
      <c r="D69" s="460"/>
      <c r="E69" s="460"/>
      <c r="F69" s="460"/>
      <c r="G69" s="460"/>
      <c r="H69" s="460"/>
    </row>
    <row r="70" spans="1:20" x14ac:dyDescent="0.2">
      <c r="A70" s="460"/>
      <c r="B70" s="460"/>
      <c r="C70" s="460"/>
      <c r="D70" s="460"/>
      <c r="E70" s="460"/>
      <c r="F70" s="460"/>
      <c r="G70" s="460"/>
      <c r="H70" s="460"/>
    </row>
    <row r="71" spans="1:20" s="39" customFormat="1" x14ac:dyDescent="0.2">
      <c r="A71" s="42"/>
      <c r="B71" s="6"/>
      <c r="C71" s="6"/>
      <c r="D71" s="6"/>
      <c r="E71" s="6"/>
      <c r="F71" s="6"/>
      <c r="G71" s="6"/>
      <c r="H71" s="6"/>
      <c r="I71" s="24"/>
      <c r="K71" s="42"/>
      <c r="L71" s="42"/>
      <c r="M71" s="42"/>
      <c r="N71" s="42"/>
      <c r="O71" s="42"/>
      <c r="P71" s="42"/>
      <c r="Q71" s="42"/>
      <c r="R71" s="42"/>
      <c r="S71" s="42"/>
      <c r="T71" s="42"/>
    </row>
  </sheetData>
  <mergeCells count="69">
    <mergeCell ref="A12:C12"/>
    <mergeCell ref="A6:C6"/>
    <mergeCell ref="A7:C7"/>
    <mergeCell ref="A8:C8"/>
    <mergeCell ref="A9:C9"/>
    <mergeCell ref="A11:C11"/>
    <mergeCell ref="A10:C10"/>
    <mergeCell ref="A1:I1"/>
    <mergeCell ref="D2:H2"/>
    <mergeCell ref="A3:C5"/>
    <mergeCell ref="D3:D5"/>
    <mergeCell ref="E3:E5"/>
    <mergeCell ref="F3:F5"/>
    <mergeCell ref="G3:H4"/>
    <mergeCell ref="A13:C13"/>
    <mergeCell ref="A14:C14"/>
    <mergeCell ref="A15:C15"/>
    <mergeCell ref="A16:C16"/>
    <mergeCell ref="J30:P30"/>
    <mergeCell ref="A17:C17"/>
    <mergeCell ref="A27:H27"/>
    <mergeCell ref="A18:C18"/>
    <mergeCell ref="A19:C19"/>
    <mergeCell ref="A20:C20"/>
    <mergeCell ref="A21:C21"/>
    <mergeCell ref="A22:C22"/>
    <mergeCell ref="A23:C23"/>
    <mergeCell ref="A24:C24"/>
    <mergeCell ref="A25:C25"/>
    <mergeCell ref="A26:H26"/>
    <mergeCell ref="A28:H28"/>
    <mergeCell ref="A30:H30"/>
    <mergeCell ref="A32:H32"/>
    <mergeCell ref="A34:C35"/>
    <mergeCell ref="D34:D35"/>
    <mergeCell ref="E34:E35"/>
    <mergeCell ref="F34:F35"/>
    <mergeCell ref="G34:H34"/>
    <mergeCell ref="A29:H29"/>
    <mergeCell ref="A53:C53"/>
    <mergeCell ref="A54:C54"/>
    <mergeCell ref="A55:C55"/>
    <mergeCell ref="A46:H46"/>
    <mergeCell ref="A36:C36"/>
    <mergeCell ref="A37:C37"/>
    <mergeCell ref="A38:C38"/>
    <mergeCell ref="A39:C39"/>
    <mergeCell ref="A40:C40"/>
    <mergeCell ref="A41:C41"/>
    <mergeCell ref="A42:C42"/>
    <mergeCell ref="A43:B43"/>
    <mergeCell ref="A44:B44"/>
    <mergeCell ref="A45:B45"/>
    <mergeCell ref="A56:C56"/>
    <mergeCell ref="A62:C62"/>
    <mergeCell ref="A63:C63"/>
    <mergeCell ref="A64:H65"/>
    <mergeCell ref="A48:H48"/>
    <mergeCell ref="A50:C51"/>
    <mergeCell ref="D50:D51"/>
    <mergeCell ref="E50:E51"/>
    <mergeCell ref="F50:F51"/>
    <mergeCell ref="G50:H50"/>
    <mergeCell ref="A57:C57"/>
    <mergeCell ref="A58:C58"/>
    <mergeCell ref="A59:C59"/>
    <mergeCell ref="A60:C60"/>
    <mergeCell ref="A61:C61"/>
    <mergeCell ref="A52:C52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62"/>
  <sheetViews>
    <sheetView view="pageBreakPreview" zoomScale="73" zoomScaleNormal="71" zoomScaleSheetLayoutView="73" workbookViewId="0">
      <selection activeCell="H7" sqref="H7"/>
    </sheetView>
  </sheetViews>
  <sheetFormatPr defaultColWidth="9.140625" defaultRowHeight="12.75" x14ac:dyDescent="0.2"/>
  <cols>
    <col min="1" max="1" width="47.85546875" style="42" customWidth="1"/>
    <col min="2" max="2" width="16.140625" style="42" customWidth="1"/>
    <col min="3" max="3" width="17.140625" style="42" customWidth="1"/>
    <col min="4" max="4" width="18" style="42" customWidth="1"/>
    <col min="5" max="5" width="18.140625" style="42" customWidth="1"/>
    <col min="6" max="6" width="26.85546875" style="42" customWidth="1"/>
    <col min="7" max="7" width="26.28515625" style="42" customWidth="1"/>
    <col min="8" max="8" width="19.7109375" style="42" customWidth="1"/>
    <col min="9" max="16384" width="9.140625" style="42"/>
  </cols>
  <sheetData>
    <row r="1" spans="1:13" ht="24.75" customHeight="1" x14ac:dyDescent="0.3">
      <c r="A1" s="1160" t="s">
        <v>34</v>
      </c>
      <c r="B1" s="1160"/>
      <c r="C1" s="1160"/>
      <c r="D1" s="1160"/>
      <c r="E1" s="1160"/>
      <c r="F1" s="1160"/>
      <c r="G1" s="1160"/>
      <c r="H1" s="1160"/>
    </row>
    <row r="2" spans="1:13" ht="15.75" customHeight="1" thickBot="1" x14ac:dyDescent="0.25">
      <c r="A2" s="123"/>
      <c r="B2" s="123"/>
      <c r="C2" s="123"/>
      <c r="D2" s="123"/>
      <c r="E2" s="123"/>
      <c r="F2" s="123"/>
      <c r="H2" s="5"/>
    </row>
    <row r="3" spans="1:13" ht="60.75" customHeight="1" thickBot="1" x14ac:dyDescent="0.25">
      <c r="A3" s="1161" t="s">
        <v>55</v>
      </c>
      <c r="B3" s="1163" t="s">
        <v>234</v>
      </c>
      <c r="C3" s="1165" t="s">
        <v>54</v>
      </c>
      <c r="D3" s="1166"/>
      <c r="E3" s="1166"/>
      <c r="F3" s="1167"/>
      <c r="G3" s="402" t="s">
        <v>537</v>
      </c>
      <c r="H3" s="398" t="s">
        <v>53</v>
      </c>
      <c r="M3" s="18"/>
    </row>
    <row r="4" spans="1:13" ht="59.25" customHeight="1" thickBot="1" x14ac:dyDescent="0.25">
      <c r="A4" s="1162"/>
      <c r="B4" s="1164"/>
      <c r="C4" s="408" t="s">
        <v>711</v>
      </c>
      <c r="D4" s="398" t="s">
        <v>625</v>
      </c>
      <c r="E4" s="408" t="s">
        <v>712</v>
      </c>
      <c r="F4" s="398" t="s">
        <v>713</v>
      </c>
      <c r="G4" s="402" t="s">
        <v>714</v>
      </c>
      <c r="H4" s="402" t="s">
        <v>712</v>
      </c>
      <c r="I4" s="2"/>
      <c r="K4" s="26"/>
      <c r="M4" s="63"/>
    </row>
    <row r="5" spans="1:13" ht="36.75" customHeight="1" x14ac:dyDescent="0.2">
      <c r="A5" s="567" t="s">
        <v>99</v>
      </c>
      <c r="B5" s="574" t="s">
        <v>26</v>
      </c>
      <c r="C5" s="409">
        <v>1381</v>
      </c>
      <c r="D5" s="810">
        <v>1290</v>
      </c>
      <c r="E5" s="808">
        <v>1773</v>
      </c>
      <c r="F5" s="506">
        <f>E5-C5</f>
        <v>392</v>
      </c>
      <c r="G5" s="864">
        <v>169</v>
      </c>
      <c r="H5" s="864">
        <v>35000</v>
      </c>
      <c r="I5" s="201"/>
      <c r="J5" s="37"/>
      <c r="K5" s="26"/>
      <c r="L5" s="23"/>
      <c r="M5" s="63"/>
    </row>
    <row r="6" spans="1:13" ht="20.25" customHeight="1" thickBot="1" x14ac:dyDescent="0.25">
      <c r="A6" s="568" t="s">
        <v>29</v>
      </c>
      <c r="B6" s="575" t="s">
        <v>26</v>
      </c>
      <c r="C6" s="410">
        <v>1008</v>
      </c>
      <c r="D6" s="807">
        <v>836</v>
      </c>
      <c r="E6" s="809">
        <v>1231</v>
      </c>
      <c r="F6" s="507">
        <f>E6-C6</f>
        <v>223</v>
      </c>
      <c r="G6" s="869">
        <v>146</v>
      </c>
      <c r="H6" s="865">
        <v>28800</v>
      </c>
      <c r="I6" s="201"/>
      <c r="J6" s="37"/>
      <c r="K6" s="26"/>
      <c r="L6" s="23"/>
      <c r="M6" s="63"/>
    </row>
    <row r="7" spans="1:13" ht="35.25" customHeight="1" thickBot="1" x14ac:dyDescent="0.25">
      <c r="A7" s="569" t="s">
        <v>33</v>
      </c>
      <c r="B7" s="576" t="s">
        <v>27</v>
      </c>
      <c r="C7" s="411">
        <v>0.8</v>
      </c>
      <c r="D7" s="399">
        <v>0.7</v>
      </c>
      <c r="E7" s="412">
        <v>1</v>
      </c>
      <c r="F7" s="509">
        <f>E7-C7</f>
        <v>0.19999999999999996</v>
      </c>
      <c r="G7" s="412">
        <v>0.9</v>
      </c>
      <c r="H7" s="866">
        <v>1.9</v>
      </c>
      <c r="I7" s="19"/>
      <c r="J7" s="37"/>
      <c r="K7" s="26"/>
      <c r="L7" s="23"/>
      <c r="M7" s="63"/>
    </row>
    <row r="8" spans="1:13" ht="54.75" customHeight="1" thickBot="1" x14ac:dyDescent="0.25">
      <c r="A8" s="570" t="s">
        <v>301</v>
      </c>
      <c r="B8" s="576" t="s">
        <v>269</v>
      </c>
      <c r="C8" s="413">
        <v>3060</v>
      </c>
      <c r="D8" s="400">
        <v>2187</v>
      </c>
      <c r="E8" s="414">
        <v>1808</v>
      </c>
      <c r="F8" s="506">
        <f>E8-C8</f>
        <v>-1252</v>
      </c>
      <c r="G8" s="400">
        <v>386</v>
      </c>
      <c r="H8" s="874">
        <v>36700</v>
      </c>
      <c r="I8" s="201"/>
      <c r="J8" s="37"/>
      <c r="K8" s="26"/>
      <c r="L8" s="23"/>
      <c r="M8" s="63"/>
    </row>
    <row r="9" spans="1:13" ht="43.5" customHeight="1" thickBot="1" x14ac:dyDescent="0.25">
      <c r="A9" s="571" t="s">
        <v>41</v>
      </c>
      <c r="B9" s="576" t="s">
        <v>26</v>
      </c>
      <c r="C9" s="411">
        <v>0.4</v>
      </c>
      <c r="D9" s="399">
        <v>0.6</v>
      </c>
      <c r="E9" s="412">
        <v>1</v>
      </c>
      <c r="F9" s="401">
        <f>E9-C9</f>
        <v>0.6</v>
      </c>
      <c r="G9" s="412">
        <v>0.5</v>
      </c>
      <c r="H9" s="867">
        <v>0.95399999999999996</v>
      </c>
      <c r="I9" s="1"/>
      <c r="J9" s="37"/>
      <c r="K9" s="26"/>
      <c r="L9" s="23"/>
    </row>
    <row r="10" spans="1:13" ht="33.75" hidden="1" thickBot="1" x14ac:dyDescent="0.25">
      <c r="A10" s="566" t="s">
        <v>101</v>
      </c>
      <c r="B10" s="553"/>
      <c r="C10" s="554"/>
      <c r="D10" s="555"/>
      <c r="E10" s="555"/>
      <c r="F10" s="556"/>
      <c r="G10" s="557"/>
      <c r="H10" s="466"/>
      <c r="I10" s="2"/>
      <c r="J10" s="202"/>
      <c r="L10" s="23"/>
    </row>
    <row r="11" spans="1:13" ht="16.5" hidden="1" customHeight="1" x14ac:dyDescent="0.2">
      <c r="A11" s="558" t="s">
        <v>102</v>
      </c>
      <c r="B11" s="559" t="s">
        <v>27</v>
      </c>
      <c r="C11" s="225">
        <v>21.5</v>
      </c>
      <c r="D11" s="508"/>
      <c r="E11" s="508">
        <v>29.4</v>
      </c>
      <c r="F11" s="225">
        <f>E11-C11</f>
        <v>7.8999999999999986</v>
      </c>
      <c r="G11" s="560"/>
      <c r="H11" s="467"/>
      <c r="I11" s="2"/>
      <c r="J11" s="202"/>
      <c r="L11" s="23"/>
    </row>
    <row r="12" spans="1:13" ht="16.5" hidden="1" customHeight="1" x14ac:dyDescent="0.2">
      <c r="A12" s="558" t="s">
        <v>103</v>
      </c>
      <c r="B12" s="559" t="s">
        <v>27</v>
      </c>
      <c r="C12" s="225">
        <v>69.2</v>
      </c>
      <c r="D12" s="508"/>
      <c r="E12" s="508">
        <v>64.7</v>
      </c>
      <c r="F12" s="225">
        <f>E12-C12</f>
        <v>-4.5</v>
      </c>
      <c r="G12" s="560"/>
      <c r="H12" s="467"/>
      <c r="I12" s="2"/>
      <c r="J12" s="202"/>
      <c r="L12" s="23"/>
    </row>
    <row r="13" spans="1:13" ht="17.25" hidden="1" thickBot="1" x14ac:dyDescent="0.25">
      <c r="A13" s="561" t="s">
        <v>104</v>
      </c>
      <c r="B13" s="562" t="s">
        <v>27</v>
      </c>
      <c r="C13" s="510">
        <v>9.3000000000000007</v>
      </c>
      <c r="D13" s="563"/>
      <c r="E13" s="563">
        <v>5.9</v>
      </c>
      <c r="F13" s="510">
        <f>E13-C13</f>
        <v>-3.4000000000000004</v>
      </c>
      <c r="G13" s="564"/>
      <c r="H13" s="565"/>
      <c r="I13" s="2"/>
      <c r="J13" s="202"/>
      <c r="L13" s="23"/>
    </row>
    <row r="14" spans="1:13" ht="18" customHeight="1" x14ac:dyDescent="0.2">
      <c r="A14" s="1168" t="s">
        <v>538</v>
      </c>
      <c r="B14" s="1168"/>
      <c r="C14" s="1168"/>
      <c r="D14" s="1168"/>
      <c r="E14" s="1168"/>
      <c r="F14" s="1168"/>
      <c r="G14" s="1168"/>
      <c r="H14" s="1168"/>
      <c r="I14" s="2"/>
      <c r="J14" s="2"/>
    </row>
    <row r="15" spans="1:13" s="415" customFormat="1" ht="15.75" x14ac:dyDescent="0.2">
      <c r="A15" s="1066"/>
      <c r="B15" s="1066"/>
      <c r="C15" s="1066"/>
      <c r="D15" s="1066"/>
      <c r="E15" s="1066"/>
      <c r="F15" s="1066"/>
      <c r="G15" s="1066"/>
      <c r="H15" s="1066"/>
    </row>
    <row r="16" spans="1:13" s="417" customFormat="1" ht="40.5" customHeight="1" x14ac:dyDescent="0.2">
      <c r="A16" s="572"/>
      <c r="B16" s="573"/>
      <c r="C16" s="573"/>
      <c r="D16" s="573"/>
      <c r="E16" s="573"/>
      <c r="F16" s="573"/>
      <c r="G16" s="573"/>
      <c r="H16" s="573"/>
      <c r="I16" s="573"/>
    </row>
    <row r="17" spans="1:18" s="417" customFormat="1" ht="19.5" customHeight="1" x14ac:dyDescent="0.25">
      <c r="A17" s="422"/>
      <c r="B17" s="582"/>
      <c r="C17" s="420"/>
      <c r="D17" s="420"/>
      <c r="E17" s="505"/>
      <c r="I17" s="583"/>
      <c r="J17" s="583"/>
      <c r="K17" s="583"/>
      <c r="L17" s="583"/>
      <c r="M17" s="583"/>
      <c r="N17" s="583"/>
    </row>
    <row r="18" spans="1:18" s="417" customFormat="1" ht="19.5" customHeight="1" x14ac:dyDescent="0.25">
      <c r="A18" s="422"/>
      <c r="B18" s="582"/>
      <c r="C18" s="420"/>
      <c r="D18" s="420"/>
      <c r="E18" s="505"/>
      <c r="I18" s="583"/>
      <c r="J18" s="583"/>
      <c r="K18" s="583"/>
      <c r="L18" s="583"/>
      <c r="M18" s="583"/>
      <c r="N18" s="583"/>
    </row>
    <row r="19" spans="1:18" s="417" customFormat="1" ht="21.75" customHeight="1" x14ac:dyDescent="0.25">
      <c r="A19" s="422"/>
      <c r="B19" s="582"/>
      <c r="C19" s="420"/>
      <c r="D19" s="420"/>
      <c r="E19" s="505"/>
      <c r="I19" s="583"/>
      <c r="J19" s="583"/>
      <c r="K19" s="583"/>
      <c r="L19" s="583"/>
      <c r="M19" s="583"/>
      <c r="N19" s="583"/>
    </row>
    <row r="20" spans="1:18" s="417" customFormat="1" ht="19.5" customHeight="1" x14ac:dyDescent="0.25">
      <c r="A20" s="422"/>
      <c r="B20" s="582"/>
      <c r="C20" s="420"/>
      <c r="D20" s="420"/>
      <c r="E20" s="505"/>
      <c r="I20" s="583"/>
      <c r="J20" s="583"/>
      <c r="K20" s="583"/>
      <c r="L20" s="583"/>
      <c r="M20" s="583"/>
      <c r="N20" s="583"/>
    </row>
    <row r="21" spans="1:18" s="417" customFormat="1" ht="19.5" customHeight="1" x14ac:dyDescent="0.25">
      <c r="A21" s="422"/>
      <c r="B21" s="582"/>
      <c r="C21" s="420"/>
      <c r="D21" s="420"/>
      <c r="E21" s="505"/>
      <c r="I21" s="583"/>
      <c r="J21" s="583"/>
      <c r="K21" s="583"/>
      <c r="L21" s="583"/>
      <c r="M21" s="583"/>
      <c r="N21" s="583"/>
    </row>
    <row r="22" spans="1:18" s="417" customFormat="1" ht="19.5" customHeight="1" x14ac:dyDescent="0.25">
      <c r="A22" s="422"/>
      <c r="B22" s="582"/>
      <c r="C22" s="420"/>
      <c r="D22" s="420"/>
      <c r="E22" s="505"/>
      <c r="I22" s="583"/>
      <c r="J22" s="583"/>
      <c r="K22" s="583"/>
      <c r="L22" s="583"/>
      <c r="M22" s="583"/>
      <c r="N22" s="583"/>
    </row>
    <row r="23" spans="1:18" s="417" customFormat="1" ht="19.5" customHeight="1" x14ac:dyDescent="0.25">
      <c r="A23" s="422"/>
      <c r="B23" s="582"/>
      <c r="C23" s="420"/>
      <c r="D23" s="420"/>
      <c r="E23" s="505"/>
      <c r="I23" s="583"/>
      <c r="J23" s="583"/>
      <c r="K23" s="583"/>
      <c r="L23" s="583"/>
      <c r="M23" s="583"/>
      <c r="N23" s="583"/>
      <c r="P23" s="511"/>
      <c r="Q23" s="584"/>
      <c r="R23" s="584"/>
    </row>
    <row r="24" spans="1:18" s="417" customFormat="1" ht="17.25" customHeight="1" x14ac:dyDescent="0.25">
      <c r="A24" s="422"/>
      <c r="B24" s="582"/>
      <c r="C24" s="420"/>
      <c r="D24" s="420"/>
      <c r="E24" s="505"/>
      <c r="I24" s="583"/>
      <c r="J24" s="583"/>
      <c r="K24" s="583"/>
      <c r="L24" s="583"/>
      <c r="M24" s="583"/>
      <c r="N24" s="583"/>
      <c r="P24" s="511"/>
      <c r="Q24" s="584"/>
      <c r="R24" s="584"/>
    </row>
    <row r="25" spans="1:18" s="415" customFormat="1" ht="15.75" customHeight="1" x14ac:dyDescent="0.25">
      <c r="I25" s="583"/>
      <c r="J25" s="583"/>
      <c r="K25" s="583"/>
      <c r="L25" s="583"/>
      <c r="M25" s="583"/>
      <c r="N25" s="583"/>
      <c r="O25" s="417"/>
      <c r="P25" s="511"/>
      <c r="Q25" s="584"/>
      <c r="R25" s="584"/>
    </row>
    <row r="26" spans="1:18" s="415" customFormat="1" ht="15.75" customHeight="1" x14ac:dyDescent="0.25">
      <c r="I26" s="583"/>
      <c r="J26" s="583"/>
      <c r="K26" s="583"/>
      <c r="L26" s="583"/>
      <c r="M26" s="583"/>
      <c r="N26" s="583"/>
      <c r="O26" s="417"/>
      <c r="P26" s="511"/>
      <c r="Q26" s="584"/>
      <c r="R26" s="584"/>
    </row>
    <row r="27" spans="1:18" s="415" customFormat="1" ht="15.75" customHeight="1" x14ac:dyDescent="0.25">
      <c r="I27" s="583"/>
      <c r="J27" s="583"/>
      <c r="K27" s="583"/>
      <c r="L27" s="583"/>
      <c r="M27" s="583"/>
      <c r="N27" s="583"/>
      <c r="O27" s="417"/>
      <c r="P27" s="511"/>
      <c r="Q27" s="584"/>
      <c r="R27" s="584"/>
    </row>
    <row r="28" spans="1:18" s="415" customFormat="1" x14ac:dyDescent="0.2">
      <c r="I28" s="585"/>
      <c r="J28" s="585"/>
      <c r="K28" s="585"/>
      <c r="L28" s="585"/>
      <c r="M28" s="585"/>
      <c r="N28" s="585"/>
      <c r="O28" s="417"/>
      <c r="P28" s="417"/>
      <c r="Q28" s="417"/>
      <c r="R28" s="417"/>
    </row>
    <row r="29" spans="1:18" s="415" customFormat="1" x14ac:dyDescent="0.2">
      <c r="I29" s="585"/>
      <c r="J29" s="585"/>
      <c r="K29" s="585"/>
      <c r="L29" s="585"/>
      <c r="M29" s="585"/>
      <c r="N29" s="585"/>
      <c r="O29" s="417"/>
      <c r="P29" s="417"/>
      <c r="Q29" s="417"/>
      <c r="R29" s="417"/>
    </row>
    <row r="30" spans="1:18" s="415" customFormat="1" ht="25.5" customHeight="1" x14ac:dyDescent="0.2">
      <c r="I30" s="585"/>
      <c r="J30" s="585"/>
      <c r="K30" s="585"/>
      <c r="L30" s="585"/>
      <c r="M30" s="585"/>
      <c r="N30" s="585"/>
      <c r="O30" s="417"/>
      <c r="P30" s="417"/>
      <c r="Q30" s="417"/>
      <c r="R30" s="417"/>
    </row>
    <row r="31" spans="1:18" s="415" customFormat="1" x14ac:dyDescent="0.2">
      <c r="I31" s="585"/>
      <c r="J31" s="585"/>
      <c r="K31" s="585"/>
      <c r="L31" s="585"/>
      <c r="M31" s="585"/>
      <c r="N31" s="585"/>
      <c r="O31" s="417"/>
      <c r="P31" s="417"/>
      <c r="Q31" s="417"/>
      <c r="R31" s="417"/>
    </row>
    <row r="32" spans="1:18" s="415" customFormat="1" x14ac:dyDescent="0.2">
      <c r="I32" s="585"/>
      <c r="J32" s="585"/>
      <c r="K32" s="585"/>
      <c r="L32" s="585"/>
      <c r="M32" s="585"/>
      <c r="N32" s="585"/>
      <c r="O32" s="417"/>
      <c r="P32" s="417"/>
      <c r="Q32" s="417"/>
      <c r="R32" s="417"/>
    </row>
    <row r="33" spans="9:18" s="415" customFormat="1" ht="12.75" customHeight="1" x14ac:dyDescent="0.2">
      <c r="I33" s="583"/>
      <c r="J33" s="583"/>
      <c r="K33" s="583"/>
      <c r="L33" s="583"/>
      <c r="M33" s="583"/>
      <c r="N33" s="583"/>
      <c r="O33" s="417"/>
      <c r="P33" s="417"/>
      <c r="Q33" s="417"/>
      <c r="R33" s="417"/>
    </row>
    <row r="34" spans="9:18" s="415" customFormat="1" ht="12.75" customHeight="1" x14ac:dyDescent="0.2">
      <c r="I34" s="583"/>
      <c r="J34" s="583"/>
      <c r="K34" s="583"/>
      <c r="L34" s="583"/>
      <c r="M34" s="583"/>
      <c r="N34" s="583"/>
      <c r="O34" s="417"/>
      <c r="P34" s="417"/>
      <c r="Q34" s="417"/>
      <c r="R34" s="417"/>
    </row>
    <row r="35" spans="9:18" s="415" customFormat="1" ht="12.75" customHeight="1" x14ac:dyDescent="0.2">
      <c r="I35" s="583"/>
      <c r="J35" s="583"/>
      <c r="K35" s="583"/>
      <c r="L35" s="583"/>
      <c r="M35" s="583"/>
      <c r="N35" s="583"/>
      <c r="O35" s="417"/>
      <c r="P35" s="417"/>
      <c r="Q35" s="417"/>
      <c r="R35" s="417"/>
    </row>
    <row r="36" spans="9:18" s="415" customFormat="1" ht="12.75" customHeight="1" x14ac:dyDescent="0.2">
      <c r="I36" s="583"/>
      <c r="J36" s="583"/>
      <c r="K36" s="583"/>
      <c r="L36" s="583"/>
      <c r="M36" s="583"/>
      <c r="N36" s="583"/>
      <c r="O36" s="417"/>
      <c r="P36" s="417"/>
      <c r="Q36" s="417"/>
      <c r="R36" s="417"/>
    </row>
    <row r="37" spans="9:18" s="415" customFormat="1" ht="12.75" customHeight="1" x14ac:dyDescent="0.2">
      <c r="I37" s="583"/>
      <c r="J37" s="583"/>
      <c r="K37" s="583"/>
      <c r="L37" s="583"/>
      <c r="M37" s="583"/>
      <c r="N37" s="583"/>
      <c r="O37" s="417"/>
      <c r="P37" s="417"/>
      <c r="Q37" s="417"/>
      <c r="R37" s="417"/>
    </row>
    <row r="38" spans="9:18" s="415" customFormat="1" ht="12.75" customHeight="1" x14ac:dyDescent="0.2">
      <c r="I38" s="583"/>
      <c r="J38" s="583"/>
      <c r="K38" s="583"/>
      <c r="L38" s="583"/>
      <c r="M38" s="583"/>
      <c r="N38" s="583"/>
      <c r="O38" s="417"/>
      <c r="P38" s="417"/>
      <c r="Q38" s="417"/>
      <c r="R38" s="417"/>
    </row>
    <row r="39" spans="9:18" s="415" customFormat="1" ht="12.75" customHeight="1" x14ac:dyDescent="0.2">
      <c r="I39" s="583"/>
      <c r="J39" s="583"/>
      <c r="K39" s="583"/>
      <c r="L39" s="583"/>
      <c r="M39" s="583"/>
      <c r="N39" s="583"/>
      <c r="O39" s="417"/>
      <c r="P39" s="417"/>
      <c r="Q39" s="417"/>
      <c r="R39" s="417"/>
    </row>
    <row r="40" spans="9:18" s="415" customFormat="1" ht="12.75" customHeight="1" x14ac:dyDescent="0.2">
      <c r="I40" s="583"/>
      <c r="J40" s="583"/>
      <c r="K40" s="583"/>
      <c r="L40" s="583"/>
      <c r="M40" s="583"/>
      <c r="N40" s="583"/>
      <c r="O40" s="417"/>
      <c r="P40" s="417"/>
      <c r="Q40" s="417"/>
      <c r="R40" s="417"/>
    </row>
    <row r="41" spans="9:18" s="415" customFormat="1" ht="12.75" customHeight="1" x14ac:dyDescent="0.2">
      <c r="I41" s="583"/>
      <c r="J41" s="583"/>
      <c r="K41" s="583"/>
      <c r="L41" s="583"/>
      <c r="M41" s="583"/>
      <c r="N41" s="583"/>
      <c r="O41" s="417"/>
      <c r="P41" s="417"/>
      <c r="Q41" s="417"/>
      <c r="R41" s="417"/>
    </row>
    <row r="42" spans="9:18" s="415" customFormat="1" ht="12.75" customHeight="1" x14ac:dyDescent="0.2">
      <c r="I42" s="583"/>
      <c r="J42" s="583"/>
      <c r="K42" s="583"/>
      <c r="L42" s="583"/>
      <c r="M42" s="583"/>
      <c r="N42" s="583"/>
      <c r="O42" s="417"/>
      <c r="P42" s="417"/>
      <c r="Q42" s="417"/>
      <c r="R42" s="417"/>
    </row>
    <row r="43" spans="9:18" s="415" customFormat="1" ht="12.75" customHeight="1" x14ac:dyDescent="0.2">
      <c r="I43" s="583"/>
      <c r="J43" s="583"/>
      <c r="K43" s="583"/>
      <c r="L43" s="583"/>
      <c r="M43" s="583"/>
      <c r="N43" s="583"/>
      <c r="O43" s="417"/>
      <c r="P43" s="417"/>
      <c r="Q43" s="417"/>
      <c r="R43" s="417"/>
    </row>
    <row r="44" spans="9:18" s="415" customFormat="1" ht="12.75" customHeight="1" x14ac:dyDescent="0.2">
      <c r="I44" s="586"/>
      <c r="J44" s="586"/>
      <c r="K44" s="586"/>
      <c r="L44" s="586"/>
      <c r="M44" s="586"/>
      <c r="N44" s="586"/>
      <c r="O44" s="417"/>
      <c r="P44" s="417"/>
      <c r="Q44" s="417"/>
      <c r="R44" s="417"/>
    </row>
    <row r="45" spans="9:18" s="415" customFormat="1" ht="12.75" customHeight="1" x14ac:dyDescent="0.2">
      <c r="I45" s="586"/>
      <c r="J45" s="586"/>
      <c r="K45" s="586"/>
      <c r="L45" s="586"/>
      <c r="M45" s="586"/>
      <c r="N45" s="586"/>
      <c r="O45" s="417"/>
      <c r="P45" s="417"/>
      <c r="Q45" s="417"/>
      <c r="R45" s="417"/>
    </row>
    <row r="46" spans="9:18" s="415" customFormat="1" ht="12.75" customHeight="1" x14ac:dyDescent="0.2">
      <c r="I46" s="586"/>
      <c r="J46" s="586"/>
      <c r="K46" s="586"/>
      <c r="L46" s="586"/>
      <c r="M46" s="586"/>
      <c r="N46" s="586"/>
      <c r="O46" s="417"/>
      <c r="P46" s="417"/>
      <c r="Q46" s="417"/>
      <c r="R46" s="417"/>
    </row>
    <row r="47" spans="9:18" s="415" customFormat="1" ht="12.75" customHeight="1" x14ac:dyDescent="0.2">
      <c r="I47" s="586"/>
      <c r="J47" s="586"/>
      <c r="K47" s="586"/>
      <c r="L47" s="586"/>
      <c r="M47" s="586"/>
      <c r="N47" s="586"/>
      <c r="O47" s="417"/>
      <c r="P47" s="417"/>
      <c r="Q47" s="417"/>
      <c r="R47" s="417"/>
    </row>
    <row r="48" spans="9:18" s="415" customFormat="1" ht="12.75" customHeight="1" x14ac:dyDescent="0.2">
      <c r="I48" s="586"/>
      <c r="J48" s="586"/>
      <c r="K48" s="586"/>
      <c r="L48" s="586"/>
      <c r="M48" s="586"/>
      <c r="N48" s="586"/>
      <c r="O48" s="417"/>
      <c r="P48" s="417"/>
      <c r="Q48" s="417"/>
      <c r="R48" s="417"/>
    </row>
    <row r="49" spans="9:18" s="415" customFormat="1" ht="12.75" customHeight="1" x14ac:dyDescent="0.2">
      <c r="I49" s="586"/>
      <c r="J49" s="586"/>
      <c r="K49" s="586"/>
      <c r="L49" s="586"/>
      <c r="M49" s="586"/>
      <c r="N49" s="586"/>
      <c r="O49" s="417"/>
      <c r="P49" s="417"/>
      <c r="Q49" s="417"/>
      <c r="R49" s="417"/>
    </row>
    <row r="50" spans="9:18" s="415" customFormat="1" ht="12.75" customHeight="1" x14ac:dyDescent="0.2">
      <c r="I50" s="586"/>
      <c r="J50" s="586"/>
      <c r="K50" s="586"/>
      <c r="L50" s="586"/>
      <c r="M50" s="586"/>
      <c r="N50" s="586"/>
      <c r="O50" s="417"/>
      <c r="P50" s="417"/>
      <c r="Q50" s="417"/>
      <c r="R50" s="417"/>
    </row>
    <row r="51" spans="9:18" s="415" customFormat="1" x14ac:dyDescent="0.2"/>
    <row r="52" spans="9:18" s="415" customFormat="1" x14ac:dyDescent="0.2"/>
    <row r="53" spans="9:18" s="415" customFormat="1" x14ac:dyDescent="0.2"/>
    <row r="54" spans="9:18" s="415" customFormat="1" x14ac:dyDescent="0.2"/>
    <row r="55" spans="9:18" s="415" customFormat="1" x14ac:dyDescent="0.2"/>
    <row r="56" spans="9:18" s="415" customFormat="1" x14ac:dyDescent="0.2"/>
    <row r="57" spans="9:18" s="415" customFormat="1" x14ac:dyDescent="0.2"/>
    <row r="58" spans="9:18" s="415" customFormat="1" x14ac:dyDescent="0.2"/>
    <row r="59" spans="9:18" s="415" customFormat="1" x14ac:dyDescent="0.2"/>
    <row r="60" spans="9:18" s="415" customFormat="1" x14ac:dyDescent="0.2"/>
    <row r="61" spans="9:18" s="415" customFormat="1" x14ac:dyDescent="0.2"/>
    <row r="62" spans="9:18" s="415" customFormat="1" x14ac:dyDescent="0.2"/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42"/>
  <sheetViews>
    <sheetView view="pageBreakPreview" zoomScale="85" zoomScaleNormal="80" zoomScaleSheetLayoutView="85" zoomScalePageLayoutView="80" workbookViewId="0">
      <selection activeCell="A118" sqref="A118:J118"/>
    </sheetView>
  </sheetViews>
  <sheetFormatPr defaultColWidth="9.140625" defaultRowHeight="15.75" outlineLevelRow="1" x14ac:dyDescent="0.25"/>
  <cols>
    <col min="1" max="1" width="18.28515625" style="2" customWidth="1"/>
    <col min="2" max="2" width="10" style="2" customWidth="1"/>
    <col min="3" max="3" width="14.7109375" style="2" customWidth="1"/>
    <col min="4" max="4" width="14" style="2" customWidth="1"/>
    <col min="5" max="5" width="11.7109375" style="2" customWidth="1"/>
    <col min="6" max="6" width="15.140625" style="2" customWidth="1"/>
    <col min="7" max="7" width="11.85546875" style="2" customWidth="1"/>
    <col min="8" max="8" width="11.140625" style="9" customWidth="1"/>
    <col min="9" max="9" width="14.5703125" style="9" bestFit="1" customWidth="1"/>
    <col min="10" max="10" width="13.7109375" style="9" customWidth="1"/>
    <col min="11" max="11" width="10.28515625" style="2" customWidth="1"/>
    <col min="12" max="13" width="9.140625" style="2"/>
    <col min="14" max="15" width="10" style="2" bestFit="1" customWidth="1"/>
    <col min="16" max="16384" width="9.140625" style="2"/>
  </cols>
  <sheetData>
    <row r="1" spans="1:14" ht="27.75" customHeight="1" thickBot="1" x14ac:dyDescent="0.3">
      <c r="A1" s="1171" t="s">
        <v>350</v>
      </c>
      <c r="B1" s="1171"/>
      <c r="C1" s="1171"/>
      <c r="D1" s="1171"/>
      <c r="E1" s="1171"/>
      <c r="F1" s="1171"/>
      <c r="G1" s="1171"/>
      <c r="H1" s="1171"/>
      <c r="I1" s="1171"/>
      <c r="J1" s="1171"/>
      <c r="K1" s="30"/>
      <c r="L1" s="15"/>
      <c r="M1" s="15"/>
      <c r="N1" s="15"/>
    </row>
    <row r="2" spans="1:14" ht="22.5" customHeight="1" thickBot="1" x14ac:dyDescent="0.3">
      <c r="A2" s="1182"/>
      <c r="B2" s="1174" t="s">
        <v>213</v>
      </c>
      <c r="C2" s="1175"/>
      <c r="D2" s="1176"/>
      <c r="E2" s="1174" t="s">
        <v>53</v>
      </c>
      <c r="F2" s="1175"/>
      <c r="G2" s="1176"/>
      <c r="H2" s="1185" t="s">
        <v>23</v>
      </c>
      <c r="I2" s="1175"/>
      <c r="J2" s="1176"/>
      <c r="K2" s="13"/>
      <c r="L2" s="15"/>
      <c r="M2" s="15"/>
      <c r="N2" s="15"/>
    </row>
    <row r="3" spans="1:14" ht="14.25" x14ac:dyDescent="0.2">
      <c r="A3" s="1183"/>
      <c r="B3" s="1186" t="s">
        <v>20</v>
      </c>
      <c r="C3" s="1187" t="s">
        <v>24</v>
      </c>
      <c r="D3" s="1172" t="s">
        <v>689</v>
      </c>
      <c r="E3" s="1177" t="s">
        <v>20</v>
      </c>
      <c r="F3" s="1179" t="s">
        <v>24</v>
      </c>
      <c r="G3" s="1181" t="s">
        <v>689</v>
      </c>
      <c r="H3" s="1188" t="s">
        <v>20</v>
      </c>
      <c r="I3" s="1187" t="s">
        <v>24</v>
      </c>
      <c r="J3" s="1172" t="s">
        <v>515</v>
      </c>
      <c r="K3" s="14"/>
      <c r="L3" s="14"/>
      <c r="M3" s="14"/>
      <c r="N3" s="14"/>
    </row>
    <row r="4" spans="1:14" ht="50.25" customHeight="1" thickBot="1" x14ac:dyDescent="0.25">
      <c r="A4" s="1184"/>
      <c r="B4" s="1178"/>
      <c r="C4" s="1180"/>
      <c r="D4" s="1173"/>
      <c r="E4" s="1178"/>
      <c r="F4" s="1180"/>
      <c r="G4" s="1173"/>
      <c r="H4" s="1189"/>
      <c r="I4" s="1180"/>
      <c r="J4" s="1173"/>
      <c r="K4" s="14"/>
      <c r="L4" s="14"/>
      <c r="M4" s="14"/>
      <c r="N4" s="14"/>
    </row>
    <row r="5" spans="1:14" ht="16.5" hidden="1" x14ac:dyDescent="0.25">
      <c r="A5" s="286" t="s">
        <v>10</v>
      </c>
      <c r="B5" s="287">
        <v>2679.4</v>
      </c>
      <c r="C5" s="288">
        <v>101.1</v>
      </c>
      <c r="D5" s="289">
        <v>101.1</v>
      </c>
      <c r="E5" s="287">
        <v>1662.34</v>
      </c>
      <c r="F5" s="290">
        <f>E5/1645.8*100</f>
        <v>101.00498237938996</v>
      </c>
      <c r="G5" s="291">
        <f t="shared" ref="G5:G10" si="0">E5/1645.8*100</f>
        <v>101.00498237938996</v>
      </c>
      <c r="H5" s="287">
        <v>1506.8</v>
      </c>
      <c r="I5" s="288">
        <v>102.2</v>
      </c>
      <c r="J5" s="289">
        <v>102.2</v>
      </c>
      <c r="K5" s="14"/>
      <c r="L5" s="14"/>
      <c r="M5" s="14"/>
      <c r="N5" s="14"/>
    </row>
    <row r="6" spans="1:14" ht="16.5" hidden="1" x14ac:dyDescent="0.25">
      <c r="A6" s="292" t="s">
        <v>11</v>
      </c>
      <c r="B6" s="293">
        <v>2703.1</v>
      </c>
      <c r="C6" s="294">
        <v>100.9</v>
      </c>
      <c r="D6" s="295">
        <v>102</v>
      </c>
      <c r="E6" s="293">
        <v>1671.55</v>
      </c>
      <c r="F6" s="296">
        <f t="shared" ref="F6:F11" si="1">E6/E5*100</f>
        <v>100.55403828338368</v>
      </c>
      <c r="G6" s="297">
        <f t="shared" si="0"/>
        <v>101.56458864989671</v>
      </c>
      <c r="H6" s="293">
        <v>1524.3</v>
      </c>
      <c r="I6" s="294">
        <v>101.2</v>
      </c>
      <c r="J6" s="295">
        <v>103.4</v>
      </c>
      <c r="K6" s="14"/>
      <c r="L6" s="14"/>
      <c r="M6" s="14"/>
      <c r="N6" s="14"/>
    </row>
    <row r="7" spans="1:14" ht="16.5" hidden="1" x14ac:dyDescent="0.25">
      <c r="A7" s="292" t="s">
        <v>12</v>
      </c>
      <c r="B7" s="293">
        <v>2800.3</v>
      </c>
      <c r="C7" s="294">
        <v>103.6</v>
      </c>
      <c r="D7" s="295">
        <v>105.6</v>
      </c>
      <c r="E7" s="293">
        <v>1684.83</v>
      </c>
      <c r="F7" s="296">
        <f t="shared" si="1"/>
        <v>100.79447219646435</v>
      </c>
      <c r="G7" s="297">
        <f t="shared" si="0"/>
        <v>102.37149106817354</v>
      </c>
      <c r="H7" s="293">
        <v>1542.5</v>
      </c>
      <c r="I7" s="294">
        <v>101.2</v>
      </c>
      <c r="J7" s="295">
        <v>104.7</v>
      </c>
      <c r="K7" s="14"/>
      <c r="L7" s="14"/>
      <c r="M7" s="14"/>
      <c r="N7" s="14"/>
    </row>
    <row r="8" spans="1:14" ht="16.5" hidden="1" x14ac:dyDescent="0.25">
      <c r="A8" s="292" t="s">
        <v>13</v>
      </c>
      <c r="B8" s="293">
        <v>2903.6</v>
      </c>
      <c r="C8" s="294">
        <v>103.7</v>
      </c>
      <c r="D8" s="295">
        <v>109.5</v>
      </c>
      <c r="E8" s="293">
        <v>1703.7</v>
      </c>
      <c r="F8" s="296">
        <f t="shared" si="1"/>
        <v>101.11999430209578</v>
      </c>
      <c r="G8" s="297">
        <f t="shared" si="0"/>
        <v>103.51804593510757</v>
      </c>
      <c r="H8" s="293">
        <v>1555.4</v>
      </c>
      <c r="I8" s="294">
        <v>100.8</v>
      </c>
      <c r="J8" s="295">
        <v>105.5</v>
      </c>
      <c r="K8" s="14"/>
      <c r="L8" s="13"/>
      <c r="M8" s="13"/>
      <c r="N8" s="13"/>
    </row>
    <row r="9" spans="1:14" ht="16.5" hidden="1" x14ac:dyDescent="0.25">
      <c r="A9" s="292" t="s">
        <v>14</v>
      </c>
      <c r="B9" s="293">
        <v>2944.1</v>
      </c>
      <c r="C9" s="294">
        <v>101.4</v>
      </c>
      <c r="D9" s="295">
        <v>111.1</v>
      </c>
      <c r="E9" s="293">
        <v>1752.4</v>
      </c>
      <c r="F9" s="296">
        <f t="shared" si="1"/>
        <v>102.85848447496626</v>
      </c>
      <c r="G9" s="297">
        <f t="shared" si="0"/>
        <v>106.47709320695104</v>
      </c>
      <c r="H9" s="293">
        <v>1589.8</v>
      </c>
      <c r="I9" s="294">
        <v>102.2</v>
      </c>
      <c r="J9" s="295">
        <v>107.9</v>
      </c>
      <c r="K9" s="8"/>
      <c r="L9" s="8"/>
      <c r="M9" s="8"/>
      <c r="N9" s="8"/>
    </row>
    <row r="10" spans="1:14" ht="16.5" hidden="1" x14ac:dyDescent="0.25">
      <c r="A10" s="292" t="s">
        <v>15</v>
      </c>
      <c r="B10" s="293">
        <v>2989.1</v>
      </c>
      <c r="C10" s="294">
        <v>101.5</v>
      </c>
      <c r="D10" s="295">
        <v>112.8</v>
      </c>
      <c r="E10" s="293">
        <v>1769.4</v>
      </c>
      <c r="F10" s="296">
        <f t="shared" si="1"/>
        <v>100.97009815110705</v>
      </c>
      <c r="G10" s="297">
        <f t="shared" si="0"/>
        <v>107.5100255195042</v>
      </c>
      <c r="H10" s="293">
        <v>1666.3</v>
      </c>
      <c r="I10" s="294">
        <v>102.2</v>
      </c>
      <c r="J10" s="295">
        <v>113.1</v>
      </c>
      <c r="K10" s="8"/>
      <c r="L10" s="8"/>
      <c r="M10" s="8"/>
      <c r="N10" s="8"/>
    </row>
    <row r="11" spans="1:14" ht="16.5" hidden="1" x14ac:dyDescent="0.25">
      <c r="A11" s="292" t="s">
        <v>73</v>
      </c>
      <c r="B11" s="293">
        <v>2970.1</v>
      </c>
      <c r="C11" s="294">
        <v>99.4</v>
      </c>
      <c r="D11" s="295">
        <v>112</v>
      </c>
      <c r="E11" s="293">
        <v>1775.6</v>
      </c>
      <c r="F11" s="296">
        <f t="shared" si="1"/>
        <v>100.35040126596586</v>
      </c>
      <c r="G11" s="297">
        <f>E11/1645.8*100</f>
        <v>107.88674200996475</v>
      </c>
      <c r="H11" s="293">
        <v>1726.5</v>
      </c>
      <c r="I11" s="296">
        <f t="shared" ref="I11:I17" si="2">H11/H10*100</f>
        <v>103.61279481485927</v>
      </c>
      <c r="J11" s="297">
        <f>H11/1473.8*100</f>
        <v>117.14615280227983</v>
      </c>
      <c r="K11" s="8"/>
      <c r="L11" s="8"/>
      <c r="M11" s="8"/>
      <c r="N11" s="8"/>
    </row>
    <row r="12" spans="1:14" ht="16.5" hidden="1" x14ac:dyDescent="0.25">
      <c r="A12" s="292" t="s">
        <v>77</v>
      </c>
      <c r="B12" s="293">
        <v>2889.4</v>
      </c>
      <c r="C12" s="296">
        <f t="shared" ref="C12:C17" si="3">B12/B11*100</f>
        <v>97.282919767011222</v>
      </c>
      <c r="D12" s="298">
        <f>B12/2650.25*100</f>
        <v>109.0236770116027</v>
      </c>
      <c r="E12" s="293">
        <v>1783.1</v>
      </c>
      <c r="F12" s="296">
        <f t="shared" ref="F12:F17" si="4">E12/E11*100</f>
        <v>100.42239243072764</v>
      </c>
      <c r="G12" s="297">
        <f>E12/1645.8*100</f>
        <v>108.3424474419735</v>
      </c>
      <c r="H12" s="293">
        <v>1656.9</v>
      </c>
      <c r="I12" s="296">
        <f t="shared" si="2"/>
        <v>95.968722849695922</v>
      </c>
      <c r="J12" s="297">
        <f>H12/1473.8*100</f>
        <v>112.42366671190123</v>
      </c>
      <c r="K12" s="8"/>
      <c r="L12" s="8"/>
      <c r="M12" s="8"/>
      <c r="N12" s="8"/>
    </row>
    <row r="13" spans="1:14" ht="16.5" hidden="1" x14ac:dyDescent="0.25">
      <c r="A13" s="299" t="s">
        <v>83</v>
      </c>
      <c r="B13" s="300">
        <v>2726.8</v>
      </c>
      <c r="C13" s="301">
        <f t="shared" si="3"/>
        <v>94.372534090122514</v>
      </c>
      <c r="D13" s="302">
        <f>B13/2650.25*100</f>
        <v>102.88840675407982</v>
      </c>
      <c r="E13" s="300">
        <v>1718.9</v>
      </c>
      <c r="F13" s="301">
        <f t="shared" si="4"/>
        <v>96.399528910324733</v>
      </c>
      <c r="G13" s="303">
        <f>E13/1645.8*100</f>
        <v>104.44160894397862</v>
      </c>
      <c r="H13" s="300">
        <v>1640.4</v>
      </c>
      <c r="I13" s="301">
        <f t="shared" si="2"/>
        <v>99.004164403403948</v>
      </c>
      <c r="J13" s="303">
        <f>H13/1473.8*100</f>
        <v>111.30411181978559</v>
      </c>
      <c r="K13" s="8"/>
      <c r="L13" s="8"/>
      <c r="M13" s="8"/>
      <c r="N13" s="8"/>
    </row>
    <row r="14" spans="1:14" ht="16.5" hidden="1" x14ac:dyDescent="0.25">
      <c r="A14" s="299" t="s">
        <v>86</v>
      </c>
      <c r="B14" s="300">
        <v>2842.3</v>
      </c>
      <c r="C14" s="301">
        <f t="shared" si="3"/>
        <v>104.23573419392696</v>
      </c>
      <c r="D14" s="302">
        <f>B14/2650.25*100</f>
        <v>107.24648618054901</v>
      </c>
      <c r="E14" s="300">
        <v>1788.9</v>
      </c>
      <c r="F14" s="301">
        <f t="shared" si="4"/>
        <v>104.07237186572809</v>
      </c>
      <c r="G14" s="303">
        <f>E14/1645.8*100</f>
        <v>108.69485964272695</v>
      </c>
      <c r="H14" s="300">
        <v>1706.3</v>
      </c>
      <c r="I14" s="301">
        <f t="shared" si="2"/>
        <v>104.01731285052425</v>
      </c>
      <c r="J14" s="303">
        <f>H14/1473.8*100</f>
        <v>115.77554620708372</v>
      </c>
      <c r="K14" s="8"/>
      <c r="L14" s="8"/>
      <c r="M14" s="8"/>
      <c r="N14" s="8"/>
    </row>
    <row r="15" spans="1:14" ht="17.25" hidden="1" thickBot="1" x14ac:dyDescent="0.3">
      <c r="A15" s="299" t="s">
        <v>90</v>
      </c>
      <c r="B15" s="300">
        <v>2955.4</v>
      </c>
      <c r="C15" s="301">
        <f t="shared" si="3"/>
        <v>103.97917179748795</v>
      </c>
      <c r="D15" s="302">
        <f>B15/2650.25*100</f>
        <v>111.51400811244223</v>
      </c>
      <c r="E15" s="300">
        <v>1847.5</v>
      </c>
      <c r="F15" s="301">
        <f t="shared" si="4"/>
        <v>103.27575605120465</v>
      </c>
      <c r="G15" s="303">
        <f>E15/1645.8*100</f>
        <v>112.25543808482198</v>
      </c>
      <c r="H15" s="300">
        <v>1754.5</v>
      </c>
      <c r="I15" s="301">
        <f t="shared" si="2"/>
        <v>102.82482564613491</v>
      </c>
      <c r="J15" s="303">
        <f>H15/1473.8*100</f>
        <v>119.04600352829422</v>
      </c>
      <c r="K15" s="8"/>
      <c r="L15" s="8"/>
      <c r="M15" s="8"/>
      <c r="N15" s="8"/>
    </row>
    <row r="16" spans="1:14" ht="16.5" hidden="1" x14ac:dyDescent="0.25">
      <c r="A16" s="304" t="s">
        <v>92</v>
      </c>
      <c r="B16" s="287">
        <v>3026.4</v>
      </c>
      <c r="C16" s="290">
        <f t="shared" si="3"/>
        <v>102.40238208025987</v>
      </c>
      <c r="D16" s="305">
        <f>B16/B16*100</f>
        <v>100</v>
      </c>
      <c r="E16" s="306">
        <v>1922.04</v>
      </c>
      <c r="F16" s="290">
        <f t="shared" si="4"/>
        <v>104.03464140730716</v>
      </c>
      <c r="G16" s="291">
        <f>E16/E16*100</f>
        <v>100</v>
      </c>
      <c r="H16" s="306">
        <v>1802</v>
      </c>
      <c r="I16" s="290">
        <f t="shared" si="2"/>
        <v>102.70732402393845</v>
      </c>
      <c r="J16" s="291">
        <f>H16/H16*100</f>
        <v>100</v>
      </c>
      <c r="K16" s="8"/>
      <c r="L16" s="8"/>
      <c r="M16" s="8"/>
      <c r="N16" s="8"/>
    </row>
    <row r="17" spans="1:14" ht="16.5" hidden="1" x14ac:dyDescent="0.25">
      <c r="A17" s="307" t="s">
        <v>10</v>
      </c>
      <c r="B17" s="308">
        <v>3049.23</v>
      </c>
      <c r="C17" s="301">
        <f t="shared" si="3"/>
        <v>100.75436161776368</v>
      </c>
      <c r="D17" s="302">
        <f>B17/B16*100</f>
        <v>100.75436161776368</v>
      </c>
      <c r="E17" s="308">
        <v>2038.6</v>
      </c>
      <c r="F17" s="301">
        <f t="shared" si="4"/>
        <v>106.06438991904434</v>
      </c>
      <c r="G17" s="303">
        <f>E17/1922*100</f>
        <v>106.06659729448491</v>
      </c>
      <c r="H17" s="308">
        <v>1880</v>
      </c>
      <c r="I17" s="301">
        <f t="shared" si="2"/>
        <v>104.32852386237515</v>
      </c>
      <c r="J17" s="303">
        <f>H17/1802*100</f>
        <v>104.32852386237515</v>
      </c>
      <c r="K17" s="8"/>
      <c r="L17" s="8"/>
      <c r="M17" s="8"/>
      <c r="N17" s="8"/>
    </row>
    <row r="18" spans="1:14" ht="16.5" hidden="1" x14ac:dyDescent="0.25">
      <c r="A18" s="307" t="s">
        <v>11</v>
      </c>
      <c r="B18" s="308">
        <v>3222.24</v>
      </c>
      <c r="C18" s="301">
        <f t="shared" ref="C18:C23" si="5">B18/B17*100</f>
        <v>105.67389144144586</v>
      </c>
      <c r="D18" s="302">
        <f>B18/B16*100</f>
        <v>106.4710547184774</v>
      </c>
      <c r="E18" s="308">
        <v>2109.6</v>
      </c>
      <c r="F18" s="301">
        <f t="shared" ref="F18:F23" si="6">E18/E17*100</f>
        <v>103.48278230157952</v>
      </c>
      <c r="G18" s="303">
        <f>E18/E16*100</f>
        <v>109.75838171942311</v>
      </c>
      <c r="H18" s="308">
        <v>1941</v>
      </c>
      <c r="I18" s="301">
        <f t="shared" ref="I18:I23" si="7">H18/H17*100</f>
        <v>103.24468085106382</v>
      </c>
      <c r="J18" s="303">
        <f>H18/H16*100</f>
        <v>107.71365149833518</v>
      </c>
      <c r="K18" s="8"/>
      <c r="L18" s="8"/>
      <c r="M18" s="8"/>
      <c r="N18" s="8"/>
    </row>
    <row r="19" spans="1:14" ht="16.5" hidden="1" x14ac:dyDescent="0.25">
      <c r="A19" s="307" t="s">
        <v>12</v>
      </c>
      <c r="B19" s="308">
        <v>3317.51</v>
      </c>
      <c r="C19" s="301">
        <f t="shared" si="5"/>
        <v>102.95663885992354</v>
      </c>
      <c r="D19" s="302">
        <f>B19/B16*100</f>
        <v>109.61901929685436</v>
      </c>
      <c r="E19" s="308">
        <v>2179.4</v>
      </c>
      <c r="F19" s="301">
        <f t="shared" si="6"/>
        <v>103.3086841107319</v>
      </c>
      <c r="G19" s="303">
        <f>E19/E16*100</f>
        <v>113.38993985557013</v>
      </c>
      <c r="H19" s="308">
        <v>1993.5</v>
      </c>
      <c r="I19" s="301">
        <f t="shared" si="7"/>
        <v>102.7047913446677</v>
      </c>
      <c r="J19" s="303">
        <f>H19/H16*100</f>
        <v>110.62708102108768</v>
      </c>
      <c r="K19" s="8"/>
      <c r="L19" s="8"/>
      <c r="M19" s="8"/>
      <c r="N19" s="8"/>
    </row>
    <row r="20" spans="1:14" ht="16.5" hidden="1" x14ac:dyDescent="0.25">
      <c r="A20" s="309" t="s">
        <v>13</v>
      </c>
      <c r="B20" s="308">
        <v>3437.04</v>
      </c>
      <c r="C20" s="301">
        <f t="shared" si="5"/>
        <v>103.60300345741234</v>
      </c>
      <c r="D20" s="302">
        <f>B20/B16*100</f>
        <v>113.56859635210151</v>
      </c>
      <c r="E20" s="308">
        <v>2274.83</v>
      </c>
      <c r="F20" s="301">
        <f t="shared" si="6"/>
        <v>104.37872809030007</v>
      </c>
      <c r="G20" s="303">
        <f>E20/E16*100</f>
        <v>118.35497700360034</v>
      </c>
      <c r="H20" s="300">
        <v>2070.3000000000002</v>
      </c>
      <c r="I20" s="301">
        <f t="shared" si="7"/>
        <v>103.85252069224981</v>
      </c>
      <c r="J20" s="303">
        <f>H20/H16*100</f>
        <v>114.88901220865706</v>
      </c>
      <c r="K20" s="8"/>
      <c r="L20" s="8"/>
      <c r="M20" s="8"/>
      <c r="N20" s="8"/>
    </row>
    <row r="21" spans="1:14" ht="16.5" hidden="1" x14ac:dyDescent="0.25">
      <c r="A21" s="310" t="s">
        <v>14</v>
      </c>
      <c r="B21" s="311">
        <v>3674.67</v>
      </c>
      <c r="C21" s="296">
        <f t="shared" si="5"/>
        <v>106.91379791913972</v>
      </c>
      <c r="D21" s="298">
        <f>B21/B16*100</f>
        <v>121.42049960348929</v>
      </c>
      <c r="E21" s="311">
        <v>2357.1</v>
      </c>
      <c r="F21" s="296">
        <f t="shared" si="6"/>
        <v>103.61653398275914</v>
      </c>
      <c r="G21" s="297">
        <f>E21/E16*100</f>
        <v>122.63532496722232</v>
      </c>
      <c r="H21" s="293">
        <v>2155.1999999999998</v>
      </c>
      <c r="I21" s="296">
        <f t="shared" si="7"/>
        <v>104.10085494855817</v>
      </c>
      <c r="J21" s="297">
        <f>H21/H16*100</f>
        <v>119.60044395116536</v>
      </c>
      <c r="K21" s="8"/>
      <c r="L21" s="8"/>
      <c r="M21" s="8"/>
      <c r="N21" s="8"/>
    </row>
    <row r="22" spans="1:14" ht="16.5" hidden="1" x14ac:dyDescent="0.25">
      <c r="A22" s="309" t="s">
        <v>15</v>
      </c>
      <c r="B22" s="308">
        <v>3705.87</v>
      </c>
      <c r="C22" s="301">
        <f t="shared" si="5"/>
        <v>100.84905583358506</v>
      </c>
      <c r="D22" s="302">
        <f>B22/B16*100</f>
        <v>122.45142743854083</v>
      </c>
      <c r="E22" s="308">
        <v>2355.83</v>
      </c>
      <c r="F22" s="301">
        <f t="shared" si="6"/>
        <v>99.946120232489079</v>
      </c>
      <c r="G22" s="303">
        <f>E22/E16*100</f>
        <v>122.56924933924371</v>
      </c>
      <c r="H22" s="300">
        <v>2173.9</v>
      </c>
      <c r="I22" s="301">
        <f t="shared" si="7"/>
        <v>100.86766889383819</v>
      </c>
      <c r="J22" s="303">
        <f>H22/H16*100</f>
        <v>120.63817980022198</v>
      </c>
      <c r="K22" s="8"/>
      <c r="L22" s="8"/>
      <c r="M22" s="8"/>
      <c r="N22" s="8"/>
    </row>
    <row r="23" spans="1:14" ht="16.5" hidden="1" x14ac:dyDescent="0.25">
      <c r="A23" s="309" t="s">
        <v>73</v>
      </c>
      <c r="B23" s="308">
        <v>3734.85</v>
      </c>
      <c r="C23" s="301">
        <f t="shared" si="5"/>
        <v>100.78200260667536</v>
      </c>
      <c r="D23" s="302">
        <f>B23/B16*100</f>
        <v>123.40900079302139</v>
      </c>
      <c r="E23" s="308">
        <v>2382.3000000000002</v>
      </c>
      <c r="F23" s="301">
        <f t="shared" si="6"/>
        <v>101.12359550561798</v>
      </c>
      <c r="G23" s="303">
        <f>E23/E16*100</f>
        <v>123.94643191608917</v>
      </c>
      <c r="H23" s="300">
        <v>2147.4</v>
      </c>
      <c r="I23" s="301">
        <f t="shared" si="7"/>
        <v>98.780992685956122</v>
      </c>
      <c r="J23" s="303">
        <f>H23/H16*100</f>
        <v>119.16759156492786</v>
      </c>
      <c r="K23" s="8"/>
      <c r="L23" s="8"/>
      <c r="M23" s="8"/>
      <c r="N23" s="8"/>
    </row>
    <row r="24" spans="1:14" ht="16.5" hidden="1" x14ac:dyDescent="0.25">
      <c r="A24" s="309" t="s">
        <v>77</v>
      </c>
      <c r="B24" s="311">
        <v>3311.01</v>
      </c>
      <c r="C24" s="296">
        <f t="shared" ref="C24:C31" si="8">B24/B23*100</f>
        <v>88.651753082453126</v>
      </c>
      <c r="D24" s="298">
        <f>B24/B16*100</f>
        <v>109.40424266455196</v>
      </c>
      <c r="E24" s="311">
        <v>2262.54</v>
      </c>
      <c r="F24" s="296">
        <f t="shared" ref="F24:F34" si="9">E24/E23*100</f>
        <v>94.972925324266456</v>
      </c>
      <c r="G24" s="297">
        <f>E24/E16*100</f>
        <v>117.71555222576013</v>
      </c>
      <c r="H24" s="293">
        <v>2068.1</v>
      </c>
      <c r="I24" s="296">
        <f t="shared" ref="I24:I31" si="10">H24/H23*100</f>
        <v>96.307162149576214</v>
      </c>
      <c r="J24" s="297">
        <f>H24/H16*100</f>
        <v>114.76692563817979</v>
      </c>
      <c r="K24" s="8"/>
      <c r="L24" s="8"/>
      <c r="M24" s="8"/>
      <c r="N24" s="8"/>
    </row>
    <row r="25" spans="1:14" ht="16.5" hidden="1" x14ac:dyDescent="0.25">
      <c r="A25" s="309" t="s">
        <v>83</v>
      </c>
      <c r="B25" s="308">
        <v>3270.26</v>
      </c>
      <c r="C25" s="301">
        <f t="shared" si="8"/>
        <v>98.769257718943777</v>
      </c>
      <c r="D25" s="302">
        <f>B25/B16*100</f>
        <v>108.05775839280993</v>
      </c>
      <c r="E25" s="308">
        <v>2196.8000000000002</v>
      </c>
      <c r="F25" s="301">
        <f t="shared" si="9"/>
        <v>97.094416010324693</v>
      </c>
      <c r="G25" s="303">
        <f>E25/E16*100</f>
        <v>114.29522798693057</v>
      </c>
      <c r="H25" s="300">
        <v>2037.8</v>
      </c>
      <c r="I25" s="301">
        <f t="shared" si="10"/>
        <v>98.534887094434509</v>
      </c>
      <c r="J25" s="303">
        <f>H25/H16*100</f>
        <v>113.08546059933407</v>
      </c>
      <c r="K25" s="8"/>
      <c r="L25" s="8"/>
      <c r="M25" s="8"/>
      <c r="N25" s="8"/>
    </row>
    <row r="26" spans="1:14" ht="16.5" hidden="1" x14ac:dyDescent="0.25">
      <c r="A26" s="309" t="s">
        <v>86</v>
      </c>
      <c r="B26" s="308">
        <v>3404.45</v>
      </c>
      <c r="C26" s="301">
        <f t="shared" si="8"/>
        <v>104.10334346504557</v>
      </c>
      <c r="D26" s="302">
        <f>B26/B16*100</f>
        <v>112.49173936029607</v>
      </c>
      <c r="E26" s="308">
        <v>2201.81</v>
      </c>
      <c r="F26" s="301">
        <f t="shared" si="9"/>
        <v>100.22805899490166</v>
      </c>
      <c r="G26" s="303">
        <f>E26/E16*100</f>
        <v>114.55588853509812</v>
      </c>
      <c r="H26" s="300">
        <v>2066.8000000000002</v>
      </c>
      <c r="I26" s="301">
        <f t="shared" si="10"/>
        <v>101.42310334674652</v>
      </c>
      <c r="J26" s="303">
        <f>H26/H16*100</f>
        <v>114.69478357380689</v>
      </c>
      <c r="K26" s="8"/>
      <c r="L26" s="8"/>
      <c r="M26" s="8"/>
      <c r="N26" s="8"/>
    </row>
    <row r="27" spans="1:14" ht="17.25" hidden="1" thickBot="1" x14ac:dyDescent="0.3">
      <c r="A27" s="309" t="s">
        <v>90</v>
      </c>
      <c r="B27" s="308">
        <v>3476.63</v>
      </c>
      <c r="C27" s="301">
        <f>B27/B26*100</f>
        <v>102.12016625299241</v>
      </c>
      <c r="D27" s="302">
        <f>B27/B16*100</f>
        <v>114.87675125561722</v>
      </c>
      <c r="E27" s="308">
        <v>2225.09</v>
      </c>
      <c r="F27" s="301">
        <f>E27/E26*100</f>
        <v>101.05731193881398</v>
      </c>
      <c r="G27" s="303">
        <f>E27/E16*100</f>
        <v>115.76710162119417</v>
      </c>
      <c r="H27" s="300">
        <v>2093.5</v>
      </c>
      <c r="I27" s="301">
        <f>H27/H26*100</f>
        <v>101.2918521385717</v>
      </c>
      <c r="J27" s="303">
        <f>H27/H16*100</f>
        <v>116.1764705882353</v>
      </c>
      <c r="K27" s="8"/>
      <c r="L27" s="8"/>
      <c r="M27" s="8"/>
      <c r="N27" s="8"/>
    </row>
    <row r="28" spans="1:14" ht="16.5" hidden="1" x14ac:dyDescent="0.25">
      <c r="A28" s="312" t="s">
        <v>98</v>
      </c>
      <c r="B28" s="306">
        <v>3437.58</v>
      </c>
      <c r="C28" s="290">
        <f>B28/B27*100</f>
        <v>98.876785852966805</v>
      </c>
      <c r="D28" s="291">
        <v>120.1</v>
      </c>
      <c r="E28" s="313">
        <v>2241.8000000000002</v>
      </c>
      <c r="F28" s="290">
        <f>E28/E27*100</f>
        <v>100.75098085920121</v>
      </c>
      <c r="G28" s="314">
        <f>E28/E16*100</f>
        <v>116.63649039562134</v>
      </c>
      <c r="H28" s="315">
        <v>2116.4</v>
      </c>
      <c r="I28" s="290">
        <f>H28/H27*100</f>
        <v>101.09386195366612</v>
      </c>
      <c r="J28" s="291">
        <f>H28/H16*100</f>
        <v>117.44728079911211</v>
      </c>
      <c r="K28" s="8"/>
      <c r="L28" s="8"/>
      <c r="M28" s="8"/>
      <c r="N28" s="8"/>
    </row>
    <row r="29" spans="1:14" ht="16.5" hidden="1" x14ac:dyDescent="0.25">
      <c r="A29" s="316" t="s">
        <v>10</v>
      </c>
      <c r="B29" s="311">
        <v>3458.68</v>
      </c>
      <c r="C29" s="296">
        <f>B29/B28*100</f>
        <v>100.61380389692749</v>
      </c>
      <c r="D29" s="297">
        <f t="shared" ref="D29:D34" si="11">B29/B$28*100</f>
        <v>100.61380389692749</v>
      </c>
      <c r="E29" s="317">
        <v>2295.15</v>
      </c>
      <c r="F29" s="296">
        <f>E29/E28*100</f>
        <v>102.37978410206084</v>
      </c>
      <c r="G29" s="318">
        <f t="shared" ref="G29:G34" si="12">E29/E$28*100</f>
        <v>102.37978410206084</v>
      </c>
      <c r="H29" s="293">
        <v>2159.42</v>
      </c>
      <c r="I29" s="296">
        <f>H29/H28*100</f>
        <v>102.03269703269704</v>
      </c>
      <c r="J29" s="297">
        <f t="shared" ref="J29:J34" si="13">H29/H$28*100</f>
        <v>102.03269703269704</v>
      </c>
      <c r="K29" s="8"/>
      <c r="L29" s="8"/>
      <c r="M29" s="8"/>
      <c r="N29" s="8"/>
    </row>
    <row r="30" spans="1:14" ht="16.5" hidden="1" x14ac:dyDescent="0.25">
      <c r="A30" s="316" t="s">
        <v>11</v>
      </c>
      <c r="B30" s="311">
        <v>3610.8</v>
      </c>
      <c r="C30" s="296">
        <f t="shared" si="8"/>
        <v>104.39820972162792</v>
      </c>
      <c r="D30" s="297">
        <f t="shared" si="11"/>
        <v>105.0390100012218</v>
      </c>
      <c r="E30" s="317">
        <v>2360.09</v>
      </c>
      <c r="F30" s="296">
        <f t="shared" si="9"/>
        <v>102.82944469860358</v>
      </c>
      <c r="G30" s="318">
        <f t="shared" si="12"/>
        <v>105.27656347577839</v>
      </c>
      <c r="H30" s="293">
        <v>2190.87</v>
      </c>
      <c r="I30" s="296">
        <f t="shared" si="10"/>
        <v>101.45640959146436</v>
      </c>
      <c r="J30" s="297">
        <f t="shared" si="13"/>
        <v>103.51871101871102</v>
      </c>
      <c r="K30" s="8"/>
      <c r="L30" s="8"/>
      <c r="M30" s="8"/>
      <c r="N30" s="8"/>
    </row>
    <row r="31" spans="1:14" ht="16.5" hidden="1" x14ac:dyDescent="0.25">
      <c r="A31" s="316" t="s">
        <v>12</v>
      </c>
      <c r="B31" s="311">
        <v>3757.48</v>
      </c>
      <c r="C31" s="296">
        <f t="shared" si="8"/>
        <v>104.06225767143016</v>
      </c>
      <c r="D31" s="297">
        <f t="shared" si="11"/>
        <v>109.30596524299072</v>
      </c>
      <c r="E31" s="317">
        <v>2423.02</v>
      </c>
      <c r="F31" s="296">
        <f t="shared" si="9"/>
        <v>102.66642373807777</v>
      </c>
      <c r="G31" s="318">
        <f t="shared" si="12"/>
        <v>108.08368275492906</v>
      </c>
      <c r="H31" s="293">
        <v>2204.0500000000002</v>
      </c>
      <c r="I31" s="296">
        <f t="shared" si="10"/>
        <v>100.60158749720432</v>
      </c>
      <c r="J31" s="297">
        <f t="shared" si="13"/>
        <v>104.14146664146664</v>
      </c>
      <c r="K31" s="8"/>
      <c r="L31" s="8"/>
      <c r="M31" s="8"/>
      <c r="N31" s="8"/>
    </row>
    <row r="32" spans="1:14" ht="16.5" hidden="1" x14ac:dyDescent="0.25">
      <c r="A32" s="316" t="s">
        <v>13</v>
      </c>
      <c r="B32" s="311">
        <v>3814.09</v>
      </c>
      <c r="C32" s="296">
        <f t="shared" ref="C32:C37" si="14">B32/B31*100</f>
        <v>101.50659484548154</v>
      </c>
      <c r="D32" s="297">
        <f t="shared" si="11"/>
        <v>110.95276328114548</v>
      </c>
      <c r="E32" s="317">
        <v>2406.36</v>
      </c>
      <c r="F32" s="296">
        <f t="shared" si="9"/>
        <v>99.312428291966228</v>
      </c>
      <c r="G32" s="318">
        <f t="shared" si="12"/>
        <v>107.34052993130521</v>
      </c>
      <c r="H32" s="293">
        <v>2212.92</v>
      </c>
      <c r="I32" s="296">
        <f t="shared" ref="I32:I37" si="15">H32/H31*100</f>
        <v>100.40244096095823</v>
      </c>
      <c r="J32" s="297">
        <f t="shared" si="13"/>
        <v>104.56057456057455</v>
      </c>
      <c r="K32" s="8"/>
      <c r="L32" s="8"/>
      <c r="M32" s="8"/>
      <c r="N32" s="8"/>
    </row>
    <row r="33" spans="1:14" ht="16.5" hidden="1" x14ac:dyDescent="0.25">
      <c r="A33" s="319" t="s">
        <v>14</v>
      </c>
      <c r="B33" s="308">
        <v>3947.2</v>
      </c>
      <c r="C33" s="301">
        <f t="shared" si="14"/>
        <v>103.48995435346306</v>
      </c>
      <c r="D33" s="303">
        <f t="shared" si="11"/>
        <v>114.82496407356338</v>
      </c>
      <c r="E33" s="320">
        <v>2406.1</v>
      </c>
      <c r="F33" s="321">
        <f t="shared" si="9"/>
        <v>99.989195299123978</v>
      </c>
      <c r="G33" s="322">
        <f t="shared" si="12"/>
        <v>107.32893210812739</v>
      </c>
      <c r="H33" s="323">
        <v>2240.4</v>
      </c>
      <c r="I33" s="301">
        <f t="shared" si="15"/>
        <v>101.2417981671276</v>
      </c>
      <c r="J33" s="303">
        <f t="shared" si="13"/>
        <v>105.85900585900585</v>
      </c>
      <c r="K33" s="8"/>
      <c r="L33" s="8"/>
      <c r="M33" s="8"/>
      <c r="N33" s="8"/>
    </row>
    <row r="34" spans="1:14" ht="16.5" hidden="1" x14ac:dyDescent="0.25">
      <c r="A34" s="316" t="s">
        <v>15</v>
      </c>
      <c r="B34" s="311">
        <v>3926.3</v>
      </c>
      <c r="C34" s="296">
        <f t="shared" si="14"/>
        <v>99.470510741791657</v>
      </c>
      <c r="D34" s="297">
        <f t="shared" si="11"/>
        <v>114.21697822305228</v>
      </c>
      <c r="E34" s="317">
        <v>2410.9299999999998</v>
      </c>
      <c r="F34" s="324">
        <f t="shared" si="9"/>
        <v>100.20073978637629</v>
      </c>
      <c r="G34" s="318">
        <f t="shared" si="12"/>
        <v>107.54438397716119</v>
      </c>
      <c r="H34" s="293">
        <v>2270.63</v>
      </c>
      <c r="I34" s="296">
        <f t="shared" si="15"/>
        <v>101.34931262274594</v>
      </c>
      <c r="J34" s="297">
        <f t="shared" si="13"/>
        <v>107.28737478737477</v>
      </c>
      <c r="K34" s="8"/>
      <c r="L34" s="8"/>
      <c r="M34" s="8"/>
      <c r="N34" s="8"/>
    </row>
    <row r="35" spans="1:14" ht="16.5" hidden="1" x14ac:dyDescent="0.25">
      <c r="A35" s="316" t="s">
        <v>73</v>
      </c>
      <c r="B35" s="311">
        <v>3709.52</v>
      </c>
      <c r="C35" s="296">
        <f t="shared" si="14"/>
        <v>94.478771362351324</v>
      </c>
      <c r="D35" s="297">
        <f>B35/B$28*100</f>
        <v>107.91079771234415</v>
      </c>
      <c r="E35" s="317">
        <v>2423.37</v>
      </c>
      <c r="F35" s="296">
        <f t="shared" ref="F35:F40" si="16">E35/E34*100</f>
        <v>100.51598345866533</v>
      </c>
      <c r="G35" s="318">
        <f>E35/E$28*100</f>
        <v>108.09929520920687</v>
      </c>
      <c r="H35" s="325">
        <v>2305.1999999999998</v>
      </c>
      <c r="I35" s="296">
        <f t="shared" si="15"/>
        <v>101.52248494911103</v>
      </c>
      <c r="J35" s="297">
        <f>H35/H$28*100</f>
        <v>108.92080892080891</v>
      </c>
      <c r="K35" s="8"/>
      <c r="L35" s="8"/>
      <c r="M35" s="8"/>
      <c r="N35" s="8"/>
    </row>
    <row r="36" spans="1:14" ht="16.5" hidden="1" x14ac:dyDescent="0.25">
      <c r="A36" s="316" t="s">
        <v>77</v>
      </c>
      <c r="B36" s="311">
        <v>3718.28</v>
      </c>
      <c r="C36" s="296">
        <f t="shared" si="14"/>
        <v>100.23614915137269</v>
      </c>
      <c r="D36" s="297">
        <f>B36/B$28*100</f>
        <v>108.16562814538135</v>
      </c>
      <c r="E36" s="317">
        <v>2428.86</v>
      </c>
      <c r="F36" s="296">
        <f t="shared" si="16"/>
        <v>100.22654402753193</v>
      </c>
      <c r="G36" s="318">
        <f>E36/E$28*100</f>
        <v>108.34418770630742</v>
      </c>
      <c r="H36" s="325">
        <v>2225.67</v>
      </c>
      <c r="I36" s="296">
        <f t="shared" si="15"/>
        <v>96.549973971889642</v>
      </c>
      <c r="J36" s="297">
        <f>H36/H$28*100</f>
        <v>105.16301266301267</v>
      </c>
      <c r="K36" s="8"/>
      <c r="L36" s="8"/>
      <c r="M36" s="8"/>
      <c r="N36" s="8"/>
    </row>
    <row r="37" spans="1:14" ht="16.5" hidden="1" x14ac:dyDescent="0.25">
      <c r="A37" s="326" t="s">
        <v>83</v>
      </c>
      <c r="B37" s="311">
        <v>3475.35</v>
      </c>
      <c r="C37" s="296">
        <f t="shared" si="14"/>
        <v>93.466602837871278</v>
      </c>
      <c r="D37" s="297">
        <f>B37/B$28*100</f>
        <v>101.09873806573229</v>
      </c>
      <c r="E37" s="317">
        <v>2313.62</v>
      </c>
      <c r="F37" s="296">
        <f t="shared" si="16"/>
        <v>95.25538730103834</v>
      </c>
      <c r="G37" s="297">
        <f>E37/E$28*100</f>
        <v>103.20367561780711</v>
      </c>
      <c r="H37" s="311">
        <v>2139.96</v>
      </c>
      <c r="I37" s="296">
        <f t="shared" si="15"/>
        <v>96.149024788041345</v>
      </c>
      <c r="J37" s="297">
        <f>H37/H$28*100</f>
        <v>101.11321111321112</v>
      </c>
      <c r="K37" s="8"/>
      <c r="L37" s="8"/>
      <c r="M37" s="8"/>
      <c r="N37" s="8"/>
    </row>
    <row r="38" spans="1:14" ht="16.5" hidden="1" x14ac:dyDescent="0.25">
      <c r="A38" s="326" t="s">
        <v>86</v>
      </c>
      <c r="B38" s="311">
        <v>3484.3</v>
      </c>
      <c r="C38" s="296">
        <f t="shared" ref="C38:C43" si="17">B38/B37*100</f>
        <v>100.25752801876071</v>
      </c>
      <c r="D38" s="297">
        <f>B38/B$28*100</f>
        <v>101.35909564286504</v>
      </c>
      <c r="E38" s="317">
        <v>2259.6999999999998</v>
      </c>
      <c r="F38" s="296">
        <f t="shared" si="16"/>
        <v>97.669453064893972</v>
      </c>
      <c r="G38" s="297">
        <f>E38/E$28*100</f>
        <v>100.79846551877954</v>
      </c>
      <c r="H38" s="311">
        <v>2101.3000000000002</v>
      </c>
      <c r="I38" s="296">
        <f t="shared" ref="I38:I43" si="18">H38/H37*100</f>
        <v>98.193424176152831</v>
      </c>
      <c r="J38" s="297">
        <f>H38/H$28*100</f>
        <v>99.286524286524298</v>
      </c>
      <c r="K38" s="8"/>
      <c r="L38" s="8"/>
      <c r="M38" s="8"/>
      <c r="N38" s="8"/>
    </row>
    <row r="39" spans="1:14" ht="17.25" hidden="1" thickBot="1" x14ac:dyDescent="0.3">
      <c r="A39" s="327" t="s">
        <v>90</v>
      </c>
      <c r="B39" s="328">
        <v>3509.28</v>
      </c>
      <c r="C39" s="329">
        <f t="shared" si="17"/>
        <v>100.71693022988835</v>
      </c>
      <c r="D39" s="330">
        <f>B39/B$28*100</f>
        <v>102.0857696402702</v>
      </c>
      <c r="E39" s="331">
        <v>2268.39</v>
      </c>
      <c r="F39" s="329">
        <f t="shared" si="16"/>
        <v>100.38456432269771</v>
      </c>
      <c r="G39" s="330">
        <f>E39/E$28*100</f>
        <v>101.1861004549915</v>
      </c>
      <c r="H39" s="328">
        <v>2107.6999999999998</v>
      </c>
      <c r="I39" s="329">
        <f t="shared" si="18"/>
        <v>100.30457335934895</v>
      </c>
      <c r="J39" s="330">
        <f>H39/H$28*100</f>
        <v>99.58892458892457</v>
      </c>
      <c r="K39" s="8"/>
      <c r="L39" s="8"/>
      <c r="M39" s="8"/>
      <c r="N39" s="8"/>
    </row>
    <row r="40" spans="1:14" ht="16.5" hidden="1" x14ac:dyDescent="0.2">
      <c r="A40" s="312" t="s">
        <v>117</v>
      </c>
      <c r="B40" s="332">
        <v>3484.4</v>
      </c>
      <c r="C40" s="333">
        <f t="shared" si="17"/>
        <v>99.291022659918838</v>
      </c>
      <c r="D40" s="334">
        <f t="shared" ref="D40:D45" si="19">B40/B$40*100</f>
        <v>100</v>
      </c>
      <c r="E40" s="335">
        <v>2298.23</v>
      </c>
      <c r="F40" s="333">
        <f t="shared" si="16"/>
        <v>101.31547044379494</v>
      </c>
      <c r="G40" s="336">
        <f t="shared" ref="G40:G45" si="20">E40/E$40*100</f>
        <v>100</v>
      </c>
      <c r="H40" s="332">
        <v>2131</v>
      </c>
      <c r="I40" s="333">
        <f t="shared" si="18"/>
        <v>101.10547041799119</v>
      </c>
      <c r="J40" s="334">
        <f t="shared" ref="J40:J45" si="21">H40/H$40*100</f>
        <v>100</v>
      </c>
      <c r="K40" s="8"/>
      <c r="L40" s="8"/>
      <c r="M40" s="8"/>
      <c r="N40" s="8"/>
    </row>
    <row r="41" spans="1:14" ht="16.5" hidden="1" x14ac:dyDescent="0.25">
      <c r="A41" s="316" t="s">
        <v>10</v>
      </c>
      <c r="B41" s="311">
        <v>3582.03</v>
      </c>
      <c r="C41" s="296">
        <f t="shared" si="17"/>
        <v>102.80191711628974</v>
      </c>
      <c r="D41" s="337">
        <f t="shared" si="19"/>
        <v>102.80191711628974</v>
      </c>
      <c r="E41" s="317">
        <v>2348.34</v>
      </c>
      <c r="F41" s="296">
        <f t="shared" ref="F41:F46" si="22">E41/E40*100</f>
        <v>102.18037359185112</v>
      </c>
      <c r="G41" s="338">
        <f t="shared" si="20"/>
        <v>102.18037359185112</v>
      </c>
      <c r="H41" s="339">
        <v>2192.7199999999998</v>
      </c>
      <c r="I41" s="296">
        <f t="shared" si="18"/>
        <v>102.89629282027218</v>
      </c>
      <c r="J41" s="337">
        <f t="shared" si="21"/>
        <v>102.89629282027218</v>
      </c>
      <c r="K41" s="8"/>
      <c r="L41" s="8"/>
      <c r="M41" s="8"/>
      <c r="N41" s="8"/>
    </row>
    <row r="42" spans="1:14" ht="16.5" hidden="1" x14ac:dyDescent="0.25">
      <c r="A42" s="316" t="s">
        <v>11</v>
      </c>
      <c r="B42" s="311">
        <v>3667.61</v>
      </c>
      <c r="C42" s="296">
        <f t="shared" si="17"/>
        <v>102.38914805291972</v>
      </c>
      <c r="D42" s="337">
        <f t="shared" si="19"/>
        <v>105.25800711743771</v>
      </c>
      <c r="E42" s="317">
        <v>2397.3200000000002</v>
      </c>
      <c r="F42" s="296">
        <f t="shared" si="22"/>
        <v>102.08572864236014</v>
      </c>
      <c r="G42" s="338">
        <f t="shared" si="20"/>
        <v>104.31157891072695</v>
      </c>
      <c r="H42" s="339">
        <v>2239.67</v>
      </c>
      <c r="I42" s="296">
        <f t="shared" si="18"/>
        <v>102.14117625597432</v>
      </c>
      <c r="J42" s="337">
        <f t="shared" si="21"/>
        <v>105.09948381041765</v>
      </c>
      <c r="K42" s="8"/>
      <c r="L42" s="8"/>
      <c r="M42" s="8"/>
      <c r="N42" s="8"/>
    </row>
    <row r="43" spans="1:14" ht="16.5" hidden="1" x14ac:dyDescent="0.25">
      <c r="A43" s="316" t="s">
        <v>12</v>
      </c>
      <c r="B43" s="311">
        <v>3761.96</v>
      </c>
      <c r="C43" s="296">
        <f t="shared" si="17"/>
        <v>102.57251997895087</v>
      </c>
      <c r="D43" s="337">
        <f t="shared" si="19"/>
        <v>107.96579037997932</v>
      </c>
      <c r="E43" s="317">
        <v>2457.02</v>
      </c>
      <c r="F43" s="296">
        <f t="shared" si="22"/>
        <v>102.49028081357514</v>
      </c>
      <c r="G43" s="338">
        <f t="shared" si="20"/>
        <v>106.9092301466781</v>
      </c>
      <c r="H43" s="339">
        <v>2272.67</v>
      </c>
      <c r="I43" s="296">
        <f t="shared" si="18"/>
        <v>101.47343135372621</v>
      </c>
      <c r="J43" s="337">
        <f t="shared" si="21"/>
        <v>106.64805255748475</v>
      </c>
      <c r="K43" s="8"/>
      <c r="L43" s="8"/>
      <c r="M43" s="8"/>
      <c r="N43" s="8"/>
    </row>
    <row r="44" spans="1:14" ht="16.5" hidden="1" x14ac:dyDescent="0.25">
      <c r="A44" s="316" t="s">
        <v>13</v>
      </c>
      <c r="B44" s="311">
        <v>3809.35</v>
      </c>
      <c r="C44" s="296">
        <f t="shared" ref="C44:C49" si="23">B44/B43*100</f>
        <v>101.2597156801242</v>
      </c>
      <c r="D44" s="337">
        <f t="shared" si="19"/>
        <v>109.32585237056594</v>
      </c>
      <c r="E44" s="317">
        <v>2470.25</v>
      </c>
      <c r="F44" s="296">
        <f t="shared" si="22"/>
        <v>100.53845715541591</v>
      </c>
      <c r="G44" s="338">
        <f t="shared" si="20"/>
        <v>107.48489054620293</v>
      </c>
      <c r="H44" s="339">
        <v>2282.61</v>
      </c>
      <c r="I44" s="296">
        <f t="shared" ref="I44:I49" si="24">H44/H43*100</f>
        <v>100.43737102174974</v>
      </c>
      <c r="J44" s="337">
        <f t="shared" si="21"/>
        <v>107.11450023463162</v>
      </c>
      <c r="K44" s="8"/>
      <c r="L44" s="8"/>
      <c r="M44" s="8"/>
      <c r="N44" s="8"/>
    </row>
    <row r="45" spans="1:14" ht="16.5" hidden="1" x14ac:dyDescent="0.2">
      <c r="A45" s="340" t="s">
        <v>14</v>
      </c>
      <c r="B45" s="339">
        <v>3854.5</v>
      </c>
      <c r="C45" s="341">
        <f t="shared" si="23"/>
        <v>101.18524157664694</v>
      </c>
      <c r="D45" s="337">
        <f t="shared" si="19"/>
        <v>110.62162782688554</v>
      </c>
      <c r="E45" s="342">
        <v>2532.1999999999998</v>
      </c>
      <c r="F45" s="341">
        <f t="shared" si="22"/>
        <v>102.50784333569476</v>
      </c>
      <c r="G45" s="338">
        <f t="shared" si="20"/>
        <v>110.18044321064471</v>
      </c>
      <c r="H45" s="339">
        <v>2316.8000000000002</v>
      </c>
      <c r="I45" s="341">
        <f t="shared" si="24"/>
        <v>101.49784676313519</v>
      </c>
      <c r="J45" s="337">
        <f t="shared" si="21"/>
        <v>108.71891130924449</v>
      </c>
      <c r="K45" s="8"/>
      <c r="L45" s="8"/>
      <c r="M45" s="8"/>
      <c r="N45" s="8"/>
    </row>
    <row r="46" spans="1:14" ht="16.5" hidden="1" x14ac:dyDescent="0.2">
      <c r="A46" s="340" t="s">
        <v>15</v>
      </c>
      <c r="B46" s="339">
        <v>3808.84</v>
      </c>
      <c r="C46" s="341">
        <f t="shared" si="23"/>
        <v>98.815410559086786</v>
      </c>
      <c r="D46" s="337">
        <f t="shared" ref="D46:D51" si="25">B46/B$40*100</f>
        <v>109.31121570428195</v>
      </c>
      <c r="E46" s="342">
        <v>2548.98</v>
      </c>
      <c r="F46" s="341">
        <f t="shared" si="22"/>
        <v>100.66266487639209</v>
      </c>
      <c r="G46" s="338">
        <f t="shared" ref="G46:G51" si="26">E46/E$40*100</f>
        <v>110.91057030845477</v>
      </c>
      <c r="H46" s="339">
        <v>2344.36</v>
      </c>
      <c r="I46" s="341">
        <f t="shared" si="24"/>
        <v>101.18957182320443</v>
      </c>
      <c r="J46" s="337">
        <f t="shared" ref="J46:J51" si="27">H46/H$40*100</f>
        <v>110.01220084467387</v>
      </c>
      <c r="K46" s="8"/>
      <c r="L46" s="8"/>
      <c r="M46" s="8"/>
      <c r="N46" s="8"/>
    </row>
    <row r="47" spans="1:14" ht="16.5" hidden="1" x14ac:dyDescent="0.2">
      <c r="A47" s="343" t="s">
        <v>73</v>
      </c>
      <c r="B47" s="344">
        <v>3758.33</v>
      </c>
      <c r="C47" s="345">
        <f t="shared" si="23"/>
        <v>98.673874460465655</v>
      </c>
      <c r="D47" s="346">
        <f t="shared" si="25"/>
        <v>107.86161175525197</v>
      </c>
      <c r="E47" s="347">
        <v>2617.46</v>
      </c>
      <c r="F47" s="345">
        <f>E47/E46*100</f>
        <v>102.68656482200724</v>
      </c>
      <c r="G47" s="348">
        <f t="shared" si="26"/>
        <v>113.89025467424932</v>
      </c>
      <c r="H47" s="344">
        <v>2354.6</v>
      </c>
      <c r="I47" s="345">
        <f t="shared" si="24"/>
        <v>100.4367929840127</v>
      </c>
      <c r="J47" s="346">
        <f t="shared" si="27"/>
        <v>110.49272641952135</v>
      </c>
      <c r="K47" s="8"/>
      <c r="L47" s="8"/>
      <c r="M47" s="8"/>
      <c r="N47" s="8"/>
    </row>
    <row r="48" spans="1:14" ht="16.5" hidden="1" x14ac:dyDescent="0.2">
      <c r="A48" s="343" t="s">
        <v>77</v>
      </c>
      <c r="B48" s="344">
        <v>3877.71</v>
      </c>
      <c r="C48" s="345">
        <f t="shared" si="23"/>
        <v>103.17641079947744</v>
      </c>
      <c r="D48" s="346">
        <f t="shared" si="25"/>
        <v>111.28773963953623</v>
      </c>
      <c r="E48" s="347">
        <v>2590.12</v>
      </c>
      <c r="F48" s="345">
        <f>E48/E47*100</f>
        <v>98.955475919402772</v>
      </c>
      <c r="G48" s="348">
        <f t="shared" si="26"/>
        <v>112.70064353872327</v>
      </c>
      <c r="H48" s="344">
        <v>2371.96</v>
      </c>
      <c r="I48" s="345">
        <f t="shared" si="24"/>
        <v>100.7372802174467</v>
      </c>
      <c r="J48" s="346">
        <f t="shared" si="27"/>
        <v>111.30736743312998</v>
      </c>
      <c r="K48" s="8"/>
      <c r="L48" s="8"/>
      <c r="M48" s="8"/>
      <c r="N48" s="8"/>
    </row>
    <row r="49" spans="1:14" ht="16.5" hidden="1" x14ac:dyDescent="0.2">
      <c r="A49" s="343" t="s">
        <v>83</v>
      </c>
      <c r="B49" s="344">
        <v>3758.21</v>
      </c>
      <c r="C49" s="345">
        <f t="shared" si="23"/>
        <v>96.918284245082802</v>
      </c>
      <c r="D49" s="346">
        <f t="shared" si="25"/>
        <v>107.85816783377338</v>
      </c>
      <c r="E49" s="347">
        <v>2496.67</v>
      </c>
      <c r="F49" s="345">
        <f>E49/E48*100</f>
        <v>96.392059055178919</v>
      </c>
      <c r="G49" s="348">
        <f t="shared" si="26"/>
        <v>108.63447087541283</v>
      </c>
      <c r="H49" s="344">
        <v>2442.54</v>
      </c>
      <c r="I49" s="345">
        <f t="shared" si="24"/>
        <v>102.97559823943068</v>
      </c>
      <c r="J49" s="346">
        <f t="shared" si="27"/>
        <v>114.61942749882684</v>
      </c>
      <c r="K49" s="8"/>
      <c r="L49" s="8"/>
      <c r="M49" s="8"/>
      <c r="N49" s="8"/>
    </row>
    <row r="50" spans="1:14" ht="16.5" hidden="1" x14ac:dyDescent="0.2">
      <c r="A50" s="343" t="s">
        <v>86</v>
      </c>
      <c r="B50" s="344">
        <v>3894.63</v>
      </c>
      <c r="C50" s="345">
        <f>B50/B49*100</f>
        <v>103.62991956277057</v>
      </c>
      <c r="D50" s="346">
        <f t="shared" si="25"/>
        <v>111.77333256801745</v>
      </c>
      <c r="E50" s="347">
        <v>2539.16</v>
      </c>
      <c r="F50" s="345">
        <f>E50/E49*100</f>
        <v>101.70186688669307</v>
      </c>
      <c r="G50" s="348">
        <f t="shared" si="26"/>
        <v>110.48328496277568</v>
      </c>
      <c r="H50" s="344">
        <v>2464.96</v>
      </c>
      <c r="I50" s="345">
        <f>H50/H49*100</f>
        <v>100.91789694334588</v>
      </c>
      <c r="J50" s="346">
        <f t="shared" si="27"/>
        <v>115.67151572031911</v>
      </c>
      <c r="K50" s="8"/>
      <c r="L50" s="8"/>
      <c r="M50" s="8"/>
      <c r="N50" s="8"/>
    </row>
    <row r="51" spans="1:14" ht="16.5" hidden="1" x14ac:dyDescent="0.2">
      <c r="A51" s="343" t="s">
        <v>90</v>
      </c>
      <c r="B51" s="344">
        <v>3912.55</v>
      </c>
      <c r="C51" s="345">
        <f>B51/B50*100</f>
        <v>100.46012073033896</v>
      </c>
      <c r="D51" s="346">
        <f t="shared" si="25"/>
        <v>112.2876248421536</v>
      </c>
      <c r="E51" s="347">
        <v>2618.0300000000002</v>
      </c>
      <c r="F51" s="345">
        <f>E51/E50*100</f>
        <v>103.10614533940358</v>
      </c>
      <c r="G51" s="348">
        <f t="shared" si="26"/>
        <v>113.91505636946695</v>
      </c>
      <c r="H51" s="344">
        <v>2519.35</v>
      </c>
      <c r="I51" s="345">
        <f>H51/H50*100</f>
        <v>102.20652667791769</v>
      </c>
      <c r="J51" s="346">
        <f t="shared" si="27"/>
        <v>118.22383857343969</v>
      </c>
      <c r="K51" s="8"/>
      <c r="L51" s="8"/>
      <c r="M51" s="8"/>
      <c r="N51" s="8"/>
    </row>
    <row r="52" spans="1:14" ht="17.25" hidden="1" thickBot="1" x14ac:dyDescent="0.25">
      <c r="A52" s="349" t="s">
        <v>233</v>
      </c>
      <c r="B52" s="350">
        <v>4663.51</v>
      </c>
      <c r="C52" s="351">
        <v>98.945726894678785</v>
      </c>
      <c r="D52" s="352">
        <v>104.97088462568681</v>
      </c>
      <c r="E52" s="350">
        <v>3171.84</v>
      </c>
      <c r="F52" s="351">
        <v>101.01755157027794</v>
      </c>
      <c r="G52" s="352">
        <v>104.26755905615349</v>
      </c>
      <c r="H52" s="350">
        <v>2871.48</v>
      </c>
      <c r="I52" s="351">
        <v>101.24213309828119</v>
      </c>
      <c r="J52" s="352">
        <v>110.06309075716574</v>
      </c>
      <c r="K52" s="8"/>
      <c r="L52" s="8"/>
      <c r="M52" s="8"/>
      <c r="N52" s="8"/>
    </row>
    <row r="53" spans="1:14" ht="17.25" hidden="1" thickBot="1" x14ac:dyDescent="0.25">
      <c r="A53" s="1191" t="s">
        <v>235</v>
      </c>
      <c r="B53" s="1192"/>
      <c r="C53" s="1192"/>
      <c r="D53" s="1192"/>
      <c r="E53" s="1192"/>
      <c r="F53" s="1192"/>
      <c r="G53" s="1192"/>
      <c r="H53" s="1192"/>
      <c r="I53" s="1192"/>
      <c r="J53" s="1193"/>
      <c r="K53" s="8"/>
      <c r="L53" s="8"/>
      <c r="M53" s="8"/>
      <c r="N53" s="8"/>
    </row>
    <row r="54" spans="1:14" ht="16.5" hidden="1" x14ac:dyDescent="0.2">
      <c r="A54" s="353" t="s">
        <v>10</v>
      </c>
      <c r="B54" s="354">
        <v>4636.76</v>
      </c>
      <c r="C54" s="333">
        <f>B54/B52*100</f>
        <v>99.426397713310365</v>
      </c>
      <c r="D54" s="334">
        <f>B54/B$52*100</f>
        <v>99.426397713310365</v>
      </c>
      <c r="E54" s="354">
        <v>3230.64</v>
      </c>
      <c r="F54" s="333">
        <f>E54/E52*100</f>
        <v>101.85381355932202</v>
      </c>
      <c r="G54" s="334">
        <f t="shared" ref="G54:G61" si="28">E54/E$52*100</f>
        <v>101.85381355932202</v>
      </c>
      <c r="H54" s="354">
        <v>2922.88</v>
      </c>
      <c r="I54" s="333">
        <f>H54/H52*100</f>
        <v>101.79001769122544</v>
      </c>
      <c r="J54" s="334">
        <f t="shared" ref="J54:J61" si="29">H54/H$52*100</f>
        <v>101.79001769122544</v>
      </c>
      <c r="K54" s="8"/>
      <c r="L54" s="8"/>
      <c r="M54" s="8"/>
      <c r="N54" s="8"/>
    </row>
    <row r="55" spans="1:14" ht="16.5" hidden="1" x14ac:dyDescent="0.2">
      <c r="A55" s="355" t="s">
        <v>11</v>
      </c>
      <c r="B55" s="356">
        <v>4730.58</v>
      </c>
      <c r="C55" s="341">
        <f>B55/B54*100</f>
        <v>102.02339564696037</v>
      </c>
      <c r="D55" s="337">
        <f t="shared" ref="D55:D61" si="30">B55/B$52*100</f>
        <v>101.438187116571</v>
      </c>
      <c r="E55" s="356">
        <v>3288.8</v>
      </c>
      <c r="F55" s="341">
        <f t="shared" ref="F55:F62" si="31">E55/E54*100</f>
        <v>101.80026248668996</v>
      </c>
      <c r="G55" s="337">
        <f t="shared" si="28"/>
        <v>103.68744955609361</v>
      </c>
      <c r="H55" s="356">
        <v>2998.3</v>
      </c>
      <c r="I55" s="341">
        <f t="shared" ref="I55:I62" si="32">H55/H54*100</f>
        <v>102.58033172761112</v>
      </c>
      <c r="J55" s="337">
        <f t="shared" si="29"/>
        <v>104.41653781325311</v>
      </c>
      <c r="K55" s="8"/>
      <c r="L55" s="8"/>
      <c r="M55" s="8"/>
      <c r="N55" s="8"/>
    </row>
    <row r="56" spans="1:14" ht="16.5" hidden="1" x14ac:dyDescent="0.2">
      <c r="A56" s="357" t="s">
        <v>12</v>
      </c>
      <c r="B56" s="358">
        <v>4763.34</v>
      </c>
      <c r="C56" s="345">
        <f t="shared" ref="C56:C62" si="33">B56/B55*100</f>
        <v>100.69251550549826</v>
      </c>
      <c r="D56" s="346">
        <f t="shared" si="30"/>
        <v>102.14066229084959</v>
      </c>
      <c r="E56" s="358">
        <v>3388</v>
      </c>
      <c r="F56" s="345">
        <f t="shared" si="31"/>
        <v>103.0162977377767</v>
      </c>
      <c r="G56" s="346">
        <f t="shared" si="28"/>
        <v>106.81497175141243</v>
      </c>
      <c r="H56" s="358">
        <v>3080.4</v>
      </c>
      <c r="I56" s="345">
        <f t="shared" si="32"/>
        <v>102.73821832371677</v>
      </c>
      <c r="J56" s="346">
        <f t="shared" si="29"/>
        <v>107.27569058464626</v>
      </c>
      <c r="K56" s="8"/>
      <c r="L56" s="8"/>
      <c r="M56" s="8"/>
      <c r="N56" s="8"/>
    </row>
    <row r="57" spans="1:14" ht="16.5" hidden="1" x14ac:dyDescent="0.2">
      <c r="A57" s="357" t="s">
        <v>13</v>
      </c>
      <c r="B57" s="358">
        <v>4923.8</v>
      </c>
      <c r="C57" s="345">
        <f t="shared" si="33"/>
        <v>103.3686446904903</v>
      </c>
      <c r="D57" s="346">
        <f t="shared" si="30"/>
        <v>105.58141828794191</v>
      </c>
      <c r="E57" s="358">
        <v>3444.6</v>
      </c>
      <c r="F57" s="345">
        <f t="shared" si="31"/>
        <v>101.67060212514758</v>
      </c>
      <c r="G57" s="346">
        <f t="shared" si="28"/>
        <v>108.5994249394673</v>
      </c>
      <c r="H57" s="358">
        <v>3137.5</v>
      </c>
      <c r="I57" s="345">
        <f t="shared" si="32"/>
        <v>101.85365536943254</v>
      </c>
      <c r="J57" s="346">
        <f t="shared" si="29"/>
        <v>109.26421218326439</v>
      </c>
      <c r="K57" s="8"/>
      <c r="L57" s="8"/>
      <c r="M57" s="8"/>
      <c r="N57" s="8"/>
    </row>
    <row r="58" spans="1:14" ht="16.5" hidden="1" x14ac:dyDescent="0.2">
      <c r="A58" s="357" t="s">
        <v>14</v>
      </c>
      <c r="B58" s="358">
        <v>5473.72</v>
      </c>
      <c r="C58" s="345">
        <f t="shared" si="33"/>
        <v>111.16860961046346</v>
      </c>
      <c r="D58" s="346">
        <f t="shared" si="30"/>
        <v>117.37339471771261</v>
      </c>
      <c r="E58" s="358">
        <v>3637</v>
      </c>
      <c r="F58" s="345">
        <f t="shared" si="31"/>
        <v>105.58555420077805</v>
      </c>
      <c r="G58" s="346">
        <f t="shared" si="28"/>
        <v>114.66530468119451</v>
      </c>
      <c r="H58" s="358">
        <v>3235.71</v>
      </c>
      <c r="I58" s="345">
        <f t="shared" si="32"/>
        <v>103.13019920318725</v>
      </c>
      <c r="J58" s="346">
        <f t="shared" si="29"/>
        <v>112.68439968239375</v>
      </c>
      <c r="K58" s="8"/>
      <c r="L58" s="8"/>
      <c r="M58" s="8"/>
      <c r="N58" s="8"/>
    </row>
    <row r="59" spans="1:14" ht="16.5" hidden="1" x14ac:dyDescent="0.2">
      <c r="A59" s="357" t="s">
        <v>15</v>
      </c>
      <c r="B59" s="358">
        <v>4886.84</v>
      </c>
      <c r="C59" s="345">
        <f t="shared" si="33"/>
        <v>89.278223950074178</v>
      </c>
      <c r="D59" s="346">
        <f t="shared" si="30"/>
        <v>104.78888219388401</v>
      </c>
      <c r="E59" s="358">
        <v>3571.24</v>
      </c>
      <c r="F59" s="345">
        <f t="shared" si="31"/>
        <v>98.191916414627428</v>
      </c>
      <c r="G59" s="346">
        <f t="shared" si="28"/>
        <v>112.59206012913639</v>
      </c>
      <c r="H59" s="358">
        <v>3281.88</v>
      </c>
      <c r="I59" s="345">
        <f t="shared" si="32"/>
        <v>101.42688930713817</v>
      </c>
      <c r="J59" s="346">
        <f t="shared" si="29"/>
        <v>114.29228133227465</v>
      </c>
      <c r="K59" s="8"/>
      <c r="L59" s="8"/>
      <c r="M59" s="8"/>
      <c r="N59" s="8"/>
    </row>
    <row r="60" spans="1:14" ht="16.5" hidden="1" x14ac:dyDescent="0.2">
      <c r="A60" s="357" t="s">
        <v>73</v>
      </c>
      <c r="B60" s="358">
        <v>4926.45</v>
      </c>
      <c r="C60" s="345">
        <f t="shared" si="33"/>
        <v>100.81054423717575</v>
      </c>
      <c r="D60" s="346">
        <f t="shared" si="30"/>
        <v>105.63824243970743</v>
      </c>
      <c r="E60" s="358">
        <v>3592.64</v>
      </c>
      <c r="F60" s="345">
        <f t="shared" si="31"/>
        <v>100.59923163943057</v>
      </c>
      <c r="G60" s="346">
        <f t="shared" si="28"/>
        <v>113.26674737691687</v>
      </c>
      <c r="H60" s="358">
        <v>3180.11</v>
      </c>
      <c r="I60" s="345">
        <f t="shared" si="32"/>
        <v>96.899033480809777</v>
      </c>
      <c r="J60" s="346">
        <f t="shared" si="29"/>
        <v>110.74811595414211</v>
      </c>
      <c r="K60" s="8"/>
      <c r="L60" s="8"/>
      <c r="M60" s="8"/>
      <c r="N60" s="8"/>
    </row>
    <row r="61" spans="1:14" ht="16.5" hidden="1" x14ac:dyDescent="0.2">
      <c r="A61" s="355" t="s">
        <v>77</v>
      </c>
      <c r="B61" s="356">
        <v>4913.3500000000004</v>
      </c>
      <c r="C61" s="341">
        <f>B61/B60*100</f>
        <v>99.73408844096663</v>
      </c>
      <c r="D61" s="337">
        <f t="shared" si="30"/>
        <v>105.35733814230055</v>
      </c>
      <c r="E61" s="356">
        <v>3552.92</v>
      </c>
      <c r="F61" s="341">
        <f>E61/E60*100</f>
        <v>98.894406341854463</v>
      </c>
      <c r="G61" s="337">
        <f t="shared" si="28"/>
        <v>112.01447740112994</v>
      </c>
      <c r="H61" s="356">
        <v>3017.5</v>
      </c>
      <c r="I61" s="341">
        <f>H61/H60*100</f>
        <v>94.886654864139913</v>
      </c>
      <c r="J61" s="337">
        <f t="shared" si="29"/>
        <v>105.08518255394431</v>
      </c>
      <c r="K61" s="8"/>
      <c r="L61" s="8"/>
      <c r="M61" s="8"/>
      <c r="N61" s="8"/>
    </row>
    <row r="62" spans="1:14" ht="16.5" hidden="1" x14ac:dyDescent="0.2">
      <c r="A62" s="355" t="s">
        <v>83</v>
      </c>
      <c r="B62" s="356">
        <v>4746.9399999999996</v>
      </c>
      <c r="C62" s="341">
        <f t="shared" si="33"/>
        <v>96.613105111583735</v>
      </c>
      <c r="D62" s="337">
        <f>B62/B$52*100</f>
        <v>101.78899584218752</v>
      </c>
      <c r="E62" s="356">
        <v>3429.76</v>
      </c>
      <c r="F62" s="341">
        <f t="shared" si="31"/>
        <v>96.533555498012902</v>
      </c>
      <c r="G62" s="337">
        <f>E62/E$52*100</f>
        <v>108.13155770782889</v>
      </c>
      <c r="H62" s="356">
        <v>2996.05</v>
      </c>
      <c r="I62" s="341">
        <f t="shared" si="32"/>
        <v>99.289146644573322</v>
      </c>
      <c r="J62" s="337">
        <f>H62/H$52*100</f>
        <v>104.33818100770335</v>
      </c>
      <c r="K62" s="8"/>
      <c r="L62" s="8"/>
      <c r="M62" s="8"/>
      <c r="N62" s="8"/>
    </row>
    <row r="63" spans="1:14" ht="16.5" hidden="1" x14ac:dyDescent="0.2">
      <c r="A63" s="359" t="s">
        <v>86</v>
      </c>
      <c r="B63" s="360">
        <v>4675.8999999999996</v>
      </c>
      <c r="C63" s="361">
        <f>B63/B62*100</f>
        <v>98.503456963854603</v>
      </c>
      <c r="D63" s="362">
        <f>B63/B$52*100</f>
        <v>100.26567971334894</v>
      </c>
      <c r="E63" s="360">
        <v>3401.8</v>
      </c>
      <c r="F63" s="361">
        <f>E63/E62*100</f>
        <v>99.184782608695656</v>
      </c>
      <c r="G63" s="362">
        <f>E63/E$52*100</f>
        <v>107.25005044390639</v>
      </c>
      <c r="H63" s="360">
        <v>3043.7</v>
      </c>
      <c r="I63" s="361">
        <f>H63/H62*100</f>
        <v>101.59042739607149</v>
      </c>
      <c r="J63" s="362">
        <f>H63/H$52*100</f>
        <v>105.99760402301253</v>
      </c>
      <c r="K63" s="8"/>
      <c r="L63" s="8"/>
      <c r="M63" s="8"/>
      <c r="N63" s="8"/>
    </row>
    <row r="64" spans="1:14" ht="16.5" hidden="1" x14ac:dyDescent="0.2">
      <c r="A64" s="357" t="s">
        <v>90</v>
      </c>
      <c r="B64" s="358">
        <v>4645.1000000000004</v>
      </c>
      <c r="C64" s="345">
        <f>B64/B63*100</f>
        <v>99.341303278513237</v>
      </c>
      <c r="D64" s="346">
        <f>B64/B$52*100</f>
        <v>99.605232968300712</v>
      </c>
      <c r="E64" s="358">
        <v>3472.7</v>
      </c>
      <c r="F64" s="345">
        <f>E64/E63*100</f>
        <v>102.08419072255863</v>
      </c>
      <c r="G64" s="346">
        <f>E64/E$52*100</f>
        <v>109.48534604519773</v>
      </c>
      <c r="H64" s="358">
        <v>3139.4</v>
      </c>
      <c r="I64" s="345">
        <f>H64/H63*100</f>
        <v>103.14419949403688</v>
      </c>
      <c r="J64" s="346">
        <f>H64/H$52*100</f>
        <v>109.33038015239529</v>
      </c>
      <c r="K64" s="8"/>
      <c r="L64" s="8"/>
      <c r="M64" s="8"/>
      <c r="N64" s="8"/>
    </row>
    <row r="65" spans="1:14" ht="17.25" hidden="1" thickBot="1" x14ac:dyDescent="0.25">
      <c r="A65" s="349" t="s">
        <v>268</v>
      </c>
      <c r="B65" s="350">
        <v>4758.3999999999996</v>
      </c>
      <c r="C65" s="351">
        <f>B65/B64*100</f>
        <v>102.43912940517963</v>
      </c>
      <c r="D65" s="352">
        <f>B65/B$52*100</f>
        <v>102.0347334947282</v>
      </c>
      <c r="E65" s="350">
        <v>3603.54</v>
      </c>
      <c r="F65" s="351">
        <f>E65/E64*100</f>
        <v>103.76767356811702</v>
      </c>
      <c r="G65" s="352">
        <f>E65/E$52*100</f>
        <v>113.61039648910412</v>
      </c>
      <c r="H65" s="350">
        <v>3297.89</v>
      </c>
      <c r="I65" s="351">
        <f>H65/H64*100</f>
        <v>105.04841689494808</v>
      </c>
      <c r="J65" s="352">
        <f>H65/H$52*100</f>
        <v>114.84983353531976</v>
      </c>
      <c r="K65" s="8"/>
      <c r="L65" s="8"/>
      <c r="M65" s="8"/>
      <c r="N65" s="8"/>
    </row>
    <row r="66" spans="1:14" ht="16.5" hidden="1" customHeight="1" thickBot="1" x14ac:dyDescent="0.25">
      <c r="A66" s="1191" t="s">
        <v>271</v>
      </c>
      <c r="B66" s="1192"/>
      <c r="C66" s="1192"/>
      <c r="D66" s="1192"/>
      <c r="E66" s="1192"/>
      <c r="F66" s="1192"/>
      <c r="G66" s="1192"/>
      <c r="H66" s="1192"/>
      <c r="I66" s="1192"/>
      <c r="J66" s="1193"/>
      <c r="K66" s="8"/>
      <c r="L66" s="8"/>
      <c r="M66" s="8"/>
      <c r="N66" s="8"/>
    </row>
    <row r="67" spans="1:14" ht="16.5" hidden="1" customHeight="1" x14ac:dyDescent="0.2">
      <c r="A67" s="363" t="s">
        <v>10</v>
      </c>
      <c r="B67" s="364">
        <v>5223.7700000000004</v>
      </c>
      <c r="C67" s="365">
        <f>B67/B65*100</f>
        <v>109.77996805648959</v>
      </c>
      <c r="D67" s="366">
        <f t="shared" ref="D67:D78" si="34">B67/B$65*100</f>
        <v>109.77996805648959</v>
      </c>
      <c r="E67" s="364">
        <v>3900.95</v>
      </c>
      <c r="F67" s="365">
        <f>E67/E65*100</f>
        <v>108.25327317027144</v>
      </c>
      <c r="G67" s="366">
        <f t="shared" ref="G67:G78" si="35">E67/E$65*100</f>
        <v>108.25327317027144</v>
      </c>
      <c r="H67" s="364">
        <v>3592.51</v>
      </c>
      <c r="I67" s="365">
        <f>H67/H65*100</f>
        <v>108.93359087173921</v>
      </c>
      <c r="J67" s="366">
        <f t="shared" ref="J67:J78" si="36">H67/H$65*100</f>
        <v>108.93359087173921</v>
      </c>
      <c r="K67" s="8"/>
      <c r="L67" s="8"/>
      <c r="M67" s="8"/>
      <c r="N67" s="8"/>
    </row>
    <row r="68" spans="1:14" ht="16.5" hidden="1" customHeight="1" x14ac:dyDescent="0.2">
      <c r="A68" s="357" t="s">
        <v>11</v>
      </c>
      <c r="B68" s="358">
        <v>5449.3</v>
      </c>
      <c r="C68" s="345">
        <f t="shared" ref="C68:C78" si="37">B68/B67*100</f>
        <v>104.31737997653035</v>
      </c>
      <c r="D68" s="346">
        <f t="shared" si="34"/>
        <v>114.51958641560189</v>
      </c>
      <c r="E68" s="358">
        <v>4060.44</v>
      </c>
      <c r="F68" s="345">
        <f t="shared" ref="F68:F78" si="38">E68/E67*100</f>
        <v>104.08849126494827</v>
      </c>
      <c r="G68" s="346">
        <f t="shared" si="35"/>
        <v>112.67919878785861</v>
      </c>
      <c r="H68" s="358">
        <v>3730.03</v>
      </c>
      <c r="I68" s="345">
        <f t="shared" ref="I68:I78" si="39">H68/H67*100</f>
        <v>103.82796429237497</v>
      </c>
      <c r="J68" s="346">
        <f t="shared" si="36"/>
        <v>113.10352983271123</v>
      </c>
      <c r="K68" s="8"/>
      <c r="L68" s="8"/>
      <c r="M68" s="8"/>
      <c r="N68" s="8"/>
    </row>
    <row r="69" spans="1:14" ht="16.5" hidden="1" customHeight="1" x14ac:dyDescent="0.2">
      <c r="A69" s="357" t="s">
        <v>12</v>
      </c>
      <c r="B69" s="358">
        <v>5698.93</v>
      </c>
      <c r="C69" s="345">
        <f t="shared" si="37"/>
        <v>104.58095535206357</v>
      </c>
      <c r="D69" s="346">
        <f t="shared" si="34"/>
        <v>119.76567753866847</v>
      </c>
      <c r="E69" s="358">
        <v>4141.03</v>
      </c>
      <c r="F69" s="345">
        <f t="shared" si="38"/>
        <v>101.98476027228575</v>
      </c>
      <c r="G69" s="346">
        <f t="shared" si="35"/>
        <v>114.91561076052992</v>
      </c>
      <c r="H69" s="358">
        <v>3774.34</v>
      </c>
      <c r="I69" s="345">
        <f t="shared" si="39"/>
        <v>101.18792610247102</v>
      </c>
      <c r="J69" s="346">
        <f t="shared" si="36"/>
        <v>114.4471161864101</v>
      </c>
      <c r="K69" s="8"/>
      <c r="L69" s="8"/>
      <c r="M69" s="8"/>
      <c r="N69" s="8"/>
    </row>
    <row r="70" spans="1:14" ht="16.5" hidden="1" customHeight="1" x14ac:dyDescent="0.2">
      <c r="A70" s="355" t="s">
        <v>13</v>
      </c>
      <c r="B70" s="356">
        <v>5747.51</v>
      </c>
      <c r="C70" s="345">
        <f t="shared" si="37"/>
        <v>100.85244072132839</v>
      </c>
      <c r="D70" s="346">
        <f t="shared" si="34"/>
        <v>120.78660894418294</v>
      </c>
      <c r="E70" s="358">
        <v>4174.51</v>
      </c>
      <c r="F70" s="345">
        <f t="shared" si="38"/>
        <v>100.80849450499032</v>
      </c>
      <c r="G70" s="346">
        <f t="shared" si="35"/>
        <v>115.84469715890486</v>
      </c>
      <c r="H70" s="358">
        <v>3785.74</v>
      </c>
      <c r="I70" s="345">
        <f t="shared" si="39"/>
        <v>100.30203956188366</v>
      </c>
      <c r="J70" s="346">
        <f t="shared" si="36"/>
        <v>114.79279175472803</v>
      </c>
      <c r="K70" s="8"/>
      <c r="L70" s="8"/>
      <c r="M70" s="8"/>
      <c r="N70" s="8"/>
    </row>
    <row r="71" spans="1:14" ht="16.5" hidden="1" customHeight="1" x14ac:dyDescent="0.2">
      <c r="A71" s="357" t="s">
        <v>14</v>
      </c>
      <c r="B71" s="358">
        <v>5664.71</v>
      </c>
      <c r="C71" s="345">
        <f t="shared" si="37"/>
        <v>98.559376147235938</v>
      </c>
      <c r="D71" s="346">
        <f t="shared" si="34"/>
        <v>119.04652824478816</v>
      </c>
      <c r="E71" s="358">
        <v>4204.16</v>
      </c>
      <c r="F71" s="345">
        <f t="shared" si="38"/>
        <v>100.71026300092704</v>
      </c>
      <c r="G71" s="346">
        <f t="shared" si="35"/>
        <v>116.66749918136054</v>
      </c>
      <c r="H71" s="358">
        <v>3824.29</v>
      </c>
      <c r="I71" s="345">
        <f t="shared" si="39"/>
        <v>101.01829497007191</v>
      </c>
      <c r="J71" s="346">
        <f t="shared" si="36"/>
        <v>115.96172097917155</v>
      </c>
      <c r="K71" s="8"/>
      <c r="L71" s="8"/>
      <c r="M71" s="8"/>
      <c r="N71" s="8"/>
    </row>
    <row r="72" spans="1:14" ht="16.5" hidden="1" customHeight="1" x14ac:dyDescent="0.2">
      <c r="A72" s="357" t="s">
        <v>15</v>
      </c>
      <c r="B72" s="358">
        <v>5577.76</v>
      </c>
      <c r="C72" s="345">
        <f t="shared" si="37"/>
        <v>98.465058228929635</v>
      </c>
      <c r="D72" s="346">
        <f t="shared" si="34"/>
        <v>117.21923335574984</v>
      </c>
      <c r="E72" s="358">
        <v>4148.72</v>
      </c>
      <c r="F72" s="345">
        <f t="shared" si="38"/>
        <v>98.681306134875939</v>
      </c>
      <c r="G72" s="346">
        <f t="shared" si="35"/>
        <v>115.12901202706229</v>
      </c>
      <c r="H72" s="358">
        <v>3792.68</v>
      </c>
      <c r="I72" s="345">
        <f t="shared" si="39"/>
        <v>99.173441344667907</v>
      </c>
      <c r="J72" s="346">
        <f t="shared" si="36"/>
        <v>115.00322933754612</v>
      </c>
      <c r="K72" s="8"/>
      <c r="L72" s="8"/>
      <c r="M72" s="8"/>
      <c r="N72" s="8"/>
    </row>
    <row r="73" spans="1:14" ht="16.5" hidden="1" customHeight="1" x14ac:dyDescent="0.2">
      <c r="A73" s="355" t="s">
        <v>73</v>
      </c>
      <c r="B73" s="356">
        <v>5623.5</v>
      </c>
      <c r="C73" s="341">
        <f t="shared" si="37"/>
        <v>100.82004245431857</v>
      </c>
      <c r="D73" s="337">
        <f t="shared" si="34"/>
        <v>118.18048083389377</v>
      </c>
      <c r="E73" s="356">
        <v>4224.0200000000004</v>
      </c>
      <c r="F73" s="341">
        <f t="shared" si="38"/>
        <v>101.81501764399623</v>
      </c>
      <c r="G73" s="337">
        <f t="shared" si="35"/>
        <v>117.218623908712</v>
      </c>
      <c r="H73" s="356">
        <v>3765.76</v>
      </c>
      <c r="I73" s="341">
        <f t="shared" si="39"/>
        <v>99.290211670902906</v>
      </c>
      <c r="J73" s="337">
        <f t="shared" si="36"/>
        <v>114.18694983762346</v>
      </c>
      <c r="K73" s="8"/>
      <c r="L73" s="8"/>
      <c r="M73" s="8"/>
      <c r="N73" s="8"/>
    </row>
    <row r="74" spans="1:14" ht="16.5" hidden="1" customHeight="1" x14ac:dyDescent="0.2">
      <c r="A74" s="355" t="s">
        <v>77</v>
      </c>
      <c r="B74" s="356">
        <v>5652.44</v>
      </c>
      <c r="C74" s="341">
        <f t="shared" si="37"/>
        <v>100.51462612252155</v>
      </c>
      <c r="D74" s="337">
        <f t="shared" si="34"/>
        <v>118.78866845998655</v>
      </c>
      <c r="E74" s="356">
        <v>4125.17</v>
      </c>
      <c r="F74" s="341">
        <f t="shared" si="38"/>
        <v>97.659812216798201</v>
      </c>
      <c r="G74" s="337">
        <f t="shared" si="35"/>
        <v>114.47548799236307</v>
      </c>
      <c r="H74" s="356">
        <v>3583.85</v>
      </c>
      <c r="I74" s="341">
        <f t="shared" si="39"/>
        <v>95.169368201903453</v>
      </c>
      <c r="J74" s="337">
        <f t="shared" si="36"/>
        <v>108.67099872949069</v>
      </c>
      <c r="K74" s="8"/>
      <c r="L74" s="8"/>
      <c r="M74" s="8"/>
      <c r="N74" s="8"/>
    </row>
    <row r="75" spans="1:14" ht="16.5" hidden="1" customHeight="1" x14ac:dyDescent="0.2">
      <c r="A75" s="367" t="s">
        <v>83</v>
      </c>
      <c r="B75" s="368">
        <v>5500.74</v>
      </c>
      <c r="C75" s="369">
        <f t="shared" si="37"/>
        <v>97.316203267969243</v>
      </c>
      <c r="D75" s="370">
        <f t="shared" si="34"/>
        <v>115.60062205783457</v>
      </c>
      <c r="E75" s="368">
        <v>3994.18</v>
      </c>
      <c r="F75" s="369">
        <f t="shared" si="38"/>
        <v>96.824615712806988</v>
      </c>
      <c r="G75" s="370">
        <f t="shared" si="35"/>
        <v>110.84045133396604</v>
      </c>
      <c r="H75" s="368">
        <v>3516.69</v>
      </c>
      <c r="I75" s="369">
        <f t="shared" si="39"/>
        <v>98.126037641084324</v>
      </c>
      <c r="J75" s="370">
        <f t="shared" si="36"/>
        <v>106.63454511824229</v>
      </c>
      <c r="K75" s="8"/>
      <c r="L75" s="8"/>
      <c r="M75" s="8"/>
      <c r="N75" s="8"/>
    </row>
    <row r="76" spans="1:14" ht="96.75" hidden="1" customHeight="1" x14ac:dyDescent="0.2">
      <c r="A76" s="371" t="s">
        <v>86</v>
      </c>
      <c r="B76" s="372">
        <v>5362.02</v>
      </c>
      <c r="C76" s="373">
        <f t="shared" si="37"/>
        <v>97.478157484265765</v>
      </c>
      <c r="D76" s="374">
        <f t="shared" si="34"/>
        <v>112.68535642232685</v>
      </c>
      <c r="E76" s="372">
        <v>3943.1</v>
      </c>
      <c r="F76" s="373">
        <f t="shared" si="38"/>
        <v>98.721139257619839</v>
      </c>
      <c r="G76" s="374">
        <f t="shared" si="35"/>
        <v>109.42295631517895</v>
      </c>
      <c r="H76" s="372">
        <v>3516.52</v>
      </c>
      <c r="I76" s="373">
        <f t="shared" si="39"/>
        <v>99.995165908851789</v>
      </c>
      <c r="J76" s="374">
        <f t="shared" si="36"/>
        <v>106.62939030713578</v>
      </c>
      <c r="K76" s="8"/>
      <c r="L76" s="8"/>
      <c r="M76" s="8"/>
      <c r="N76" s="8"/>
    </row>
    <row r="77" spans="1:14" ht="10.5" hidden="1" customHeight="1" thickBot="1" x14ac:dyDescent="0.25">
      <c r="A77" s="371" t="s">
        <v>90</v>
      </c>
      <c r="B77" s="372">
        <v>5338.1</v>
      </c>
      <c r="C77" s="373">
        <f t="shared" si="37"/>
        <v>99.55389946326197</v>
      </c>
      <c r="D77" s="374">
        <f t="shared" si="34"/>
        <v>112.1826664425017</v>
      </c>
      <c r="E77" s="372">
        <v>4023.2</v>
      </c>
      <c r="F77" s="373">
        <f t="shared" si="38"/>
        <v>102.03139661687504</v>
      </c>
      <c r="G77" s="374">
        <f t="shared" si="35"/>
        <v>111.64577054785016</v>
      </c>
      <c r="H77" s="372">
        <v>3547.2</v>
      </c>
      <c r="I77" s="373">
        <f t="shared" si="39"/>
        <v>100.87245344829547</v>
      </c>
      <c r="J77" s="374">
        <f t="shared" si="36"/>
        <v>107.55968209976683</v>
      </c>
      <c r="K77" s="8"/>
      <c r="L77" s="8"/>
      <c r="M77" s="8"/>
      <c r="N77" s="8"/>
    </row>
    <row r="78" spans="1:14" ht="16.5" hidden="1" customHeight="1" thickBot="1" x14ac:dyDescent="0.25">
      <c r="A78" s="375" t="s">
        <v>320</v>
      </c>
      <c r="B78" s="376">
        <v>5620.83</v>
      </c>
      <c r="C78" s="377">
        <f t="shared" si="37"/>
        <v>105.29645379442123</v>
      </c>
      <c r="D78" s="378">
        <f t="shared" si="34"/>
        <v>118.12436953597849</v>
      </c>
      <c r="E78" s="376">
        <v>4152.71</v>
      </c>
      <c r="F78" s="377">
        <f t="shared" si="38"/>
        <v>103.21907933982899</v>
      </c>
      <c r="G78" s="378">
        <f t="shared" si="35"/>
        <v>115.23973648134891</v>
      </c>
      <c r="H78" s="376">
        <v>3701.89</v>
      </c>
      <c r="I78" s="377">
        <f t="shared" si="39"/>
        <v>104.36090437528192</v>
      </c>
      <c r="J78" s="378">
        <f t="shared" si="36"/>
        <v>112.25025698249486</v>
      </c>
      <c r="K78" s="8"/>
      <c r="L78" s="8"/>
      <c r="M78" s="8"/>
      <c r="N78" s="8"/>
    </row>
    <row r="79" spans="1:14" ht="16.5" hidden="1" customHeight="1" thickBot="1" x14ac:dyDescent="0.25">
      <c r="A79" s="1191" t="s">
        <v>321</v>
      </c>
      <c r="B79" s="1192"/>
      <c r="C79" s="1192"/>
      <c r="D79" s="1192"/>
      <c r="E79" s="1192"/>
      <c r="F79" s="1192"/>
      <c r="G79" s="1192"/>
      <c r="H79" s="1192"/>
      <c r="I79" s="1192"/>
      <c r="J79" s="1193"/>
      <c r="K79" s="8"/>
      <c r="L79" s="8"/>
      <c r="M79" s="8"/>
      <c r="N79" s="8"/>
    </row>
    <row r="80" spans="1:14" ht="16.5" hidden="1" customHeight="1" thickBot="1" x14ac:dyDescent="0.25">
      <c r="A80" s="379" t="s">
        <v>10</v>
      </c>
      <c r="B80" s="380">
        <v>5706.68</v>
      </c>
      <c r="C80" s="381">
        <f>B80/B78*100</f>
        <v>101.52735450102566</v>
      </c>
      <c r="D80" s="382">
        <f t="shared" ref="D80:D85" si="40">B80/B$78*100</f>
        <v>101.52735450102566</v>
      </c>
      <c r="E80" s="380">
        <v>4186.66</v>
      </c>
      <c r="F80" s="381">
        <f>E80/E78*100</f>
        <v>100.81753842671412</v>
      </c>
      <c r="G80" s="382">
        <f>E80/E$78*100</f>
        <v>100.81753842671412</v>
      </c>
      <c r="H80" s="380">
        <v>3726.36</v>
      </c>
      <c r="I80" s="381">
        <f>H80/H78*100</f>
        <v>100.66101369840811</v>
      </c>
      <c r="J80" s="382">
        <f>H80/H$78*100</f>
        <v>100.66101369840811</v>
      </c>
      <c r="K80" s="8"/>
      <c r="L80" s="8"/>
      <c r="M80" s="8"/>
      <c r="N80" s="8"/>
    </row>
    <row r="81" spans="1:14" ht="16.5" hidden="1" customHeight="1" thickBot="1" x14ac:dyDescent="0.25">
      <c r="A81" s="379" t="s">
        <v>11</v>
      </c>
      <c r="B81" s="380">
        <v>5725.77</v>
      </c>
      <c r="C81" s="381">
        <f t="shared" ref="C81:C89" si="41">B81/B80*100</f>
        <v>100.33452024644802</v>
      </c>
      <c r="D81" s="382">
        <f t="shared" si="40"/>
        <v>101.86698405751464</v>
      </c>
      <c r="E81" s="380">
        <v>4200.1400000000003</v>
      </c>
      <c r="F81" s="381">
        <f t="shared" ref="F81:F89" si="42">E81/E80*100</f>
        <v>100.32197503499209</v>
      </c>
      <c r="G81" s="382">
        <f>E81/E$78*100</f>
        <v>101.1421457313417</v>
      </c>
      <c r="H81" s="380">
        <v>3745.11</v>
      </c>
      <c r="I81" s="381">
        <f t="shared" ref="I81:I89" si="43">H81/H80*100</f>
        <v>100.50317199626446</v>
      </c>
      <c r="J81" s="382">
        <f>H81/H$78*100</f>
        <v>101.16751173049443</v>
      </c>
      <c r="K81" s="8"/>
      <c r="L81" s="8"/>
      <c r="M81" s="8"/>
      <c r="N81" s="8"/>
    </row>
    <row r="82" spans="1:14" ht="16.5" hidden="1" customHeight="1" thickBot="1" x14ac:dyDescent="0.25">
      <c r="A82" s="363" t="s">
        <v>12</v>
      </c>
      <c r="B82" s="380">
        <v>5740.27</v>
      </c>
      <c r="C82" s="381">
        <f t="shared" si="41"/>
        <v>100.25324104880218</v>
      </c>
      <c r="D82" s="382">
        <f t="shared" si="40"/>
        <v>102.12495307632503</v>
      </c>
      <c r="E82" s="364">
        <v>4242.49</v>
      </c>
      <c r="F82" s="365">
        <f t="shared" si="42"/>
        <v>101.00829972334253</v>
      </c>
      <c r="G82" s="366">
        <f>E82/E$78*100</f>
        <v>102.16196170693354</v>
      </c>
      <c r="H82" s="364">
        <v>3771.9</v>
      </c>
      <c r="I82" s="365">
        <f t="shared" si="43"/>
        <v>100.71533279396331</v>
      </c>
      <c r="J82" s="366">
        <f>H82/H$78*100</f>
        <v>101.89119611873936</v>
      </c>
      <c r="K82" s="8"/>
      <c r="L82" s="8"/>
      <c r="M82" s="8"/>
      <c r="N82" s="8"/>
    </row>
    <row r="83" spans="1:14" ht="16.5" hidden="1" customHeight="1" thickBot="1" x14ac:dyDescent="0.3">
      <c r="A83" s="284" t="s">
        <v>13</v>
      </c>
      <c r="B83" s="380">
        <v>5772.52</v>
      </c>
      <c r="C83" s="381">
        <f t="shared" si="41"/>
        <v>100.56182026280993</v>
      </c>
      <c r="D83" s="382">
        <f t="shared" si="40"/>
        <v>102.69871175609298</v>
      </c>
      <c r="E83" s="383">
        <v>4328.1099999999997</v>
      </c>
      <c r="F83" s="381">
        <f t="shared" si="42"/>
        <v>102.01815443289199</v>
      </c>
      <c r="G83" s="382">
        <f>E83/E78*100</f>
        <v>104.22374786585145</v>
      </c>
      <c r="H83" s="380">
        <v>3872.49</v>
      </c>
      <c r="I83" s="381">
        <f t="shared" si="43"/>
        <v>102.66682573769188</v>
      </c>
      <c r="J83" s="382">
        <f>H83/H78*100</f>
        <v>104.60845676127599</v>
      </c>
      <c r="K83" s="8"/>
      <c r="L83" s="50"/>
      <c r="M83" s="50"/>
      <c r="N83" s="8"/>
    </row>
    <row r="84" spans="1:14" ht="16.5" hidden="1" customHeight="1" thickBot="1" x14ac:dyDescent="0.3">
      <c r="A84" s="284" t="s">
        <v>14</v>
      </c>
      <c r="B84" s="380">
        <v>5814.3</v>
      </c>
      <c r="C84" s="381">
        <f t="shared" si="41"/>
        <v>100.72377401897266</v>
      </c>
      <c r="D84" s="382">
        <f t="shared" si="40"/>
        <v>103.44201834960319</v>
      </c>
      <c r="E84" s="383">
        <v>4385.75</v>
      </c>
      <c r="F84" s="381">
        <f t="shared" si="42"/>
        <v>101.33175912811829</v>
      </c>
      <c r="G84" s="382">
        <f>E84/E78*100</f>
        <v>105.61175714172191</v>
      </c>
      <c r="H84" s="380">
        <v>4036.68</v>
      </c>
      <c r="I84" s="381">
        <f t="shared" si="43"/>
        <v>104.23990765631414</v>
      </c>
      <c r="J84" s="382">
        <f>H84/H78*100</f>
        <v>109.04375872864942</v>
      </c>
      <c r="K84" s="8"/>
      <c r="L84" s="50"/>
      <c r="M84" s="50"/>
      <c r="N84" s="8"/>
    </row>
    <row r="85" spans="1:14" ht="16.5" hidden="1" customHeight="1" thickBot="1" x14ac:dyDescent="0.3">
      <c r="A85" s="284" t="s">
        <v>15</v>
      </c>
      <c r="B85" s="380">
        <v>5874.92</v>
      </c>
      <c r="C85" s="381">
        <f t="shared" si="41"/>
        <v>101.04260186092908</v>
      </c>
      <c r="D85" s="382">
        <f t="shared" si="40"/>
        <v>104.52050675789874</v>
      </c>
      <c r="E85" s="383">
        <v>4588.34</v>
      </c>
      <c r="F85" s="381">
        <f t="shared" si="42"/>
        <v>104.61927834463889</v>
      </c>
      <c r="G85" s="382">
        <f>E85/E78*100</f>
        <v>110.49025816876208</v>
      </c>
      <c r="H85" s="380">
        <v>4233.1899999999996</v>
      </c>
      <c r="I85" s="381">
        <f t="shared" si="43"/>
        <v>104.86810943646758</v>
      </c>
      <c r="J85" s="382">
        <f>H85/H78*100</f>
        <v>114.35212823719776</v>
      </c>
      <c r="K85" s="8"/>
      <c r="L85" s="50"/>
      <c r="M85" s="50"/>
      <c r="N85" s="8"/>
    </row>
    <row r="86" spans="1:14" ht="16.5" hidden="1" customHeight="1" thickBot="1" x14ac:dyDescent="0.3">
      <c r="A86" s="379" t="s">
        <v>73</v>
      </c>
      <c r="B86" s="380">
        <v>6107.5</v>
      </c>
      <c r="C86" s="381">
        <f t="shared" si="41"/>
        <v>103.95886241855207</v>
      </c>
      <c r="D86" s="382">
        <f t="shared" ref="D86:D91" si="44">B86/B$78*100</f>
        <v>108.65832981961738</v>
      </c>
      <c r="E86" s="380">
        <v>4625.53</v>
      </c>
      <c r="F86" s="381">
        <f t="shared" si="42"/>
        <v>100.81053278527745</v>
      </c>
      <c r="G86" s="382">
        <f t="shared" ref="G86:G91" si="45">E86/E$78*100</f>
        <v>111.38581793575761</v>
      </c>
      <c r="H86" s="380">
        <v>4066.84</v>
      </c>
      <c r="I86" s="381">
        <f t="shared" si="43"/>
        <v>96.070339389443902</v>
      </c>
      <c r="J86" s="382">
        <f t="shared" ref="J86:J91" si="46">H86/H$78*100</f>
        <v>109.85847769652798</v>
      </c>
      <c r="K86" s="8"/>
      <c r="L86" s="50"/>
      <c r="M86" s="50"/>
      <c r="N86" s="8"/>
    </row>
    <row r="87" spans="1:14" ht="16.5" hidden="1" customHeight="1" thickBot="1" x14ac:dyDescent="0.3">
      <c r="A87" s="379" t="s">
        <v>77</v>
      </c>
      <c r="B87" s="380">
        <v>5974.9</v>
      </c>
      <c r="C87" s="381">
        <f t="shared" si="41"/>
        <v>97.828898894801469</v>
      </c>
      <c r="D87" s="382">
        <f t="shared" si="44"/>
        <v>106.29924762001342</v>
      </c>
      <c r="E87" s="380">
        <v>4437.6000000000004</v>
      </c>
      <c r="F87" s="381">
        <f t="shared" si="42"/>
        <v>95.937114233395974</v>
      </c>
      <c r="G87" s="382">
        <f t="shared" si="45"/>
        <v>106.86033939283024</v>
      </c>
      <c r="H87" s="380">
        <v>3839.9</v>
      </c>
      <c r="I87" s="381">
        <f t="shared" si="43"/>
        <v>94.419746043611255</v>
      </c>
      <c r="J87" s="382">
        <f t="shared" si="46"/>
        <v>103.72809564843905</v>
      </c>
      <c r="K87" s="8"/>
      <c r="L87" s="50"/>
      <c r="M87" s="50"/>
      <c r="N87" s="8"/>
    </row>
    <row r="88" spans="1:14" ht="18.75" hidden="1" thickBot="1" x14ac:dyDescent="0.3">
      <c r="A88" s="379" t="s">
        <v>83</v>
      </c>
      <c r="B88" s="380">
        <v>5756.2</v>
      </c>
      <c r="C88" s="381">
        <f t="shared" si="41"/>
        <v>96.339687693517888</v>
      </c>
      <c r="D88" s="382">
        <f t="shared" si="44"/>
        <v>102.40836317768016</v>
      </c>
      <c r="E88" s="380">
        <v>4228.7</v>
      </c>
      <c r="F88" s="381">
        <f t="shared" si="42"/>
        <v>95.292500450694064</v>
      </c>
      <c r="G88" s="382">
        <f t="shared" si="45"/>
        <v>101.82988939752595</v>
      </c>
      <c r="H88" s="380">
        <v>3729.05</v>
      </c>
      <c r="I88" s="381">
        <f t="shared" si="43"/>
        <v>97.113206073074821</v>
      </c>
      <c r="J88" s="382">
        <f t="shared" si="46"/>
        <v>100.73367928274477</v>
      </c>
      <c r="K88" s="8"/>
      <c r="L88" s="50"/>
      <c r="M88" s="50"/>
      <c r="N88" s="8"/>
    </row>
    <row r="89" spans="1:14" ht="18.75" hidden="1" thickBot="1" x14ac:dyDescent="0.3">
      <c r="A89" s="379" t="s">
        <v>86</v>
      </c>
      <c r="B89" s="380">
        <v>5683.44</v>
      </c>
      <c r="C89" s="381">
        <f t="shared" si="41"/>
        <v>98.735971647962202</v>
      </c>
      <c r="D89" s="382">
        <f t="shared" si="44"/>
        <v>101.11389243225643</v>
      </c>
      <c r="E89" s="380">
        <v>4223.9399999999996</v>
      </c>
      <c r="F89" s="381">
        <f t="shared" si="42"/>
        <v>99.887435854990898</v>
      </c>
      <c r="G89" s="382">
        <f t="shared" si="45"/>
        <v>101.71526545316189</v>
      </c>
      <c r="H89" s="380">
        <v>3714.19</v>
      </c>
      <c r="I89" s="381">
        <f t="shared" si="43"/>
        <v>99.601507086255211</v>
      </c>
      <c r="J89" s="382">
        <f t="shared" si="46"/>
        <v>100.33226270904862</v>
      </c>
      <c r="K89" s="8"/>
      <c r="L89" s="50"/>
      <c r="M89" s="50"/>
      <c r="N89" s="8"/>
    </row>
    <row r="90" spans="1:14" ht="18.75" hidden="1" thickBot="1" x14ac:dyDescent="0.3">
      <c r="A90" s="379" t="s">
        <v>90</v>
      </c>
      <c r="B90" s="380">
        <v>5697.84</v>
      </c>
      <c r="C90" s="381">
        <f>B90/B89*100</f>
        <v>100.25336767872979</v>
      </c>
      <c r="D90" s="382">
        <f t="shared" si="44"/>
        <v>101.37008235438539</v>
      </c>
      <c r="E90" s="380">
        <v>4213.88</v>
      </c>
      <c r="F90" s="381">
        <f>E90/E89*100</f>
        <v>99.761833738168633</v>
      </c>
      <c r="G90" s="382">
        <f t="shared" si="45"/>
        <v>101.47301400772027</v>
      </c>
      <c r="H90" s="380">
        <v>3720.01</v>
      </c>
      <c r="I90" s="381">
        <f>H90/H89*100</f>
        <v>100.1566963456366</v>
      </c>
      <c r="J90" s="382">
        <f t="shared" si="46"/>
        <v>100.48947969820823</v>
      </c>
      <c r="K90" s="8"/>
      <c r="L90" s="50"/>
      <c r="M90" s="50"/>
      <c r="N90" s="8"/>
    </row>
    <row r="91" spans="1:14" ht="16.5" hidden="1" customHeight="1" thickBot="1" x14ac:dyDescent="0.3">
      <c r="A91" s="379" t="s">
        <v>354</v>
      </c>
      <c r="B91" s="380">
        <v>5748.02</v>
      </c>
      <c r="C91" s="381">
        <f>B91/B90*100</f>
        <v>100.88068461030848</v>
      </c>
      <c r="D91" s="382">
        <f t="shared" si="44"/>
        <v>102.26283306913749</v>
      </c>
      <c r="E91" s="380">
        <v>4250.62</v>
      </c>
      <c r="F91" s="381">
        <f>E91/E90*100</f>
        <v>100.8718805471442</v>
      </c>
      <c r="G91" s="382">
        <f t="shared" si="45"/>
        <v>102.35773747745446</v>
      </c>
      <c r="H91" s="380">
        <v>3749.64</v>
      </c>
      <c r="I91" s="381">
        <f>H91/H90*100</f>
        <v>100.79650323520634</v>
      </c>
      <c r="J91" s="382">
        <f t="shared" si="46"/>
        <v>101.28988165504647</v>
      </c>
      <c r="K91" s="8"/>
      <c r="L91" s="50"/>
      <c r="M91" s="50"/>
      <c r="N91" s="8"/>
    </row>
    <row r="92" spans="1:14" ht="16.5" hidden="1" customHeight="1" thickBot="1" x14ac:dyDescent="0.3">
      <c r="A92" s="1191" t="s">
        <v>356</v>
      </c>
      <c r="B92" s="1192"/>
      <c r="C92" s="1192"/>
      <c r="D92" s="1192"/>
      <c r="E92" s="1192"/>
      <c r="F92" s="1192"/>
      <c r="G92" s="1192"/>
      <c r="H92" s="1192"/>
      <c r="I92" s="1192"/>
      <c r="J92" s="1193"/>
      <c r="K92" s="8"/>
      <c r="L92" s="50"/>
      <c r="M92" s="50"/>
      <c r="N92" s="8"/>
    </row>
    <row r="93" spans="1:14" ht="16.5" hidden="1" customHeight="1" thickBot="1" x14ac:dyDescent="0.3">
      <c r="A93" s="379" t="s">
        <v>10</v>
      </c>
      <c r="B93" s="380">
        <v>5807.41</v>
      </c>
      <c r="C93" s="381">
        <f>B93/B91*100</f>
        <v>101.03322535412194</v>
      </c>
      <c r="D93" s="381">
        <f>B93/B$91*100</f>
        <v>101.03322535412194</v>
      </c>
      <c r="E93" s="380">
        <v>4266.87</v>
      </c>
      <c r="F93" s="381">
        <f>E93/E91*100</f>
        <v>100.38229717076568</v>
      </c>
      <c r="G93" s="381">
        <f>E93/E$91*100</f>
        <v>100.38229717076568</v>
      </c>
      <c r="H93" s="380">
        <v>3787.77</v>
      </c>
      <c r="I93" s="381">
        <f>H93/H91*100</f>
        <v>101.01689762217174</v>
      </c>
      <c r="J93" s="382">
        <f>H93/H$91*100</f>
        <v>101.01689762217174</v>
      </c>
      <c r="K93" s="8"/>
      <c r="L93" s="50"/>
      <c r="M93" s="50"/>
      <c r="N93" s="285"/>
    </row>
    <row r="94" spans="1:14" ht="16.5" hidden="1" customHeight="1" thickBot="1" x14ac:dyDescent="0.3">
      <c r="A94" s="379" t="s">
        <v>11</v>
      </c>
      <c r="B94" s="380">
        <v>5865.29</v>
      </c>
      <c r="C94" s="381">
        <f t="shared" ref="C94:C99" si="47">B94/B93*100</f>
        <v>100.99665771832882</v>
      </c>
      <c r="D94" s="381">
        <f t="shared" ref="D94:D99" si="48">B94/B$91*100</f>
        <v>102.04018079269035</v>
      </c>
      <c r="E94" s="380">
        <v>4329.26</v>
      </c>
      <c r="F94" s="381">
        <f t="shared" ref="F94:F99" si="49">E94/E93*100</f>
        <v>101.46219594222462</v>
      </c>
      <c r="G94" s="381">
        <f t="shared" ref="G94:G99" si="50">E94/E$91*100</f>
        <v>101.85008304670848</v>
      </c>
      <c r="H94" s="380">
        <v>3826.25</v>
      </c>
      <c r="I94" s="381">
        <f t="shared" ref="I94:I99" si="51">H94/H93*100</f>
        <v>101.01590117668179</v>
      </c>
      <c r="J94" s="382">
        <f t="shared" ref="J94:J99" si="52">H94/H$91*100</f>
        <v>102.04312947376282</v>
      </c>
      <c r="K94" s="8"/>
      <c r="L94" s="50"/>
      <c r="M94" s="50"/>
      <c r="N94" s="285"/>
    </row>
    <row r="95" spans="1:14" ht="16.5" hidden="1" customHeight="1" thickBot="1" x14ac:dyDescent="0.3">
      <c r="A95" s="379" t="s">
        <v>12</v>
      </c>
      <c r="B95" s="380">
        <v>5786.58</v>
      </c>
      <c r="C95" s="381">
        <f t="shared" si="47"/>
        <v>98.658037368996247</v>
      </c>
      <c r="D95" s="381">
        <f t="shared" si="48"/>
        <v>100.67083969784376</v>
      </c>
      <c r="E95" s="380">
        <v>4335.68</v>
      </c>
      <c r="F95" s="381">
        <f t="shared" si="49"/>
        <v>100.14829324180114</v>
      </c>
      <c r="G95" s="381">
        <f t="shared" si="50"/>
        <v>102.0011198366356</v>
      </c>
      <c r="H95" s="380">
        <v>3895.14</v>
      </c>
      <c r="I95" s="381">
        <f t="shared" si="51"/>
        <v>101.80045736687357</v>
      </c>
      <c r="J95" s="382">
        <f t="shared" si="52"/>
        <v>103.88037251576152</v>
      </c>
      <c r="K95" s="8"/>
      <c r="L95" s="50"/>
      <c r="M95" s="50"/>
      <c r="N95" s="285"/>
    </row>
    <row r="96" spans="1:14" ht="16.5" hidden="1" customHeight="1" thickBot="1" x14ac:dyDescent="0.3">
      <c r="A96" s="379" t="s">
        <v>13</v>
      </c>
      <c r="B96" s="380">
        <v>5901.32</v>
      </c>
      <c r="C96" s="381">
        <f t="shared" si="47"/>
        <v>101.98286379865135</v>
      </c>
      <c r="D96" s="381">
        <f t="shared" si="48"/>
        <v>102.66700533401065</v>
      </c>
      <c r="E96" s="380">
        <v>4372.96</v>
      </c>
      <c r="F96" s="381">
        <f t="shared" si="49"/>
        <v>100.85984205476419</v>
      </c>
      <c r="G96" s="381">
        <f t="shared" si="50"/>
        <v>102.87816836132141</v>
      </c>
      <c r="H96" s="380">
        <v>3947.8</v>
      </c>
      <c r="I96" s="381">
        <f t="shared" si="51"/>
        <v>101.35194113690393</v>
      </c>
      <c r="J96" s="382">
        <f t="shared" si="52"/>
        <v>105.28477400497115</v>
      </c>
      <c r="K96" s="8"/>
      <c r="L96" s="50"/>
      <c r="M96" s="50"/>
      <c r="N96" s="285"/>
    </row>
    <row r="97" spans="1:32" ht="16.5" hidden="1" customHeight="1" thickBot="1" x14ac:dyDescent="0.3">
      <c r="A97" s="379" t="s">
        <v>14</v>
      </c>
      <c r="B97" s="380">
        <v>6109.23</v>
      </c>
      <c r="C97" s="381">
        <f t="shared" si="47"/>
        <v>103.52311008384565</v>
      </c>
      <c r="D97" s="381">
        <f t="shared" si="48"/>
        <v>106.28407695171553</v>
      </c>
      <c r="E97" s="380">
        <v>4447.75</v>
      </c>
      <c r="F97" s="381">
        <f t="shared" si="49"/>
        <v>101.71028319490689</v>
      </c>
      <c r="G97" s="381">
        <f t="shared" si="50"/>
        <v>104.63767638603309</v>
      </c>
      <c r="H97" s="380">
        <v>3969.88</v>
      </c>
      <c r="I97" s="381">
        <f t="shared" si="51"/>
        <v>100.5592988499924</v>
      </c>
      <c r="J97" s="382">
        <f t="shared" si="52"/>
        <v>105.87363053519805</v>
      </c>
      <c r="K97" s="8"/>
      <c r="L97" s="50"/>
      <c r="M97" s="50"/>
      <c r="N97" s="285"/>
    </row>
    <row r="98" spans="1:32" ht="16.5" hidden="1" customHeight="1" thickBot="1" x14ac:dyDescent="0.3">
      <c r="A98" s="379" t="s">
        <v>15</v>
      </c>
      <c r="B98" s="380">
        <v>6052.97</v>
      </c>
      <c r="C98" s="381">
        <f t="shared" si="47"/>
        <v>99.07909834790965</v>
      </c>
      <c r="D98" s="381">
        <f t="shared" si="48"/>
        <v>105.30530513115821</v>
      </c>
      <c r="E98" s="380">
        <v>4522.8500000000004</v>
      </c>
      <c r="F98" s="381">
        <f t="shared" si="49"/>
        <v>101.68849418245181</v>
      </c>
      <c r="G98" s="381">
        <f t="shared" si="50"/>
        <v>106.40447746446402</v>
      </c>
      <c r="H98" s="380">
        <v>4060.3</v>
      </c>
      <c r="I98" s="381">
        <f t="shared" si="51"/>
        <v>102.27765070984513</v>
      </c>
      <c r="J98" s="382">
        <f t="shared" si="52"/>
        <v>108.28506203262181</v>
      </c>
      <c r="K98" s="8"/>
      <c r="L98" s="50"/>
      <c r="M98" s="50"/>
      <c r="N98" s="285"/>
    </row>
    <row r="99" spans="1:32" ht="16.5" hidden="1" customHeight="1" thickBot="1" x14ac:dyDescent="0.3">
      <c r="A99" s="379" t="s">
        <v>73</v>
      </c>
      <c r="B99" s="380">
        <v>6175.2</v>
      </c>
      <c r="C99" s="381">
        <f t="shared" si="47"/>
        <v>102.01933926650884</v>
      </c>
      <c r="D99" s="381">
        <f t="shared" si="48"/>
        <v>107.43177650738862</v>
      </c>
      <c r="E99" s="380">
        <v>4639.66</v>
      </c>
      <c r="F99" s="381">
        <f t="shared" si="49"/>
        <v>102.58266358601323</v>
      </c>
      <c r="G99" s="381">
        <f t="shared" si="50"/>
        <v>109.15254715782639</v>
      </c>
      <c r="H99" s="380">
        <v>4040.85</v>
      </c>
      <c r="I99" s="381">
        <f t="shared" si="51"/>
        <v>99.520971356796281</v>
      </c>
      <c r="J99" s="382">
        <f t="shared" si="52"/>
        <v>107.76634556917463</v>
      </c>
      <c r="K99" s="8"/>
      <c r="L99" s="50"/>
      <c r="M99" s="50"/>
      <c r="N99" s="285"/>
    </row>
    <row r="100" spans="1:32" ht="16.5" hidden="1" customHeight="1" thickBot="1" x14ac:dyDescent="0.3">
      <c r="A100" s="379" t="s">
        <v>77</v>
      </c>
      <c r="B100" s="380">
        <v>6070.5</v>
      </c>
      <c r="C100" s="381">
        <f>B100/B99*100</f>
        <v>98.304508356004675</v>
      </c>
      <c r="D100" s="381">
        <f>B100/B$91*100</f>
        <v>105.61027971371011</v>
      </c>
      <c r="E100" s="380">
        <v>4546.8900000000003</v>
      </c>
      <c r="F100" s="381">
        <f>E100/E99*100</f>
        <v>98.000500036640631</v>
      </c>
      <c r="G100" s="381">
        <f>E100/E$91*100</f>
        <v>106.97004201739983</v>
      </c>
      <c r="H100" s="380">
        <v>3943.27</v>
      </c>
      <c r="I100" s="381">
        <f>H100/H99*100</f>
        <v>97.585161537795273</v>
      </c>
      <c r="J100" s="382">
        <f>H100/H$91*100</f>
        <v>105.16396240705774</v>
      </c>
      <c r="K100" s="8"/>
      <c r="L100" s="50"/>
      <c r="M100" s="50"/>
      <c r="N100" s="285"/>
    </row>
    <row r="101" spans="1:32" ht="16.5" hidden="1" customHeight="1" thickBot="1" x14ac:dyDescent="0.3">
      <c r="A101" s="379" t="s">
        <v>83</v>
      </c>
      <c r="B101" s="380">
        <v>5877.44</v>
      </c>
      <c r="C101" s="381">
        <f>B101/B100*100</f>
        <v>96.819701836751491</v>
      </c>
      <c r="D101" s="381">
        <f>B101/B$91*100</f>
        <v>102.25155792777339</v>
      </c>
      <c r="E101" s="380">
        <v>4440.26</v>
      </c>
      <c r="F101" s="381">
        <f>E101/E100*100</f>
        <v>97.654880588710085</v>
      </c>
      <c r="G101" s="381">
        <f>E101/E$91*100</f>
        <v>104.46146679778481</v>
      </c>
      <c r="H101" s="380">
        <v>3840.19</v>
      </c>
      <c r="I101" s="381">
        <f>H101/H100*100</f>
        <v>97.385925893991526</v>
      </c>
      <c r="J101" s="382">
        <f>H101/H$91*100</f>
        <v>102.41489849692238</v>
      </c>
      <c r="K101" s="8"/>
      <c r="L101" s="50"/>
      <c r="M101" s="50"/>
      <c r="N101" s="285"/>
    </row>
    <row r="102" spans="1:32" ht="14.25" hidden="1" customHeight="1" thickBot="1" x14ac:dyDescent="0.3">
      <c r="A102" s="379" t="s">
        <v>86</v>
      </c>
      <c r="B102" s="380">
        <v>5824.46</v>
      </c>
      <c r="C102" s="381">
        <f>B102/B101*100</f>
        <v>99.098587139979315</v>
      </c>
      <c r="D102" s="381">
        <f>B102/B$91*100</f>
        <v>101.32984923504094</v>
      </c>
      <c r="E102" s="380">
        <v>4371.79</v>
      </c>
      <c r="F102" s="381">
        <f>E102/E101*100</f>
        <v>98.457973181750617</v>
      </c>
      <c r="G102" s="381">
        <f>E102/E$91*100</f>
        <v>102.85064296502628</v>
      </c>
      <c r="H102" s="380">
        <v>3833.19</v>
      </c>
      <c r="I102" s="381">
        <f>H102/H101*100</f>
        <v>99.817717352526827</v>
      </c>
      <c r="J102" s="382">
        <f>H102/H$91*100</f>
        <v>102.22821390853522</v>
      </c>
      <c r="K102" s="8"/>
      <c r="L102" s="50"/>
      <c r="M102" s="50"/>
      <c r="N102" s="285"/>
    </row>
    <row r="103" spans="1:32" ht="18" hidden="1" customHeight="1" thickBot="1" x14ac:dyDescent="0.3">
      <c r="A103" s="379" t="s">
        <v>90</v>
      </c>
      <c r="B103" s="380">
        <v>5942.05</v>
      </c>
      <c r="C103" s="381">
        <f>B103/B102*100</f>
        <v>102.01889960614375</v>
      </c>
      <c r="D103" s="381">
        <f>B103/B$91*100</f>
        <v>103.37559716215323</v>
      </c>
      <c r="E103" s="380">
        <v>4420.37</v>
      </c>
      <c r="F103" s="381">
        <f>E103/E102*100</f>
        <v>101.11121531455079</v>
      </c>
      <c r="G103" s="381">
        <f>E103/E$91*100</f>
        <v>103.99353506076761</v>
      </c>
      <c r="H103" s="380">
        <v>3883.49</v>
      </c>
      <c r="I103" s="381">
        <f>H103/H102*100</f>
        <v>101.31222297877225</v>
      </c>
      <c r="J103" s="382">
        <f>H103/H$91*100</f>
        <v>103.56967602223146</v>
      </c>
      <c r="K103" s="8"/>
      <c r="L103" s="50"/>
      <c r="M103" s="50"/>
      <c r="N103" s="285"/>
    </row>
    <row r="104" spans="1:32" ht="16.5" customHeight="1" thickBot="1" x14ac:dyDescent="0.3">
      <c r="A104" s="379" t="s">
        <v>687</v>
      </c>
      <c r="B104" s="380">
        <v>6194.26</v>
      </c>
      <c r="C104" s="381">
        <f>B104/B103*100</f>
        <v>104.24449474507955</v>
      </c>
      <c r="D104" s="381">
        <f>B104/B$91*100</f>
        <v>107.76336895139542</v>
      </c>
      <c r="E104" s="513">
        <v>4709.04</v>
      </c>
      <c r="F104" s="381">
        <f>E104/E103*100</f>
        <v>106.53044880858388</v>
      </c>
      <c r="G104" s="381">
        <f>E104/E$91*100</f>
        <v>110.78477963214779</v>
      </c>
      <c r="H104" s="513">
        <v>4067.71</v>
      </c>
      <c r="I104" s="381">
        <f>H104/H103*100</f>
        <v>104.74367128536446</v>
      </c>
      <c r="J104" s="382">
        <f>H104/H$91*100</f>
        <v>108.48268100404306</v>
      </c>
      <c r="K104" s="8"/>
      <c r="L104" s="50"/>
      <c r="M104" s="50"/>
      <c r="N104" s="285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 ht="16.5" customHeight="1" thickBot="1" x14ac:dyDescent="0.3">
      <c r="A105" s="1191" t="s">
        <v>688</v>
      </c>
      <c r="B105" s="1192"/>
      <c r="C105" s="1192"/>
      <c r="D105" s="1192"/>
      <c r="E105" s="1192"/>
      <c r="F105" s="1192"/>
      <c r="G105" s="1192"/>
      <c r="H105" s="1192"/>
      <c r="I105" s="1192"/>
      <c r="J105" s="1193"/>
      <c r="K105" s="8"/>
      <c r="L105" s="50"/>
      <c r="M105" s="50"/>
      <c r="N105" s="173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 ht="16.5" customHeight="1" thickBot="1" x14ac:dyDescent="0.3">
      <c r="A106" s="379" t="s">
        <v>10</v>
      </c>
      <c r="B106" s="513">
        <v>6337.33</v>
      </c>
      <c r="C106" s="381">
        <f>B106/B104*100</f>
        <v>102.30971899791098</v>
      </c>
      <c r="D106" s="381">
        <f>B106/B104*100</f>
        <v>102.30971899791098</v>
      </c>
      <c r="E106" s="380">
        <v>4678.8999999999996</v>
      </c>
      <c r="F106" s="381">
        <f>E106/E104*100</f>
        <v>99.35995447055025</v>
      </c>
      <c r="G106" s="381">
        <f>E106/E104*100</f>
        <v>99.35995447055025</v>
      </c>
      <c r="H106" s="380">
        <v>4096.05</v>
      </c>
      <c r="I106" s="381">
        <f>H106/H104*100</f>
        <v>100.69670650070925</v>
      </c>
      <c r="J106" s="382">
        <f>H106/H104*100</f>
        <v>100.69670650070925</v>
      </c>
      <c r="K106" s="386"/>
      <c r="L106" s="387"/>
      <c r="M106" s="386"/>
      <c r="N106" s="388"/>
      <c r="O106" s="41"/>
      <c r="P106" s="387"/>
      <c r="Q106" s="41"/>
      <c r="R106" s="387"/>
      <c r="S106" s="41"/>
      <c r="T106" s="387"/>
      <c r="U106" s="41"/>
      <c r="V106" s="387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 ht="16.5" customHeight="1" thickBot="1" x14ac:dyDescent="0.3">
      <c r="A107" s="379" t="s">
        <v>11</v>
      </c>
      <c r="B107" s="380">
        <v>6364.37</v>
      </c>
      <c r="C107" s="380">
        <f>B107/B106*100</f>
        <v>100.42667811207559</v>
      </c>
      <c r="D107" s="380">
        <f>B107/B104*100</f>
        <v>102.7462521754011</v>
      </c>
      <c r="E107" s="513">
        <v>4719.58</v>
      </c>
      <c r="F107" s="381">
        <f>E107/E106*100</f>
        <v>100.86943512364017</v>
      </c>
      <c r="G107" s="381">
        <f>E107/E104*100</f>
        <v>100.2238248135501</v>
      </c>
      <c r="H107" s="380">
        <v>4109.04</v>
      </c>
      <c r="I107" s="381">
        <f>H107/H106*100</f>
        <v>100.31713480060058</v>
      </c>
      <c r="J107" s="382">
        <f>H107/H104*100</f>
        <v>101.01605080008163</v>
      </c>
      <c r="K107" s="386"/>
      <c r="L107" s="1190"/>
      <c r="M107" s="1190"/>
      <c r="N107" s="1190"/>
      <c r="O107" s="41"/>
      <c r="P107" s="387"/>
      <c r="Q107" s="41"/>
      <c r="R107" s="387"/>
      <c r="S107" s="41"/>
      <c r="T107" s="387"/>
      <c r="U107" s="41"/>
      <c r="V107" s="387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 ht="16.5" customHeight="1" thickBot="1" x14ac:dyDescent="0.3">
      <c r="A108" s="379" t="s">
        <v>12</v>
      </c>
      <c r="B108" s="380">
        <v>6551.4</v>
      </c>
      <c r="C108" s="380">
        <f>B108/B107*100</f>
        <v>102.93870406654545</v>
      </c>
      <c r="D108" s="380">
        <f>B108/B104*100</f>
        <v>105.76566046630266</v>
      </c>
      <c r="E108" s="380">
        <v>4761.6000000000004</v>
      </c>
      <c r="F108" s="381">
        <f>E108/E107*100</f>
        <v>100.89033346187585</v>
      </c>
      <c r="G108" s="381">
        <f>E108/E104*100</f>
        <v>101.11615106263699</v>
      </c>
      <c r="H108" s="380">
        <v>4176.8999999999996</v>
      </c>
      <c r="I108" s="381">
        <f>H108/H107*100</f>
        <v>101.65148063781319</v>
      </c>
      <c r="J108" s="382">
        <f>H108/H104*100</f>
        <v>102.68431132012851</v>
      </c>
      <c r="K108" s="386"/>
      <c r="L108" s="1190"/>
      <c r="M108" s="1190"/>
      <c r="N108" s="1190"/>
      <c r="O108" s="41"/>
      <c r="P108" s="387"/>
      <c r="Q108" s="41"/>
      <c r="R108" s="387"/>
      <c r="S108" s="41"/>
      <c r="T108" s="387"/>
      <c r="U108" s="41"/>
      <c r="V108" s="387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 spans="1:32" ht="16.5" customHeight="1" thickBot="1" x14ac:dyDescent="0.3">
      <c r="A109" s="379" t="s">
        <v>13</v>
      </c>
      <c r="B109" s="380">
        <v>6724.88</v>
      </c>
      <c r="C109" s="380">
        <f>B109/B108*100</f>
        <v>102.6479836370852</v>
      </c>
      <c r="D109" s="380">
        <f>B109/B104*100</f>
        <v>108.56631784910546</v>
      </c>
      <c r="E109" s="380">
        <v>4923.53</v>
      </c>
      <c r="F109" s="381">
        <f>E109/E108*100</f>
        <v>103.40074764784946</v>
      </c>
      <c r="G109" s="381">
        <f>E109/E104*100</f>
        <v>104.55485619149549</v>
      </c>
      <c r="H109" s="380">
        <v>4321.3599999999997</v>
      </c>
      <c r="I109" s="381">
        <f>H109/H108*100</f>
        <v>103.45854581148699</v>
      </c>
      <c r="J109" s="382">
        <f>H109/H104*100</f>
        <v>106.23569526834508</v>
      </c>
      <c r="K109" s="386"/>
      <c r="L109" s="1190"/>
      <c r="M109" s="1190"/>
      <c r="N109" s="1190"/>
      <c r="O109" s="41"/>
      <c r="P109" s="387"/>
      <c r="Q109" s="41"/>
      <c r="R109" s="387"/>
      <c r="S109" s="41"/>
      <c r="T109" s="387"/>
      <c r="U109" s="41"/>
      <c r="V109" s="387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32" ht="16.5" hidden="1" customHeight="1" outlineLevel="1" thickBot="1" x14ac:dyDescent="0.3">
      <c r="A110" s="379" t="s">
        <v>14</v>
      </c>
      <c r="B110" s="380"/>
      <c r="C110" s="381"/>
      <c r="D110" s="380">
        <f t="shared" ref="D110:D117" si="53">B110/B106*100</f>
        <v>0</v>
      </c>
      <c r="E110" s="380"/>
      <c r="F110" s="381"/>
      <c r="G110" s="381"/>
      <c r="H110" s="380"/>
      <c r="I110" s="381"/>
      <c r="J110" s="382"/>
      <c r="K110" s="386"/>
      <c r="L110" s="1190"/>
      <c r="M110" s="1190"/>
      <c r="N110" s="1190"/>
      <c r="O110" s="41"/>
      <c r="P110" s="387"/>
      <c r="Q110" s="41"/>
      <c r="R110" s="387"/>
      <c r="S110" s="41"/>
      <c r="T110" s="387"/>
      <c r="U110" s="41"/>
      <c r="V110" s="387"/>
      <c r="X110" s="41"/>
      <c r="Y110" s="41"/>
      <c r="Z110" s="41"/>
      <c r="AA110" s="41"/>
      <c r="AB110" s="41"/>
      <c r="AC110" s="41"/>
      <c r="AD110" s="41"/>
      <c r="AE110" s="41"/>
      <c r="AF110" s="41"/>
    </row>
    <row r="111" spans="1:32" ht="16.5" hidden="1" customHeight="1" outlineLevel="1" thickBot="1" x14ac:dyDescent="0.3">
      <c r="A111" s="379" t="s">
        <v>15</v>
      </c>
      <c r="B111" s="380"/>
      <c r="C111" s="381"/>
      <c r="D111" s="380">
        <f t="shared" si="53"/>
        <v>0</v>
      </c>
      <c r="E111" s="380"/>
      <c r="F111" s="381"/>
      <c r="G111" s="381"/>
      <c r="H111" s="380"/>
      <c r="I111" s="381"/>
      <c r="J111" s="382"/>
      <c r="K111" s="386"/>
      <c r="L111" s="1190"/>
      <c r="M111" s="1190"/>
      <c r="N111" s="1190"/>
      <c r="O111" s="41"/>
      <c r="P111" s="387"/>
      <c r="Q111" s="41"/>
      <c r="R111" s="387"/>
      <c r="S111" s="41"/>
      <c r="T111" s="387"/>
      <c r="U111" s="41"/>
      <c r="V111" s="387"/>
      <c r="X111" s="41"/>
      <c r="Y111" s="41"/>
      <c r="Z111" s="41"/>
      <c r="AA111" s="41"/>
      <c r="AB111" s="41"/>
      <c r="AC111" s="41"/>
      <c r="AD111" s="41"/>
      <c r="AE111" s="41"/>
      <c r="AF111" s="41"/>
    </row>
    <row r="112" spans="1:32" ht="16.5" hidden="1" customHeight="1" outlineLevel="1" thickBot="1" x14ac:dyDescent="0.3">
      <c r="A112" s="379" t="s">
        <v>73</v>
      </c>
      <c r="B112" s="380"/>
      <c r="C112" s="381"/>
      <c r="D112" s="380">
        <f t="shared" si="53"/>
        <v>0</v>
      </c>
      <c r="E112" s="380"/>
      <c r="F112" s="381"/>
      <c r="G112" s="381"/>
      <c r="H112" s="380"/>
      <c r="I112" s="381"/>
      <c r="J112" s="382"/>
      <c r="K112" s="386"/>
      <c r="L112" s="1190"/>
      <c r="M112" s="1190"/>
      <c r="N112" s="1190"/>
      <c r="O112" s="41"/>
      <c r="P112" s="387"/>
      <c r="Q112" s="41"/>
      <c r="R112" s="387"/>
      <c r="S112" s="41"/>
      <c r="T112" s="387"/>
      <c r="U112" s="41"/>
      <c r="V112" s="387"/>
    </row>
    <row r="113" spans="1:32" ht="16.5" hidden="1" customHeight="1" outlineLevel="1" thickBot="1" x14ac:dyDescent="0.3">
      <c r="A113" s="379" t="s">
        <v>77</v>
      </c>
      <c r="B113" s="380"/>
      <c r="C113" s="381"/>
      <c r="D113" s="380">
        <f t="shared" si="53"/>
        <v>0</v>
      </c>
      <c r="E113" s="380"/>
      <c r="F113" s="381"/>
      <c r="G113" s="381"/>
      <c r="H113" s="380"/>
      <c r="I113" s="381"/>
      <c r="J113" s="382"/>
      <c r="K113" s="386"/>
      <c r="L113" s="1190"/>
      <c r="M113" s="1190"/>
      <c r="N113" s="1190"/>
      <c r="O113" s="41"/>
      <c r="P113" s="387"/>
      <c r="Q113" s="41"/>
      <c r="R113" s="387"/>
      <c r="S113" s="41"/>
      <c r="T113" s="387"/>
      <c r="U113" s="41"/>
      <c r="V113" s="387"/>
    </row>
    <row r="114" spans="1:32" ht="16.5" hidden="1" customHeight="1" outlineLevel="1" thickBot="1" x14ac:dyDescent="0.3">
      <c r="A114" s="363" t="s">
        <v>83</v>
      </c>
      <c r="B114" s="380"/>
      <c r="C114" s="381"/>
      <c r="D114" s="380" t="e">
        <f t="shared" si="53"/>
        <v>#DIV/0!</v>
      </c>
      <c r="E114" s="380"/>
      <c r="F114" s="381"/>
      <c r="G114" s="382"/>
      <c r="H114" s="380"/>
      <c r="I114" s="381"/>
      <c r="J114" s="382"/>
      <c r="K114" s="386"/>
      <c r="L114" s="1190"/>
      <c r="M114" s="1190"/>
      <c r="N114" s="1190"/>
      <c r="O114" s="41"/>
      <c r="P114" s="387"/>
      <c r="Q114" s="41"/>
      <c r="R114" s="387"/>
      <c r="S114" s="41"/>
      <c r="T114" s="387"/>
      <c r="U114" s="41"/>
      <c r="V114" s="387"/>
    </row>
    <row r="115" spans="1:32" ht="16.5" hidden="1" customHeight="1" outlineLevel="1" thickBot="1" x14ac:dyDescent="0.3">
      <c r="A115" s="379" t="s">
        <v>86</v>
      </c>
      <c r="B115" s="461"/>
      <c r="C115" s="381"/>
      <c r="D115" s="380" t="e">
        <f t="shared" si="53"/>
        <v>#DIV/0!</v>
      </c>
      <c r="E115" s="461"/>
      <c r="F115" s="381"/>
      <c r="G115" s="382"/>
      <c r="H115" s="461"/>
      <c r="I115" s="381"/>
      <c r="J115" s="382"/>
      <c r="K115" s="386"/>
      <c r="L115" s="1190"/>
      <c r="M115" s="1190"/>
      <c r="N115" s="1190"/>
      <c r="O115" s="41"/>
      <c r="P115" s="387"/>
      <c r="Q115" s="41"/>
      <c r="R115" s="387"/>
      <c r="S115" s="41"/>
      <c r="T115" s="387"/>
      <c r="U115" s="41"/>
      <c r="V115" s="387"/>
    </row>
    <row r="116" spans="1:32" ht="16.5" hidden="1" customHeight="1" outlineLevel="1" thickBot="1" x14ac:dyDescent="0.3">
      <c r="A116" s="379" t="s">
        <v>90</v>
      </c>
      <c r="B116" s="380"/>
      <c r="C116" s="381"/>
      <c r="D116" s="380" t="e">
        <f t="shared" si="53"/>
        <v>#DIV/0!</v>
      </c>
      <c r="E116" s="383"/>
      <c r="F116" s="381"/>
      <c r="G116" s="464"/>
      <c r="H116" s="380"/>
      <c r="I116" s="381"/>
      <c r="J116" s="464"/>
      <c r="K116" s="386"/>
      <c r="L116" s="1190"/>
      <c r="M116" s="1190"/>
      <c r="N116" s="1190"/>
      <c r="O116" s="41"/>
      <c r="P116" s="387"/>
      <c r="Q116" s="41"/>
      <c r="R116" s="387"/>
      <c r="S116" s="41"/>
      <c r="T116" s="387"/>
      <c r="U116" s="41"/>
      <c r="V116" s="387"/>
    </row>
    <row r="117" spans="1:32" ht="16.5" hidden="1" customHeight="1" outlineLevel="1" thickBot="1" x14ac:dyDescent="0.3">
      <c r="A117" s="379" t="s">
        <v>91</v>
      </c>
      <c r="B117" s="380"/>
      <c r="C117" s="381"/>
      <c r="D117" s="380" t="e">
        <f t="shared" si="53"/>
        <v>#DIV/0!</v>
      </c>
      <c r="E117" s="383"/>
      <c r="F117" s="381"/>
      <c r="G117" s="464"/>
      <c r="H117" s="380"/>
      <c r="I117" s="381"/>
      <c r="J117" s="464"/>
      <c r="K117" s="386"/>
      <c r="L117" s="1190"/>
      <c r="M117" s="1190"/>
      <c r="N117" s="1190"/>
      <c r="O117" s="41"/>
      <c r="P117" s="387"/>
      <c r="Q117" s="41"/>
      <c r="R117" s="387"/>
      <c r="S117" s="41"/>
      <c r="T117" s="387"/>
      <c r="U117" s="41"/>
      <c r="V117" s="387"/>
    </row>
    <row r="118" spans="1:32" ht="18" customHeight="1" collapsed="1" x14ac:dyDescent="0.2">
      <c r="A118" s="1195" t="s">
        <v>242</v>
      </c>
      <c r="B118" s="1195"/>
      <c r="C118" s="1195"/>
      <c r="D118" s="1195"/>
      <c r="E118" s="1195"/>
      <c r="F118" s="1195"/>
      <c r="G118" s="1195"/>
      <c r="H118" s="1195"/>
      <c r="I118" s="1195"/>
      <c r="J118" s="1195"/>
      <c r="K118" s="8"/>
      <c r="L118" s="1190"/>
      <c r="M118" s="1190"/>
      <c r="N118" s="1190"/>
    </row>
    <row r="119" spans="1:32" ht="21.75" customHeight="1" x14ac:dyDescent="0.2">
      <c r="A119" s="124"/>
      <c r="B119" s="385"/>
      <c r="C119" s="384"/>
      <c r="D119" s="124"/>
      <c r="E119" s="390"/>
      <c r="F119" s="390"/>
      <c r="G119" s="124"/>
      <c r="H119" s="390"/>
      <c r="I119" s="390"/>
      <c r="J119" s="124"/>
      <c r="K119" s="386"/>
      <c r="L119" s="1190"/>
      <c r="M119" s="1190"/>
      <c r="N119" s="1190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1:32" ht="24" customHeight="1" x14ac:dyDescent="0.3">
      <c r="A120" s="1194" t="s">
        <v>304</v>
      </c>
      <c r="B120" s="1194"/>
      <c r="C120" s="1194"/>
      <c r="D120" s="1194"/>
      <c r="E120" s="1194"/>
      <c r="F120" s="1194"/>
      <c r="G120" s="1194"/>
      <c r="H120" s="1194"/>
      <c r="I120" s="1194"/>
      <c r="J120" s="1194"/>
      <c r="K120" s="47"/>
      <c r="X120" s="29"/>
      <c r="Y120" s="29"/>
      <c r="Z120" s="29"/>
      <c r="AA120" s="29"/>
      <c r="AB120" s="29"/>
      <c r="AC120" s="29"/>
      <c r="AD120" s="29"/>
      <c r="AE120" s="29"/>
      <c r="AF120" s="29"/>
    </row>
    <row r="121" spans="1:32" ht="15" customHeight="1" x14ac:dyDescent="0.25">
      <c r="A121" s="44"/>
      <c r="B121" s="44"/>
      <c r="C121" s="44"/>
      <c r="D121" s="44"/>
      <c r="E121" s="44"/>
      <c r="F121" s="44"/>
      <c r="G121" s="44"/>
      <c r="H121" s="12"/>
      <c r="I121" s="12"/>
      <c r="J121" s="12"/>
      <c r="X121" s="29"/>
      <c r="Y121" s="29"/>
      <c r="Z121" s="29"/>
      <c r="AA121" s="29"/>
      <c r="AB121" s="29"/>
      <c r="AC121" s="29"/>
      <c r="AD121" s="29"/>
      <c r="AE121" s="29"/>
      <c r="AF121" s="29"/>
    </row>
    <row r="122" spans="1:32" x14ac:dyDescent="0.25">
      <c r="X122" s="29"/>
      <c r="Y122" s="29"/>
      <c r="Z122" s="29"/>
      <c r="AA122" s="29"/>
      <c r="AB122" s="29"/>
      <c r="AC122" s="29"/>
      <c r="AD122" s="29"/>
      <c r="AE122" s="29"/>
      <c r="AF122" s="29"/>
    </row>
    <row r="123" spans="1:32" x14ac:dyDescent="0.25">
      <c r="O123" s="48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1:32" x14ac:dyDescent="0.25">
      <c r="O124" s="48"/>
      <c r="X124" s="29"/>
      <c r="Y124" s="29"/>
      <c r="Z124" s="29"/>
      <c r="AA124" s="29"/>
      <c r="AB124" s="29"/>
      <c r="AC124" s="29"/>
      <c r="AD124" s="29"/>
      <c r="AE124" s="29"/>
      <c r="AF124" s="29"/>
    </row>
    <row r="125" spans="1:32" x14ac:dyDescent="0.25">
      <c r="O125" s="48"/>
      <c r="X125" s="29"/>
      <c r="Y125" s="29"/>
      <c r="Z125" s="29"/>
      <c r="AA125" s="29"/>
      <c r="AB125" s="29"/>
      <c r="AC125" s="29"/>
      <c r="AD125" s="29"/>
      <c r="AE125" s="29"/>
      <c r="AF125" s="29"/>
    </row>
    <row r="126" spans="1:32" x14ac:dyDescent="0.25">
      <c r="O126" s="48"/>
      <c r="X126" s="29"/>
      <c r="Y126" s="29"/>
      <c r="Z126" s="29"/>
      <c r="AA126" s="29"/>
      <c r="AB126" s="29"/>
      <c r="AC126" s="29"/>
      <c r="AD126" s="29"/>
      <c r="AE126" s="29"/>
      <c r="AF126" s="29"/>
    </row>
    <row r="127" spans="1:32" x14ac:dyDescent="0.25">
      <c r="O127" s="48"/>
      <c r="X127" s="29"/>
      <c r="Y127" s="29"/>
      <c r="Z127" s="29"/>
      <c r="AA127" s="29"/>
      <c r="AB127" s="29"/>
      <c r="AC127" s="29"/>
      <c r="AD127" s="29"/>
      <c r="AE127" s="29"/>
      <c r="AF127" s="29"/>
    </row>
    <row r="128" spans="1:32" x14ac:dyDescent="0.25">
      <c r="O128" s="48"/>
      <c r="X128" s="389"/>
      <c r="Y128" s="389"/>
      <c r="Z128" s="389"/>
      <c r="AA128" s="389"/>
      <c r="AB128" s="389"/>
      <c r="AC128" s="389"/>
      <c r="AD128" s="389"/>
      <c r="AE128" s="389"/>
      <c r="AF128" s="389"/>
    </row>
    <row r="129" spans="14:32" x14ac:dyDescent="0.25">
      <c r="N129" s="48"/>
      <c r="O129" s="48"/>
      <c r="X129" s="389"/>
      <c r="Y129" s="389"/>
      <c r="Z129" s="389"/>
      <c r="AA129" s="389"/>
      <c r="AB129" s="389"/>
      <c r="AC129" s="389"/>
      <c r="AD129" s="389"/>
      <c r="AE129" s="389"/>
      <c r="AF129" s="389"/>
    </row>
    <row r="130" spans="14:32" x14ac:dyDescent="0.25">
      <c r="N130" s="48"/>
      <c r="O130" s="48"/>
      <c r="X130" s="389"/>
      <c r="Y130" s="389"/>
      <c r="Z130" s="389"/>
      <c r="AA130" s="389"/>
      <c r="AB130" s="389"/>
      <c r="AC130" s="389"/>
      <c r="AD130" s="389"/>
      <c r="AE130" s="389"/>
      <c r="AF130" s="389"/>
    </row>
    <row r="131" spans="14:32" x14ac:dyDescent="0.25">
      <c r="N131" s="48"/>
      <c r="O131" s="48"/>
      <c r="X131" s="389"/>
      <c r="Y131" s="389"/>
      <c r="Z131" s="389"/>
      <c r="AA131" s="389"/>
      <c r="AB131" s="389"/>
      <c r="AC131" s="389"/>
      <c r="AD131" s="389"/>
      <c r="AE131" s="389"/>
      <c r="AF131" s="389"/>
    </row>
    <row r="132" spans="14:32" x14ac:dyDescent="0.25">
      <c r="N132" s="48"/>
      <c r="O132" s="48"/>
      <c r="X132" s="389"/>
      <c r="Y132" s="389"/>
      <c r="Z132" s="389"/>
      <c r="AA132" s="389"/>
      <c r="AB132" s="389"/>
      <c r="AC132" s="389"/>
      <c r="AD132" s="389"/>
      <c r="AE132" s="389"/>
      <c r="AF132" s="389"/>
    </row>
    <row r="133" spans="14:32" x14ac:dyDescent="0.25">
      <c r="N133" s="48"/>
      <c r="O133" s="48"/>
      <c r="X133" s="389"/>
      <c r="Y133" s="389"/>
      <c r="Z133" s="389"/>
      <c r="AA133" s="389"/>
      <c r="AB133" s="389"/>
      <c r="AC133" s="389"/>
      <c r="AD133" s="389"/>
      <c r="AE133" s="389"/>
      <c r="AF133" s="389"/>
    </row>
    <row r="134" spans="14:32" x14ac:dyDescent="0.25">
      <c r="N134" s="48"/>
      <c r="O134" s="48"/>
      <c r="X134" s="389"/>
      <c r="Y134" s="389"/>
      <c r="Z134" s="389"/>
      <c r="AA134" s="389"/>
      <c r="AB134" s="389"/>
      <c r="AC134" s="389"/>
      <c r="AD134" s="389"/>
      <c r="AE134" s="389"/>
      <c r="AF134" s="389"/>
    </row>
    <row r="135" spans="14:32" x14ac:dyDescent="0.25">
      <c r="N135" s="48"/>
      <c r="O135" s="48"/>
      <c r="X135" s="41"/>
      <c r="Y135" s="41"/>
      <c r="Z135" s="41"/>
      <c r="AA135" s="41"/>
      <c r="AB135" s="41"/>
      <c r="AC135" s="41"/>
      <c r="AD135" s="41"/>
      <c r="AE135" s="41"/>
      <c r="AF135" s="41"/>
    </row>
    <row r="136" spans="14:32" x14ac:dyDescent="0.25">
      <c r="N136" s="48"/>
      <c r="O136" s="48"/>
    </row>
    <row r="137" spans="14:32" x14ac:dyDescent="0.25">
      <c r="N137" s="48"/>
    </row>
    <row r="138" spans="14:32" x14ac:dyDescent="0.25">
      <c r="N138" s="48"/>
    </row>
    <row r="139" spans="14:32" x14ac:dyDescent="0.25">
      <c r="N139" s="48"/>
    </row>
    <row r="140" spans="14:32" x14ac:dyDescent="0.25">
      <c r="N140" s="48"/>
    </row>
    <row r="141" spans="14:32" x14ac:dyDescent="0.25">
      <c r="N141" s="48"/>
    </row>
    <row r="142" spans="14:32" x14ac:dyDescent="0.25">
      <c r="N142" s="48"/>
    </row>
  </sheetData>
  <mergeCells count="22">
    <mergeCell ref="L107:N119"/>
    <mergeCell ref="A53:J53"/>
    <mergeCell ref="A120:J120"/>
    <mergeCell ref="A118:J118"/>
    <mergeCell ref="A66:J66"/>
    <mergeCell ref="A79:J79"/>
    <mergeCell ref="A92:J92"/>
    <mergeCell ref="A105:J105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U105"/>
  <sheetViews>
    <sheetView view="pageBreakPreview" zoomScale="84" zoomScaleNormal="80" zoomScaleSheetLayoutView="84" workbookViewId="0">
      <pane xSplit="1" ySplit="4" topLeftCell="B5" activePane="bottomRight" state="frozen"/>
      <selection activeCell="A49" sqref="A49"/>
      <selection pane="topRight" activeCell="A49" sqref="A49"/>
      <selection pane="bottomLeft" activeCell="A49" sqref="A49"/>
      <selection pane="bottomRight" activeCell="E80" sqref="E80"/>
    </sheetView>
  </sheetViews>
  <sheetFormatPr defaultColWidth="9.140625" defaultRowHeight="15.75" x14ac:dyDescent="0.25"/>
  <cols>
    <col min="1" max="1" width="50" style="42" customWidth="1"/>
    <col min="2" max="2" width="18.5703125" style="42" customWidth="1"/>
    <col min="3" max="3" width="17.7109375" style="42" customWidth="1"/>
    <col min="4" max="4" width="19.140625" style="966" customWidth="1"/>
    <col min="5" max="5" width="17.5703125" style="43" customWidth="1"/>
    <col min="6" max="6" width="19.42578125" style="43" customWidth="1"/>
    <col min="7" max="7" width="27.140625" style="42" customWidth="1"/>
    <col min="8" max="8" width="13.28515625" style="2" customWidth="1"/>
    <col min="9" max="9" width="11.28515625" style="2" customWidth="1"/>
    <col min="10" max="10" width="13.85546875" style="2" customWidth="1"/>
    <col min="11" max="11" width="15.5703125" style="391" customWidth="1"/>
    <col min="12" max="12" width="9.140625" style="2"/>
    <col min="13" max="13" width="9.140625" style="42"/>
    <col min="14" max="14" width="17" style="42" customWidth="1"/>
    <col min="15" max="15" width="16" style="42" customWidth="1"/>
    <col min="16" max="16" width="17.140625" style="42" customWidth="1"/>
    <col min="17" max="17" width="17" style="42" customWidth="1"/>
    <col min="18" max="16384" width="9.140625" style="42"/>
  </cols>
  <sheetData>
    <row r="1" spans="1:11" ht="20.25" x14ac:dyDescent="0.2">
      <c r="A1" s="1170" t="s">
        <v>72</v>
      </c>
      <c r="B1" s="1170"/>
      <c r="C1" s="1170"/>
      <c r="D1" s="1170"/>
      <c r="E1" s="1170"/>
      <c r="F1" s="1170"/>
    </row>
    <row r="2" spans="1:11" ht="23.25" thickBot="1" x14ac:dyDescent="0.25">
      <c r="A2" s="148"/>
      <c r="B2" s="148"/>
      <c r="C2" s="148"/>
      <c r="D2" s="915"/>
      <c r="E2" s="148"/>
      <c r="F2" s="148"/>
    </row>
    <row r="3" spans="1:11" ht="17.25" thickBot="1" x14ac:dyDescent="0.25">
      <c r="A3" s="1169" t="s">
        <v>55</v>
      </c>
      <c r="B3" s="1211" t="s">
        <v>32</v>
      </c>
      <c r="C3" s="1213" t="s">
        <v>42</v>
      </c>
      <c r="D3" s="1214"/>
      <c r="E3" s="1214"/>
      <c r="F3" s="149" t="s">
        <v>43</v>
      </c>
    </row>
    <row r="4" spans="1:11" ht="28.5" customHeight="1" thickBot="1" x14ac:dyDescent="0.25">
      <c r="A4" s="1210"/>
      <c r="B4" s="1212"/>
      <c r="C4" s="206" t="s">
        <v>711</v>
      </c>
      <c r="D4" s="206" t="s">
        <v>712</v>
      </c>
      <c r="E4" s="206" t="s">
        <v>51</v>
      </c>
      <c r="F4" s="1009" t="s">
        <v>712</v>
      </c>
    </row>
    <row r="5" spans="1:11" ht="23.25" customHeight="1" x14ac:dyDescent="0.2">
      <c r="A5" s="1008" t="s">
        <v>523</v>
      </c>
      <c r="B5" s="217"/>
      <c r="C5" s="208"/>
      <c r="D5" s="916"/>
      <c r="E5" s="916"/>
      <c r="F5" s="917"/>
      <c r="G5" s="27"/>
    </row>
    <row r="6" spans="1:11" ht="21.75" customHeight="1" x14ac:dyDescent="0.25">
      <c r="A6" s="158" t="s">
        <v>552</v>
      </c>
      <c r="B6" s="218" t="s">
        <v>37</v>
      </c>
      <c r="C6" s="918">
        <v>45.7</v>
      </c>
      <c r="D6" s="1015">
        <v>48.6</v>
      </c>
      <c r="E6" s="1015">
        <f>D6/C6*100</f>
        <v>106.34573304157549</v>
      </c>
      <c r="F6" s="919">
        <v>57.6</v>
      </c>
      <c r="G6" s="39"/>
      <c r="J6" s="212"/>
      <c r="K6" s="213"/>
    </row>
    <row r="7" spans="1:11" ht="21.75" customHeight="1" x14ac:dyDescent="0.25">
      <c r="A7" s="158" t="s">
        <v>553</v>
      </c>
      <c r="B7" s="218" t="s">
        <v>37</v>
      </c>
      <c r="C7" s="918">
        <v>95.5</v>
      </c>
      <c r="D7" s="1015">
        <v>95.1</v>
      </c>
      <c r="E7" s="1015">
        <f t="shared" ref="E7:E33" si="0">D7/C7*100</f>
        <v>99.581151832460719</v>
      </c>
      <c r="F7" s="919">
        <v>90.4</v>
      </c>
      <c r="G7" s="39"/>
      <c r="J7" s="212"/>
      <c r="K7" s="213"/>
    </row>
    <row r="8" spans="1:11" ht="21.75" customHeight="1" x14ac:dyDescent="0.25">
      <c r="A8" s="158" t="s">
        <v>554</v>
      </c>
      <c r="B8" s="218" t="s">
        <v>37</v>
      </c>
      <c r="C8" s="918">
        <v>92.9</v>
      </c>
      <c r="D8" s="1015">
        <v>93.5</v>
      </c>
      <c r="E8" s="1015">
        <f t="shared" si="0"/>
        <v>100.64585575888051</v>
      </c>
      <c r="F8" s="919">
        <v>90</v>
      </c>
      <c r="G8" s="39"/>
      <c r="J8" s="212"/>
      <c r="K8" s="213"/>
    </row>
    <row r="9" spans="1:11" ht="21.75" customHeight="1" x14ac:dyDescent="0.25">
      <c r="A9" s="158" t="s">
        <v>555</v>
      </c>
      <c r="B9" s="218" t="s">
        <v>37</v>
      </c>
      <c r="C9" s="918">
        <v>113.1</v>
      </c>
      <c r="D9" s="1015">
        <v>124.8</v>
      </c>
      <c r="E9" s="1015">
        <f t="shared" si="0"/>
        <v>110.34482758620689</v>
      </c>
      <c r="F9" s="919">
        <v>122.8</v>
      </c>
      <c r="G9" s="39"/>
      <c r="J9" s="212"/>
      <c r="K9" s="213"/>
    </row>
    <row r="10" spans="1:11" ht="21.75" customHeight="1" x14ac:dyDescent="0.25">
      <c r="A10" s="158" t="s">
        <v>556</v>
      </c>
      <c r="B10" s="218" t="s">
        <v>37</v>
      </c>
      <c r="C10" s="918">
        <v>110</v>
      </c>
      <c r="D10" s="1015">
        <v>120.6</v>
      </c>
      <c r="E10" s="1015">
        <f t="shared" si="0"/>
        <v>109.63636363636363</v>
      </c>
      <c r="F10" s="919">
        <v>107.2</v>
      </c>
      <c r="G10" s="39"/>
      <c r="J10" s="212"/>
      <c r="K10" s="213"/>
    </row>
    <row r="11" spans="1:11" ht="21.75" customHeight="1" x14ac:dyDescent="0.25">
      <c r="A11" s="158" t="s">
        <v>557</v>
      </c>
      <c r="B11" s="218" t="s">
        <v>37</v>
      </c>
      <c r="C11" s="918">
        <v>75.2</v>
      </c>
      <c r="D11" s="1015">
        <v>108.4</v>
      </c>
      <c r="E11" s="1015">
        <f t="shared" si="0"/>
        <v>144.14893617021275</v>
      </c>
      <c r="F11" s="919">
        <v>102.1</v>
      </c>
      <c r="G11" s="39"/>
      <c r="J11" s="212"/>
      <c r="K11" s="213"/>
    </row>
    <row r="12" spans="1:11" ht="21.75" customHeight="1" x14ac:dyDescent="0.25">
      <c r="A12" s="158" t="s">
        <v>558</v>
      </c>
      <c r="B12" s="218" t="s">
        <v>37</v>
      </c>
      <c r="C12" s="918">
        <v>41.5</v>
      </c>
      <c r="D12" s="1015">
        <v>40.6</v>
      </c>
      <c r="E12" s="1015">
        <f t="shared" si="0"/>
        <v>97.831325301204814</v>
      </c>
      <c r="F12" s="919">
        <v>39.200000000000003</v>
      </c>
      <c r="G12" s="39"/>
      <c r="J12" s="212"/>
      <c r="K12" s="213"/>
    </row>
    <row r="13" spans="1:11" ht="21.75" customHeight="1" x14ac:dyDescent="0.25">
      <c r="A13" s="158" t="s">
        <v>559</v>
      </c>
      <c r="B13" s="218" t="s">
        <v>37</v>
      </c>
      <c r="C13" s="918">
        <v>66.8</v>
      </c>
      <c r="D13" s="1015">
        <v>66.099999999999994</v>
      </c>
      <c r="E13" s="1015">
        <f t="shared" si="0"/>
        <v>98.952095808383234</v>
      </c>
      <c r="F13" s="919">
        <v>45.1</v>
      </c>
      <c r="G13" s="39"/>
      <c r="J13" s="212"/>
      <c r="K13" s="213"/>
    </row>
    <row r="14" spans="1:11" ht="21.75" customHeight="1" x14ac:dyDescent="0.25">
      <c r="A14" s="158" t="s">
        <v>560</v>
      </c>
      <c r="B14" s="218" t="s">
        <v>37</v>
      </c>
      <c r="C14" s="918">
        <v>42.5</v>
      </c>
      <c r="D14" s="1015">
        <v>62.4</v>
      </c>
      <c r="E14" s="1015">
        <f t="shared" si="0"/>
        <v>146.8235294117647</v>
      </c>
      <c r="F14" s="919">
        <v>44.2</v>
      </c>
      <c r="G14" s="39"/>
      <c r="J14" s="212"/>
      <c r="K14" s="213"/>
    </row>
    <row r="15" spans="1:11" ht="21.75" customHeight="1" x14ac:dyDescent="0.25">
      <c r="A15" s="158" t="s">
        <v>561</v>
      </c>
      <c r="B15" s="218" t="s">
        <v>37</v>
      </c>
      <c r="C15" s="918">
        <v>401</v>
      </c>
      <c r="D15" s="1015">
        <v>412.2</v>
      </c>
      <c r="E15" s="1015">
        <f t="shared" si="0"/>
        <v>102.7930174563591</v>
      </c>
      <c r="F15" s="919">
        <v>427.5</v>
      </c>
      <c r="G15" s="39"/>
      <c r="J15" s="212"/>
      <c r="K15" s="213"/>
    </row>
    <row r="16" spans="1:11" ht="21.75" customHeight="1" x14ac:dyDescent="0.25">
      <c r="A16" s="158" t="s">
        <v>562</v>
      </c>
      <c r="B16" s="218" t="s">
        <v>37</v>
      </c>
      <c r="C16" s="918">
        <v>378.1</v>
      </c>
      <c r="D16" s="1015">
        <v>336.5</v>
      </c>
      <c r="E16" s="1015">
        <f t="shared" si="0"/>
        <v>88.997619677334029</v>
      </c>
      <c r="F16" s="919">
        <v>348.4</v>
      </c>
      <c r="G16" s="39"/>
      <c r="J16" s="212"/>
      <c r="K16" s="213"/>
    </row>
    <row r="17" spans="1:11" ht="21.75" customHeight="1" x14ac:dyDescent="0.25">
      <c r="A17" s="158" t="s">
        <v>563</v>
      </c>
      <c r="B17" s="218" t="s">
        <v>37</v>
      </c>
      <c r="C17" s="918">
        <v>151</v>
      </c>
      <c r="D17" s="1015">
        <v>193.1</v>
      </c>
      <c r="E17" s="1015">
        <f t="shared" si="0"/>
        <v>127.88079470198674</v>
      </c>
      <c r="F17" s="919">
        <v>182.8</v>
      </c>
      <c r="G17" s="39"/>
      <c r="J17" s="212"/>
      <c r="K17" s="213"/>
    </row>
    <row r="18" spans="1:11" ht="21.75" customHeight="1" x14ac:dyDescent="0.25">
      <c r="A18" s="158" t="s">
        <v>564</v>
      </c>
      <c r="B18" s="218" t="s">
        <v>37</v>
      </c>
      <c r="C18" s="918">
        <v>233.8</v>
      </c>
      <c r="D18" s="1015">
        <v>260.2</v>
      </c>
      <c r="E18" s="1015">
        <f t="shared" si="0"/>
        <v>111.29170230966636</v>
      </c>
      <c r="F18" s="919">
        <v>245</v>
      </c>
      <c r="G18" s="39"/>
      <c r="J18" s="212"/>
      <c r="K18" s="213"/>
    </row>
    <row r="19" spans="1:11" ht="21.75" customHeight="1" x14ac:dyDescent="0.25">
      <c r="A19" s="158" t="s">
        <v>565</v>
      </c>
      <c r="B19" s="218" t="s">
        <v>37</v>
      </c>
      <c r="C19" s="918">
        <v>141.9</v>
      </c>
      <c r="D19" s="1015">
        <v>141.69999999999999</v>
      </c>
      <c r="E19" s="1015">
        <f t="shared" si="0"/>
        <v>99.859055673009152</v>
      </c>
      <c r="F19" s="919">
        <v>129.19999999999999</v>
      </c>
      <c r="G19" s="39"/>
      <c r="J19" s="212"/>
      <c r="K19" s="213"/>
    </row>
    <row r="20" spans="1:11" ht="21.75" customHeight="1" x14ac:dyDescent="0.25">
      <c r="A20" s="158" t="s">
        <v>566</v>
      </c>
      <c r="B20" s="218" t="s">
        <v>37</v>
      </c>
      <c r="C20" s="918">
        <v>147.9</v>
      </c>
      <c r="D20" s="1015">
        <v>179.9</v>
      </c>
      <c r="E20" s="1015">
        <f t="shared" si="0"/>
        <v>121.63624070317782</v>
      </c>
      <c r="F20" s="919">
        <v>179.2</v>
      </c>
      <c r="G20" s="39"/>
      <c r="J20" s="212"/>
      <c r="K20" s="213"/>
    </row>
    <row r="21" spans="1:11" ht="21.75" customHeight="1" x14ac:dyDescent="0.25">
      <c r="A21" s="158" t="s">
        <v>567</v>
      </c>
      <c r="B21" s="218" t="s">
        <v>37</v>
      </c>
      <c r="C21" s="918">
        <v>470.6</v>
      </c>
      <c r="D21" s="1015">
        <v>491.2</v>
      </c>
      <c r="E21" s="1015">
        <f t="shared" si="0"/>
        <v>104.37739056523587</v>
      </c>
      <c r="F21" s="919">
        <v>530.5</v>
      </c>
      <c r="G21" s="39"/>
      <c r="J21" s="212"/>
      <c r="K21" s="213"/>
    </row>
    <row r="22" spans="1:11" ht="21.75" customHeight="1" x14ac:dyDescent="0.25">
      <c r="A22" s="158" t="s">
        <v>568</v>
      </c>
      <c r="B22" s="218" t="s">
        <v>37</v>
      </c>
      <c r="C22" s="918">
        <v>373.3</v>
      </c>
      <c r="D22" s="1015">
        <v>369.7</v>
      </c>
      <c r="E22" s="1015">
        <f t="shared" si="0"/>
        <v>99.035628181087588</v>
      </c>
      <c r="F22" s="919">
        <v>457.8</v>
      </c>
      <c r="G22" s="39"/>
      <c r="J22" s="212"/>
      <c r="K22" s="213"/>
    </row>
    <row r="23" spans="1:11" ht="21.75" customHeight="1" x14ac:dyDescent="0.25">
      <c r="A23" s="158" t="s">
        <v>569</v>
      </c>
      <c r="B23" s="218" t="s">
        <v>37</v>
      </c>
      <c r="C23" s="918">
        <v>326.60000000000002</v>
      </c>
      <c r="D23" s="1015">
        <v>283.60000000000002</v>
      </c>
      <c r="E23" s="1015">
        <f t="shared" si="0"/>
        <v>86.83404776484997</v>
      </c>
      <c r="F23" s="919">
        <v>360.3</v>
      </c>
      <c r="G23" s="39"/>
      <c r="J23" s="212"/>
      <c r="K23" s="213"/>
    </row>
    <row r="24" spans="1:11" ht="21.75" customHeight="1" x14ac:dyDescent="0.25">
      <c r="A24" s="158" t="s">
        <v>570</v>
      </c>
      <c r="B24" s="218" t="s">
        <v>37</v>
      </c>
      <c r="C24" s="918">
        <v>386.7</v>
      </c>
      <c r="D24" s="1015">
        <v>344.2</v>
      </c>
      <c r="E24" s="1015">
        <f t="shared" si="0"/>
        <v>89.00956814067753</v>
      </c>
      <c r="F24" s="919">
        <v>446.1</v>
      </c>
      <c r="G24" s="39"/>
      <c r="J24" s="212"/>
      <c r="K24" s="213"/>
    </row>
    <row r="25" spans="1:11" ht="21.75" customHeight="1" x14ac:dyDescent="0.25">
      <c r="A25" s="158" t="s">
        <v>571</v>
      </c>
      <c r="B25" s="218" t="s">
        <v>37</v>
      </c>
      <c r="C25" s="918">
        <v>214.6</v>
      </c>
      <c r="D25" s="1015">
        <v>213.6</v>
      </c>
      <c r="E25" s="1015">
        <f t="shared" si="0"/>
        <v>99.534016775396083</v>
      </c>
      <c r="F25" s="919">
        <v>239.6</v>
      </c>
      <c r="G25" s="39"/>
      <c r="J25" s="212"/>
      <c r="K25" s="213"/>
    </row>
    <row r="26" spans="1:11" ht="21.75" customHeight="1" x14ac:dyDescent="0.25">
      <c r="A26" s="158" t="s">
        <v>572</v>
      </c>
      <c r="B26" s="218" t="s">
        <v>40</v>
      </c>
      <c r="C26" s="918">
        <v>79.099999999999994</v>
      </c>
      <c r="D26" s="1015">
        <v>76.099999999999994</v>
      </c>
      <c r="E26" s="1015">
        <f t="shared" si="0"/>
        <v>96.207332490518326</v>
      </c>
      <c r="F26" s="919">
        <v>74</v>
      </c>
      <c r="G26" s="39"/>
      <c r="J26" s="212"/>
      <c r="K26" s="213"/>
    </row>
    <row r="27" spans="1:11" ht="21.75" customHeight="1" x14ac:dyDescent="0.25">
      <c r="A27" s="158" t="s">
        <v>573</v>
      </c>
      <c r="B27" s="218" t="s">
        <v>38</v>
      </c>
      <c r="C27" s="918">
        <v>99.7</v>
      </c>
      <c r="D27" s="1015">
        <v>105</v>
      </c>
      <c r="E27" s="1015">
        <f t="shared" si="0"/>
        <v>105.31594784353059</v>
      </c>
      <c r="F27" s="919">
        <v>107.5</v>
      </c>
      <c r="G27" s="39"/>
      <c r="J27" s="212"/>
      <c r="K27" s="213"/>
    </row>
    <row r="28" spans="1:11" ht="21.75" customHeight="1" x14ac:dyDescent="0.25">
      <c r="A28" s="158" t="s">
        <v>574</v>
      </c>
      <c r="B28" s="218" t="s">
        <v>38</v>
      </c>
      <c r="C28" s="918">
        <v>111</v>
      </c>
      <c r="D28" s="1015">
        <v>118.6</v>
      </c>
      <c r="E28" s="1015">
        <f t="shared" si="0"/>
        <v>106.84684684684684</v>
      </c>
      <c r="F28" s="919">
        <v>124.2</v>
      </c>
      <c r="G28" s="39"/>
      <c r="J28" s="212"/>
      <c r="K28" s="213"/>
    </row>
    <row r="29" spans="1:11" ht="21.75" customHeight="1" x14ac:dyDescent="0.25">
      <c r="A29" s="158" t="s">
        <v>575</v>
      </c>
      <c r="B29" s="218" t="s">
        <v>39</v>
      </c>
      <c r="C29" s="918">
        <v>439.6</v>
      </c>
      <c r="D29" s="1015">
        <v>462.3</v>
      </c>
      <c r="E29" s="1015">
        <f t="shared" si="0"/>
        <v>105.16378525932666</v>
      </c>
      <c r="F29" s="919">
        <v>555.1</v>
      </c>
      <c r="G29" s="39"/>
      <c r="J29" s="212"/>
      <c r="K29" s="213"/>
    </row>
    <row r="30" spans="1:11" ht="21.75" customHeight="1" x14ac:dyDescent="0.25">
      <c r="A30" s="158" t="s">
        <v>576</v>
      </c>
      <c r="B30" s="218" t="s">
        <v>39</v>
      </c>
      <c r="C30" s="918">
        <v>479.1</v>
      </c>
      <c r="D30" s="1015">
        <v>505.6</v>
      </c>
      <c r="E30" s="1015">
        <f t="shared" si="0"/>
        <v>105.53120434147361</v>
      </c>
      <c r="F30" s="919">
        <v>758.6</v>
      </c>
      <c r="G30" s="39"/>
      <c r="J30" s="212"/>
      <c r="K30" s="213"/>
    </row>
    <row r="31" spans="1:11" ht="21.75" customHeight="1" x14ac:dyDescent="0.25">
      <c r="A31" s="158" t="s">
        <v>577</v>
      </c>
      <c r="B31" s="218" t="s">
        <v>39</v>
      </c>
      <c r="C31" s="918">
        <v>674.9</v>
      </c>
      <c r="D31" s="1015">
        <v>750.2</v>
      </c>
      <c r="E31" s="1015">
        <f t="shared" si="0"/>
        <v>111.15720847532968</v>
      </c>
      <c r="F31" s="919">
        <v>803.1</v>
      </c>
      <c r="G31" s="39"/>
      <c r="J31" s="212"/>
      <c r="K31" s="213"/>
    </row>
    <row r="32" spans="1:11" ht="21.75" customHeight="1" x14ac:dyDescent="0.25">
      <c r="A32" s="158" t="s">
        <v>578</v>
      </c>
      <c r="B32" s="218" t="s">
        <v>39</v>
      </c>
      <c r="C32" s="918">
        <v>114.2</v>
      </c>
      <c r="D32" s="1015">
        <v>117.2</v>
      </c>
      <c r="E32" s="1015">
        <f t="shared" si="0"/>
        <v>102.62697022767075</v>
      </c>
      <c r="F32" s="919">
        <v>112.1</v>
      </c>
      <c r="G32" s="39"/>
      <c r="J32" s="212"/>
      <c r="K32" s="213"/>
    </row>
    <row r="33" spans="1:12" ht="21.75" customHeight="1" x14ac:dyDescent="0.25">
      <c r="A33" s="158" t="s">
        <v>579</v>
      </c>
      <c r="B33" s="218" t="s">
        <v>38</v>
      </c>
      <c r="C33" s="918">
        <v>146</v>
      </c>
      <c r="D33" s="1015">
        <v>143.80000000000001</v>
      </c>
      <c r="E33" s="1015">
        <f t="shared" si="0"/>
        <v>98.493150684931521</v>
      </c>
      <c r="F33" s="919">
        <v>142</v>
      </c>
      <c r="G33" s="39"/>
      <c r="J33" s="212"/>
      <c r="K33" s="213"/>
    </row>
    <row r="34" spans="1:12" ht="21.75" customHeight="1" thickBot="1" x14ac:dyDescent="0.3">
      <c r="A34" s="61" t="s">
        <v>580</v>
      </c>
      <c r="B34" s="199" t="s">
        <v>38</v>
      </c>
      <c r="C34" s="145">
        <v>743.8</v>
      </c>
      <c r="D34" s="1014">
        <v>689.1</v>
      </c>
      <c r="E34" s="1014">
        <f>D34/C34*100</f>
        <v>92.645872546383444</v>
      </c>
      <c r="F34" s="200">
        <v>1012.5</v>
      </c>
      <c r="G34" s="39"/>
      <c r="J34" s="212"/>
      <c r="K34" s="213"/>
    </row>
    <row r="35" spans="1:12" ht="21.75" hidden="1" customHeight="1" x14ac:dyDescent="0.25">
      <c r="A35" s="151"/>
      <c r="B35" s="46"/>
      <c r="C35" s="920"/>
      <c r="D35" s="920"/>
      <c r="E35" s="920"/>
      <c r="F35" s="1034"/>
      <c r="J35" s="212"/>
      <c r="K35" s="213"/>
    </row>
    <row r="36" spans="1:12" ht="21.75" hidden="1" customHeight="1" thickBot="1" x14ac:dyDescent="0.3">
      <c r="A36" s="151"/>
      <c r="B36" s="46"/>
      <c r="C36" s="921"/>
      <c r="D36" s="921"/>
      <c r="E36" s="921"/>
      <c r="F36" s="1035"/>
      <c r="J36" s="212"/>
      <c r="K36" s="213"/>
    </row>
    <row r="37" spans="1:12" ht="27" customHeight="1" x14ac:dyDescent="0.2">
      <c r="A37" s="206" t="s">
        <v>524</v>
      </c>
      <c r="B37" s="220"/>
      <c r="C37" s="1013"/>
      <c r="D37" s="917"/>
      <c r="E37" s="208"/>
      <c r="F37" s="916"/>
      <c r="G37" s="209"/>
      <c r="H37" s="210"/>
      <c r="I37" s="210"/>
      <c r="J37" s="212"/>
      <c r="K37" s="213"/>
      <c r="L37" s="204"/>
    </row>
    <row r="38" spans="1:12" s="11" customFormat="1" ht="35.25" customHeight="1" x14ac:dyDescent="0.25">
      <c r="A38" s="157" t="s">
        <v>666</v>
      </c>
      <c r="B38" s="221" t="s">
        <v>28</v>
      </c>
      <c r="C38" s="1015">
        <v>450</v>
      </c>
      <c r="D38" s="1216" t="s">
        <v>737</v>
      </c>
      <c r="E38" s="1"/>
      <c r="F38" s="1216" t="s">
        <v>737</v>
      </c>
      <c r="G38" s="211"/>
      <c r="H38" s="1"/>
      <c r="I38" s="22"/>
      <c r="J38" s="212"/>
      <c r="K38" s="213"/>
      <c r="L38" s="20"/>
    </row>
    <row r="39" spans="1:12" s="11" customFormat="1" ht="16.5" x14ac:dyDescent="0.25">
      <c r="A39" s="157" t="s">
        <v>667</v>
      </c>
      <c r="B39" s="221" t="s">
        <v>28</v>
      </c>
      <c r="C39" s="1">
        <v>877.8</v>
      </c>
      <c r="D39" s="1216"/>
      <c r="E39" s="1"/>
      <c r="F39" s="1216"/>
      <c r="G39" s="211"/>
      <c r="H39" s="1"/>
      <c r="I39" s="22"/>
      <c r="J39" s="212"/>
      <c r="K39" s="213"/>
      <c r="L39" s="20"/>
    </row>
    <row r="40" spans="1:12" s="11" customFormat="1" ht="16.5" x14ac:dyDescent="0.25">
      <c r="A40" s="157" t="s">
        <v>668</v>
      </c>
      <c r="B40" s="221" t="s">
        <v>28</v>
      </c>
      <c r="C40" s="1">
        <v>605.55555555555554</v>
      </c>
      <c r="D40" s="1216"/>
      <c r="E40" s="1"/>
      <c r="F40" s="1216"/>
      <c r="G40" s="211"/>
      <c r="H40" s="1"/>
      <c r="I40" s="22"/>
      <c r="J40" s="212"/>
      <c r="K40" s="213"/>
      <c r="L40" s="20"/>
    </row>
    <row r="41" spans="1:12" s="11" customFormat="1" ht="16.5" x14ac:dyDescent="0.25">
      <c r="A41" s="157" t="s">
        <v>669</v>
      </c>
      <c r="B41" s="221" t="s">
        <v>28</v>
      </c>
      <c r="C41" s="1015">
        <v>3000</v>
      </c>
      <c r="D41" s="1216"/>
      <c r="E41" s="1"/>
      <c r="F41" s="1216"/>
      <c r="G41" s="211"/>
      <c r="H41" s="1"/>
      <c r="I41" s="22"/>
      <c r="J41" s="212"/>
      <c r="K41" s="213"/>
      <c r="L41" s="20"/>
    </row>
    <row r="42" spans="1:12" s="11" customFormat="1" ht="16.5" x14ac:dyDescent="0.25">
      <c r="A42" s="157" t="s">
        <v>670</v>
      </c>
      <c r="B42" s="221" t="s">
        <v>28</v>
      </c>
      <c r="C42" s="1015">
        <v>3250</v>
      </c>
      <c r="D42" s="1216"/>
      <c r="E42" s="1"/>
      <c r="F42" s="1216"/>
      <c r="G42" s="211"/>
      <c r="H42" s="1"/>
      <c r="I42" s="22"/>
      <c r="J42" s="212"/>
      <c r="K42" s="213"/>
      <c r="L42" s="20"/>
    </row>
    <row r="43" spans="1:12" s="11" customFormat="1" ht="35.25" customHeight="1" x14ac:dyDescent="0.25">
      <c r="A43" s="157" t="s">
        <v>671</v>
      </c>
      <c r="B43" s="221" t="s">
        <v>28</v>
      </c>
      <c r="C43" s="1015">
        <v>475</v>
      </c>
      <c r="D43" s="1216"/>
      <c r="E43" s="1"/>
      <c r="F43" s="1216"/>
      <c r="G43" s="211"/>
      <c r="H43" s="1"/>
      <c r="I43" s="22"/>
      <c r="J43" s="212"/>
      <c r="K43" s="213"/>
      <c r="L43" s="20"/>
    </row>
    <row r="44" spans="1:12" s="11" customFormat="1" ht="48" customHeight="1" x14ac:dyDescent="0.25">
      <c r="A44" s="157" t="s">
        <v>672</v>
      </c>
      <c r="B44" s="221" t="s">
        <v>28</v>
      </c>
      <c r="C44" s="918">
        <v>1350</v>
      </c>
      <c r="D44" s="1216"/>
      <c r="E44" s="1"/>
      <c r="F44" s="1216"/>
      <c r="G44" s="211"/>
      <c r="H44" s="1"/>
      <c r="I44" s="22"/>
      <c r="J44" s="212"/>
      <c r="K44" s="213"/>
      <c r="L44" s="20"/>
    </row>
    <row r="45" spans="1:12" s="11" customFormat="1" ht="16.5" x14ac:dyDescent="0.25">
      <c r="A45" s="157" t="s">
        <v>673</v>
      </c>
      <c r="B45" s="221" t="s">
        <v>28</v>
      </c>
      <c r="C45" s="918">
        <v>5166.666666666667</v>
      </c>
      <c r="D45" s="1216"/>
      <c r="E45" s="1"/>
      <c r="F45" s="1216"/>
      <c r="G45" s="211"/>
      <c r="H45" s="1"/>
      <c r="I45" s="22"/>
      <c r="J45" s="212"/>
      <c r="K45" s="213"/>
      <c r="L45" s="20"/>
    </row>
    <row r="46" spans="1:12" s="11" customFormat="1" ht="33" customHeight="1" x14ac:dyDescent="0.25">
      <c r="A46" s="157" t="s">
        <v>674</v>
      </c>
      <c r="B46" s="221" t="s">
        <v>28</v>
      </c>
      <c r="C46" s="918">
        <v>4000</v>
      </c>
      <c r="D46" s="1216"/>
      <c r="E46" s="1"/>
      <c r="F46" s="1216"/>
      <c r="G46" s="211"/>
      <c r="H46" s="1"/>
      <c r="I46" s="22"/>
      <c r="J46" s="212"/>
      <c r="K46" s="213"/>
      <c r="L46" s="20"/>
    </row>
    <row r="47" spans="1:12" s="11" customFormat="1" ht="28.5" customHeight="1" x14ac:dyDescent="0.25">
      <c r="A47" s="157" t="s">
        <v>675</v>
      </c>
      <c r="B47" s="221" t="s">
        <v>28</v>
      </c>
      <c r="C47" s="1">
        <v>250</v>
      </c>
      <c r="D47" s="1216"/>
      <c r="E47" s="1"/>
      <c r="F47" s="1216"/>
      <c r="G47" s="211"/>
      <c r="H47" s="1"/>
      <c r="I47" s="20"/>
      <c r="J47" s="212"/>
      <c r="K47" s="213"/>
      <c r="L47" s="20"/>
    </row>
    <row r="48" spans="1:12" s="11" customFormat="1" ht="36" customHeight="1" thickBot="1" x14ac:dyDescent="0.3">
      <c r="A48" s="219" t="s">
        <v>676</v>
      </c>
      <c r="B48" s="222" t="s">
        <v>28</v>
      </c>
      <c r="C48" s="145">
        <v>350</v>
      </c>
      <c r="D48" s="1217"/>
      <c r="E48" s="922"/>
      <c r="F48" s="1217"/>
      <c r="G48" s="211"/>
      <c r="H48" s="1"/>
      <c r="I48" s="20"/>
      <c r="J48" s="212"/>
      <c r="K48" s="213"/>
      <c r="L48" s="20"/>
    </row>
    <row r="49" spans="1:14" ht="27" customHeight="1" thickBot="1" x14ac:dyDescent="0.25">
      <c r="A49" s="159" t="s">
        <v>384</v>
      </c>
      <c r="B49" s="199" t="s">
        <v>28</v>
      </c>
      <c r="C49" s="923">
        <v>379</v>
      </c>
      <c r="D49" s="922">
        <v>391</v>
      </c>
      <c r="E49" s="1014">
        <f t="shared" ref="E49:E54" si="1">D49/C49*100</f>
        <v>103.16622691292876</v>
      </c>
      <c r="F49" s="1015">
        <v>391</v>
      </c>
      <c r="G49" s="211"/>
      <c r="H49" s="1"/>
      <c r="I49" s="38"/>
      <c r="J49" s="212"/>
      <c r="K49" s="213"/>
    </row>
    <row r="50" spans="1:14" ht="68.25" customHeight="1" thickBot="1" x14ac:dyDescent="0.3">
      <c r="A50" s="924" t="s">
        <v>697</v>
      </c>
      <c r="B50" s="925" t="s">
        <v>28</v>
      </c>
      <c r="C50" s="923">
        <v>5.7</v>
      </c>
      <c r="D50" s="926">
        <v>5.7</v>
      </c>
      <c r="E50" s="923">
        <f t="shared" si="1"/>
        <v>100</v>
      </c>
      <c r="F50" s="923">
        <v>5.8</v>
      </c>
      <c r="G50" s="211"/>
      <c r="H50" s="1"/>
      <c r="I50" s="21"/>
      <c r="J50" s="212"/>
      <c r="K50" s="213"/>
    </row>
    <row r="51" spans="1:14" ht="72" customHeight="1" thickBot="1" x14ac:dyDescent="0.25">
      <c r="A51" s="927" t="s">
        <v>696</v>
      </c>
      <c r="B51" s="925" t="s">
        <v>28</v>
      </c>
      <c r="C51" s="923">
        <v>5.7</v>
      </c>
      <c r="D51" s="926">
        <v>5.7</v>
      </c>
      <c r="E51" s="923">
        <f t="shared" si="1"/>
        <v>100</v>
      </c>
      <c r="F51" s="923">
        <v>5.8</v>
      </c>
      <c r="G51" s="211"/>
      <c r="H51" s="1"/>
      <c r="I51" s="22"/>
      <c r="J51" s="212"/>
      <c r="K51" s="213"/>
    </row>
    <row r="52" spans="1:14" ht="33.75" thickBot="1" x14ac:dyDescent="0.25">
      <c r="A52" s="927" t="s">
        <v>581</v>
      </c>
      <c r="B52" s="925" t="s">
        <v>28</v>
      </c>
      <c r="C52" s="925">
        <v>117.5</v>
      </c>
      <c r="D52" s="926">
        <v>123</v>
      </c>
      <c r="E52" s="923">
        <f t="shared" si="1"/>
        <v>104.68085106382978</v>
      </c>
      <c r="F52" s="923">
        <v>123</v>
      </c>
      <c r="G52" s="211"/>
      <c r="H52" s="1"/>
      <c r="I52" s="22"/>
      <c r="J52" s="212"/>
      <c r="K52" s="213"/>
    </row>
    <row r="53" spans="1:14" ht="36.75" customHeight="1" thickBot="1" x14ac:dyDescent="0.3">
      <c r="A53" s="924" t="s">
        <v>582</v>
      </c>
      <c r="B53" s="925" t="s">
        <v>28</v>
      </c>
      <c r="C53" s="923">
        <v>3375</v>
      </c>
      <c r="D53" s="926">
        <v>4500</v>
      </c>
      <c r="E53" s="923">
        <f t="shared" si="1"/>
        <v>133.33333333333331</v>
      </c>
      <c r="F53" s="923" t="s">
        <v>70</v>
      </c>
      <c r="G53" s="211"/>
      <c r="H53" s="1"/>
      <c r="I53" s="20"/>
      <c r="J53" s="212"/>
      <c r="K53" s="213"/>
    </row>
    <row r="54" spans="1:14" ht="35.25" customHeight="1" thickBot="1" x14ac:dyDescent="0.25">
      <c r="A54" s="927" t="s">
        <v>583</v>
      </c>
      <c r="B54" s="925" t="s">
        <v>28</v>
      </c>
      <c r="C54" s="923">
        <v>2100</v>
      </c>
      <c r="D54" s="923">
        <v>2450</v>
      </c>
      <c r="E54" s="923">
        <f t="shared" si="1"/>
        <v>116.66666666666667</v>
      </c>
      <c r="F54" s="928" t="s">
        <v>70</v>
      </c>
      <c r="G54" s="211"/>
      <c r="H54" s="1"/>
      <c r="I54" s="22"/>
      <c r="J54" s="212"/>
      <c r="K54" s="213"/>
    </row>
    <row r="55" spans="1:14" ht="33.75" thickBot="1" x14ac:dyDescent="0.25">
      <c r="A55" s="929" t="s">
        <v>677</v>
      </c>
      <c r="B55" s="930" t="s">
        <v>28</v>
      </c>
      <c r="C55" s="928">
        <v>200</v>
      </c>
      <c r="D55" s="931" t="s">
        <v>738</v>
      </c>
      <c r="E55" s="923"/>
      <c r="F55" s="1036" t="s">
        <v>738</v>
      </c>
      <c r="G55" s="211"/>
      <c r="H55" s="65"/>
      <c r="I55" s="22"/>
      <c r="J55" s="212"/>
      <c r="K55" s="213"/>
    </row>
    <row r="56" spans="1:14" s="2" customFormat="1" ht="17.25" hidden="1" thickBot="1" x14ac:dyDescent="0.25">
      <c r="A56" s="157"/>
      <c r="B56" s="46"/>
      <c r="C56" s="932"/>
      <c r="D56" s="932"/>
      <c r="E56" s="932"/>
      <c r="F56" s="1037"/>
      <c r="G56" s="211"/>
      <c r="H56" s="65"/>
      <c r="I56" s="22"/>
      <c r="J56" s="212"/>
      <c r="K56" s="213"/>
    </row>
    <row r="57" spans="1:14" s="2" customFormat="1" ht="17.25" hidden="1" thickBot="1" x14ac:dyDescent="0.3">
      <c r="A57" s="157"/>
      <c r="B57" s="46"/>
      <c r="C57" s="933"/>
      <c r="D57" s="933"/>
      <c r="E57" s="19"/>
      <c r="F57" s="1035"/>
      <c r="G57" s="211"/>
      <c r="H57" s="65"/>
      <c r="I57" s="22"/>
      <c r="J57" s="65"/>
      <c r="K57" s="214"/>
    </row>
    <row r="58" spans="1:14" ht="39.75" customHeight="1" x14ac:dyDescent="0.2">
      <c r="A58" s="393" t="s">
        <v>600</v>
      </c>
      <c r="B58" s="208"/>
      <c r="C58" s="934"/>
      <c r="D58" s="917"/>
      <c r="E58" s="917"/>
      <c r="F58" s="917"/>
      <c r="G58" s="40"/>
      <c r="H58" s="204"/>
      <c r="I58" s="204"/>
      <c r="J58" s="212"/>
      <c r="K58" s="213"/>
    </row>
    <row r="59" spans="1:14" ht="42" customHeight="1" x14ac:dyDescent="0.2">
      <c r="A59" s="184" t="s">
        <v>256</v>
      </c>
      <c r="B59" s="195" t="s">
        <v>44</v>
      </c>
      <c r="C59" s="934">
        <v>56.32</v>
      </c>
      <c r="D59" s="37">
        <v>56.32</v>
      </c>
      <c r="E59" s="1015">
        <f>D59/C59*100</f>
        <v>100</v>
      </c>
      <c r="F59" s="935">
        <v>87.1</v>
      </c>
      <c r="G59" s="211"/>
      <c r="I59" s="166"/>
      <c r="J59" s="212"/>
      <c r="K59" s="213"/>
    </row>
    <row r="60" spans="1:14" ht="27" customHeight="1" x14ac:dyDescent="0.2">
      <c r="A60" s="198" t="s">
        <v>385</v>
      </c>
      <c r="B60" s="196" t="s">
        <v>45</v>
      </c>
      <c r="C60" s="934">
        <v>1.76</v>
      </c>
      <c r="D60" s="936">
        <v>1.81</v>
      </c>
      <c r="E60" s="1015">
        <f>D60/C60*100</f>
        <v>102.84090909090908</v>
      </c>
      <c r="F60" s="935">
        <v>1.81</v>
      </c>
      <c r="G60" s="211"/>
      <c r="I60" s="167"/>
      <c r="J60" s="212"/>
      <c r="K60" s="213"/>
    </row>
    <row r="61" spans="1:14" ht="24" customHeight="1" x14ac:dyDescent="0.2">
      <c r="A61" s="198" t="s">
        <v>386</v>
      </c>
      <c r="B61" s="196" t="s">
        <v>96</v>
      </c>
      <c r="C61" s="934">
        <v>1252.0999999999999</v>
      </c>
      <c r="D61" s="936">
        <v>1285.8699999999999</v>
      </c>
      <c r="E61" s="1015">
        <f t="shared" ref="E61:E62" si="2">D61/C61*100</f>
        <v>102.69706892420733</v>
      </c>
      <c r="F61" s="935">
        <v>1836.385</v>
      </c>
      <c r="G61" s="211"/>
      <c r="H61" s="66"/>
      <c r="I61" s="168"/>
      <c r="J61" s="212"/>
      <c r="K61" s="213"/>
    </row>
    <row r="62" spans="1:14" ht="24" customHeight="1" x14ac:dyDescent="0.2">
      <c r="A62" s="198" t="s">
        <v>387</v>
      </c>
      <c r="B62" s="196" t="s">
        <v>97</v>
      </c>
      <c r="C62" s="934">
        <v>98.22</v>
      </c>
      <c r="D62" s="936">
        <v>100.87</v>
      </c>
      <c r="E62" s="1015">
        <f t="shared" si="2"/>
        <v>102.69802484219102</v>
      </c>
      <c r="F62" s="935">
        <v>65.643000000000001</v>
      </c>
      <c r="G62" s="211"/>
      <c r="H62" s="66"/>
      <c r="I62" s="169"/>
      <c r="J62" s="212"/>
      <c r="K62" s="213"/>
      <c r="N62" s="17"/>
    </row>
    <row r="63" spans="1:14" ht="24" customHeight="1" x14ac:dyDescent="0.2">
      <c r="A63" s="198" t="s">
        <v>388</v>
      </c>
      <c r="B63" s="196" t="s">
        <v>97</v>
      </c>
      <c r="C63" s="150">
        <v>76.55</v>
      </c>
      <c r="D63" s="37">
        <f>48.12+33.1</f>
        <v>81.22</v>
      </c>
      <c r="E63" s="1015">
        <f>D63/C63*100</f>
        <v>106.10058785107772</v>
      </c>
      <c r="F63" s="935">
        <v>124.614</v>
      </c>
      <c r="G63" s="211"/>
      <c r="H63" s="66"/>
      <c r="I63" s="168"/>
      <c r="J63" s="212"/>
      <c r="K63" s="213"/>
    </row>
    <row r="64" spans="1:14" ht="24" customHeight="1" thickBot="1" x14ac:dyDescent="0.25">
      <c r="A64" s="159" t="s">
        <v>516</v>
      </c>
      <c r="B64" s="197" t="s">
        <v>97</v>
      </c>
      <c r="C64" s="152">
        <v>1735.36</v>
      </c>
      <c r="D64" s="152">
        <v>1215</v>
      </c>
      <c r="E64" s="1014">
        <f t="shared" ref="E64:E65" si="3">D64/C64*100</f>
        <v>70.014290982850824</v>
      </c>
      <c r="F64" s="937" t="s">
        <v>70</v>
      </c>
      <c r="G64" s="211"/>
      <c r="H64" s="66"/>
      <c r="I64" s="170"/>
      <c r="J64" s="212"/>
      <c r="K64" s="213"/>
    </row>
    <row r="65" spans="1:21" ht="66.75" customHeight="1" thickBot="1" x14ac:dyDescent="0.25">
      <c r="A65" s="194" t="s">
        <v>589</v>
      </c>
      <c r="B65" s="163" t="s">
        <v>28</v>
      </c>
      <c r="C65" s="938">
        <v>26</v>
      </c>
      <c r="D65" s="145">
        <v>30</v>
      </c>
      <c r="E65" s="1015">
        <f t="shared" si="3"/>
        <v>115.38461538461537</v>
      </c>
      <c r="F65" s="1014" t="s">
        <v>70</v>
      </c>
      <c r="G65" s="211"/>
      <c r="J65" s="212"/>
      <c r="K65" s="213"/>
    </row>
    <row r="66" spans="1:21" ht="50.25" customHeight="1" thickBot="1" x14ac:dyDescent="0.25">
      <c r="A66" s="192" t="s">
        <v>590</v>
      </c>
      <c r="B66" s="193" t="s">
        <v>28</v>
      </c>
      <c r="C66" s="939" t="s">
        <v>678</v>
      </c>
      <c r="D66" s="1013" t="s">
        <v>587</v>
      </c>
      <c r="E66" s="967" t="s">
        <v>588</v>
      </c>
      <c r="F66" s="940" t="s">
        <v>70</v>
      </c>
      <c r="G66" s="211" t="s">
        <v>70</v>
      </c>
      <c r="J66" s="212"/>
      <c r="K66" s="213"/>
      <c r="L66" s="223"/>
      <c r="M66" s="39"/>
      <c r="N66" s="39"/>
      <c r="O66" s="39"/>
      <c r="P66" s="39"/>
      <c r="Q66" s="39"/>
    </row>
    <row r="67" spans="1:21" ht="25.5" customHeight="1" x14ac:dyDescent="0.2">
      <c r="A67" s="206" t="s">
        <v>522</v>
      </c>
      <c r="B67" s="205"/>
      <c r="C67" s="162"/>
      <c r="D67" s="1012"/>
      <c r="E67" s="207" t="s">
        <v>109</v>
      </c>
      <c r="F67" s="1013"/>
      <c r="G67" s="211"/>
      <c r="J67" s="212"/>
      <c r="K67" s="213"/>
    </row>
    <row r="68" spans="1:21" ht="36.75" customHeight="1" x14ac:dyDescent="0.25">
      <c r="A68" s="164" t="s">
        <v>616</v>
      </c>
      <c r="B68" s="146" t="s">
        <v>28</v>
      </c>
      <c r="C68" s="918">
        <v>26907.8</v>
      </c>
      <c r="D68" s="1015">
        <v>35297.47</v>
      </c>
      <c r="E68" s="1">
        <f>D68/C68*100</f>
        <v>131.17932346754472</v>
      </c>
      <c r="F68" s="1015">
        <v>29190.9</v>
      </c>
      <c r="G68" s="1033"/>
      <c r="H68" s="223"/>
      <c r="I68" s="203"/>
      <c r="J68" s="212"/>
      <c r="K68" s="213"/>
    </row>
    <row r="69" spans="1:21" ht="33" customHeight="1" x14ac:dyDescent="0.2">
      <c r="A69" s="157" t="s">
        <v>389</v>
      </c>
      <c r="B69" s="146" t="s">
        <v>28</v>
      </c>
      <c r="C69" s="941">
        <v>2633.3</v>
      </c>
      <c r="D69" s="1015">
        <v>2552.7600000000002</v>
      </c>
      <c r="E69" s="1">
        <f>D69/C69*100</f>
        <v>96.941480271902179</v>
      </c>
      <c r="F69" s="1015">
        <v>1685.8</v>
      </c>
      <c r="G69" s="1033"/>
      <c r="H69" s="223"/>
      <c r="I69" s="203"/>
      <c r="J69" s="212"/>
      <c r="K69" s="213"/>
    </row>
    <row r="70" spans="1:21" ht="49.5" customHeight="1" x14ac:dyDescent="0.25">
      <c r="A70" s="165" t="s">
        <v>390</v>
      </c>
      <c r="B70" s="146" t="s">
        <v>27</v>
      </c>
      <c r="C70" s="918">
        <f>C69/C68*100</f>
        <v>9.7863816439842743</v>
      </c>
      <c r="D70" s="1015">
        <f>D69/D68*100</f>
        <v>7.232133067894102</v>
      </c>
      <c r="E70" s="1011" t="s">
        <v>800</v>
      </c>
      <c r="F70" s="1015">
        <f>F69/F68*100</f>
        <v>5.7750874416342075</v>
      </c>
      <c r="G70" s="1033"/>
      <c r="H70" s="212"/>
      <c r="I70" s="203"/>
      <c r="J70" s="212"/>
      <c r="K70" s="213"/>
    </row>
    <row r="71" spans="1:21" ht="34.5" customHeight="1" thickBot="1" x14ac:dyDescent="0.3">
      <c r="A71" s="147" t="s">
        <v>391</v>
      </c>
      <c r="B71" s="163" t="s">
        <v>28</v>
      </c>
      <c r="C71" s="145">
        <v>3381</v>
      </c>
      <c r="D71" s="1014">
        <v>3526</v>
      </c>
      <c r="E71" s="922">
        <f>D71/C71*100</f>
        <v>104.28867199053535</v>
      </c>
      <c r="F71" s="1010" t="s">
        <v>525</v>
      </c>
      <c r="G71" s="1033"/>
      <c r="H71" s="66"/>
      <c r="I71" s="66"/>
      <c r="J71" s="212"/>
      <c r="K71" s="213"/>
    </row>
    <row r="72" spans="1:21" s="3" customFormat="1" ht="15.75" customHeight="1" x14ac:dyDescent="0.25">
      <c r="A72" s="1215" t="s">
        <v>685</v>
      </c>
      <c r="B72" s="1215"/>
      <c r="C72" s="1215"/>
      <c r="D72" s="1215"/>
      <c r="E72" s="1215"/>
      <c r="F72" s="1215"/>
      <c r="G72" s="942"/>
      <c r="H72" s="943"/>
      <c r="I72" s="943"/>
      <c r="J72" s="944"/>
      <c r="K72" s="9"/>
      <c r="L72" s="944"/>
    </row>
    <row r="73" spans="1:21" ht="15.75" customHeight="1" x14ac:dyDescent="0.2">
      <c r="A73" s="1196" t="s">
        <v>823</v>
      </c>
      <c r="B73" s="1196"/>
      <c r="C73" s="1196"/>
      <c r="D73" s="1196"/>
      <c r="E73" s="1196"/>
      <c r="F73" s="1196"/>
      <c r="G73" s="29"/>
      <c r="H73" s="67"/>
      <c r="I73" s="67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2"/>
    </row>
    <row r="74" spans="1:21" ht="15.75" customHeight="1" x14ac:dyDescent="0.2">
      <c r="A74" s="1196" t="s">
        <v>591</v>
      </c>
      <c r="B74" s="1196"/>
      <c r="C74" s="1196"/>
      <c r="D74" s="1196"/>
      <c r="E74" s="1196"/>
      <c r="F74" s="1196"/>
      <c r="G74" s="2"/>
      <c r="H74" s="67"/>
      <c r="I74" s="67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"/>
    </row>
    <row r="75" spans="1:21" ht="30.75" hidden="1" customHeight="1" x14ac:dyDescent="0.2">
      <c r="A75" s="1197" t="s">
        <v>592</v>
      </c>
      <c r="B75" s="1197"/>
      <c r="C75" s="1197"/>
      <c r="D75" s="1197"/>
      <c r="E75" s="1197"/>
      <c r="F75" s="1197"/>
      <c r="G75" s="41"/>
      <c r="H75" s="41"/>
      <c r="I75" s="67"/>
      <c r="J75" s="62"/>
      <c r="K75" s="62"/>
      <c r="L75" s="62"/>
      <c r="M75" s="945"/>
      <c r="N75" s="62"/>
      <c r="O75" s="946"/>
      <c r="P75" s="947"/>
      <c r="Q75" s="62"/>
      <c r="R75" s="62"/>
      <c r="S75" s="62"/>
      <c r="T75" s="62"/>
      <c r="U75" s="2"/>
    </row>
    <row r="76" spans="1:21" ht="16.5" customHeight="1" x14ac:dyDescent="0.2">
      <c r="A76" s="1196" t="s">
        <v>751</v>
      </c>
      <c r="B76" s="1196"/>
      <c r="C76" s="1196"/>
      <c r="D76" s="1196"/>
      <c r="E76" s="1196"/>
      <c r="F76" s="1196"/>
      <c r="G76" s="2"/>
      <c r="H76" s="67"/>
      <c r="I76" s="67"/>
      <c r="J76" s="62"/>
      <c r="K76" s="62"/>
      <c r="L76" s="62"/>
      <c r="M76" s="946"/>
      <c r="N76" s="946"/>
      <c r="O76" s="62"/>
      <c r="P76" s="947"/>
      <c r="Q76" s="946"/>
      <c r="R76" s="62"/>
      <c r="S76" s="62"/>
      <c r="T76" s="62"/>
      <c r="U76" s="2"/>
    </row>
    <row r="77" spans="1:21" x14ac:dyDescent="0.2">
      <c r="A77" s="908"/>
      <c r="B77" s="908"/>
      <c r="C77" s="908"/>
      <c r="D77" s="908"/>
      <c r="E77" s="908"/>
      <c r="F77" s="908"/>
      <c r="G77" s="2"/>
      <c r="H77" s="67"/>
      <c r="I77" s="67"/>
      <c r="J77" s="62"/>
      <c r="K77" s="62"/>
      <c r="L77" s="62"/>
      <c r="M77" s="62"/>
      <c r="N77" s="62"/>
      <c r="O77" s="62"/>
      <c r="P77" s="947"/>
      <c r="Q77" s="62"/>
      <c r="R77" s="62"/>
      <c r="S77" s="62"/>
      <c r="T77" s="62"/>
      <c r="U77" s="2"/>
    </row>
    <row r="78" spans="1:21" ht="24.75" customHeight="1" x14ac:dyDescent="0.2">
      <c r="A78" s="1198" t="s">
        <v>824</v>
      </c>
      <c r="B78" s="1198"/>
      <c r="C78" s="1198"/>
      <c r="D78" s="1198"/>
      <c r="E78" s="1198"/>
      <c r="F78" s="1198"/>
      <c r="G78" s="16"/>
      <c r="H78" s="16"/>
      <c r="I78" s="16"/>
      <c r="J78" s="16"/>
      <c r="K78" s="215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6.5" thickBot="1" x14ac:dyDescent="0.25">
      <c r="A79" s="51"/>
      <c r="B79" s="51"/>
      <c r="C79" s="51"/>
      <c r="D79" s="948"/>
      <c r="E79" s="51"/>
      <c r="F79" s="949"/>
      <c r="G79" s="44"/>
      <c r="H79" s="44"/>
      <c r="I79" s="44"/>
      <c r="J79" s="44"/>
      <c r="K79" s="183"/>
      <c r="L79" s="44"/>
      <c r="M79" s="44"/>
      <c r="N79" s="44"/>
      <c r="O79" s="44"/>
      <c r="P79" s="44"/>
      <c r="Q79" s="44"/>
      <c r="R79" s="44"/>
      <c r="S79" s="2"/>
      <c r="T79" s="44"/>
      <c r="U79" s="44"/>
    </row>
    <row r="80" spans="1:21" ht="36.75" customHeight="1" thickBot="1" x14ac:dyDescent="0.25">
      <c r="A80" s="845" t="s">
        <v>16</v>
      </c>
      <c r="B80" s="950" t="s">
        <v>63</v>
      </c>
      <c r="C80" s="951" t="s">
        <v>42</v>
      </c>
      <c r="D80" s="950" t="s">
        <v>486</v>
      </c>
      <c r="E80" s="845" t="s">
        <v>797</v>
      </c>
      <c r="F80" s="841" t="s">
        <v>53</v>
      </c>
      <c r="L80" s="64"/>
      <c r="M80" s="64"/>
      <c r="N80" s="2"/>
      <c r="O80" s="52"/>
      <c r="P80" s="52"/>
      <c r="Q80" s="2"/>
      <c r="R80" s="52"/>
      <c r="S80" s="52"/>
      <c r="T80" s="44"/>
      <c r="U80" s="44"/>
    </row>
    <row r="81" spans="1:21" ht="17.25" thickBot="1" x14ac:dyDescent="0.25">
      <c r="A81" s="912" t="s">
        <v>17</v>
      </c>
      <c r="B81" s="912" t="s">
        <v>97</v>
      </c>
      <c r="C81" s="952">
        <v>80.95</v>
      </c>
      <c r="D81" s="952">
        <v>124.62</v>
      </c>
      <c r="E81" s="911">
        <v>40.909999999999997</v>
      </c>
      <c r="F81" s="953">
        <v>58.43</v>
      </c>
      <c r="L81" s="396"/>
      <c r="M81" s="396"/>
      <c r="N81" s="397"/>
      <c r="O81" s="53"/>
      <c r="P81" s="53"/>
      <c r="Q81" s="2"/>
      <c r="R81" s="53"/>
      <c r="S81" s="53"/>
      <c r="T81" s="44"/>
      <c r="U81" s="44"/>
    </row>
    <row r="82" spans="1:21" ht="17.25" customHeight="1" thickBot="1" x14ac:dyDescent="0.25">
      <c r="A82" s="912" t="s">
        <v>18</v>
      </c>
      <c r="B82" s="912" t="s">
        <v>96</v>
      </c>
      <c r="C82" s="954">
        <v>1286.83</v>
      </c>
      <c r="D82" s="954">
        <v>1836.39</v>
      </c>
      <c r="E82" s="955">
        <v>1704.98</v>
      </c>
      <c r="F82" s="956">
        <v>1586.18</v>
      </c>
      <c r="L82" s="396"/>
      <c r="M82" s="396"/>
      <c r="N82" s="397"/>
      <c r="O82" s="54"/>
      <c r="P82" s="54"/>
      <c r="Q82" s="2"/>
      <c r="R82" s="54"/>
      <c r="S82" s="54"/>
      <c r="T82" s="44"/>
      <c r="U82" s="44"/>
    </row>
    <row r="83" spans="1:21" ht="17.25" thickBot="1" x14ac:dyDescent="0.25">
      <c r="A83" s="912" t="s">
        <v>19</v>
      </c>
      <c r="B83" s="912" t="s">
        <v>97</v>
      </c>
      <c r="C83" s="952">
        <v>100.79</v>
      </c>
      <c r="D83" s="952">
        <v>65.64</v>
      </c>
      <c r="E83" s="911">
        <v>121.03</v>
      </c>
      <c r="F83" s="953">
        <v>124.46</v>
      </c>
      <c r="L83" s="396"/>
      <c r="M83" s="396"/>
      <c r="N83" s="397"/>
      <c r="O83" s="53"/>
      <c r="P83" s="53"/>
      <c r="Q83" s="2"/>
      <c r="R83" s="53"/>
      <c r="S83" s="53"/>
      <c r="T83" s="44"/>
      <c r="U83" s="44"/>
    </row>
    <row r="84" spans="1:21" ht="33.75" customHeight="1" thickBot="1" x14ac:dyDescent="0.25">
      <c r="A84" s="912" t="s">
        <v>74</v>
      </c>
      <c r="B84" s="912" t="s">
        <v>400</v>
      </c>
      <c r="C84" s="957">
        <v>181</v>
      </c>
      <c r="D84" s="957">
        <v>181</v>
      </c>
      <c r="E84" s="958">
        <v>181</v>
      </c>
      <c r="F84" s="959">
        <v>181</v>
      </c>
      <c r="L84" s="396"/>
      <c r="M84" s="396"/>
      <c r="N84" s="397"/>
      <c r="O84" s="55"/>
      <c r="P84" s="55"/>
      <c r="Q84" s="2"/>
      <c r="R84" s="55"/>
      <c r="S84" s="55"/>
      <c r="T84" s="44"/>
      <c r="U84" s="44"/>
    </row>
    <row r="85" spans="1:21" x14ac:dyDescent="0.2">
      <c r="A85" s="1199" t="s">
        <v>243</v>
      </c>
      <c r="B85" s="1199"/>
      <c r="C85" s="1199"/>
      <c r="D85" s="1199"/>
      <c r="E85" s="1199"/>
      <c r="F85" s="1199"/>
      <c r="G85" s="51"/>
      <c r="H85" s="51"/>
      <c r="I85" s="51"/>
      <c r="J85" s="51"/>
      <c r="K85" s="913"/>
      <c r="L85" s="51"/>
      <c r="M85" s="51"/>
      <c r="N85" s="51"/>
      <c r="O85" s="51"/>
      <c r="P85" s="51"/>
      <c r="Q85" s="51"/>
      <c r="R85" s="51"/>
      <c r="S85" s="51"/>
      <c r="T85" s="44"/>
      <c r="U85" s="44"/>
    </row>
    <row r="86" spans="1:21" ht="16.5" x14ac:dyDescent="0.2">
      <c r="A86" s="1196" t="s">
        <v>825</v>
      </c>
      <c r="B86" s="1196"/>
      <c r="C86" s="1196"/>
      <c r="D86" s="1196"/>
      <c r="E86" s="1196"/>
      <c r="F86" s="1196"/>
      <c r="G86" s="2"/>
      <c r="H86" s="67"/>
      <c r="I86" s="67"/>
      <c r="J86" s="62"/>
      <c r="K86" s="62"/>
      <c r="L86" s="62"/>
      <c r="M86" s="62"/>
      <c r="N86" s="166"/>
      <c r="O86" s="909"/>
      <c r="P86" s="910"/>
      <c r="Q86" s="910"/>
      <c r="R86" s="62"/>
      <c r="S86" s="62"/>
      <c r="T86" s="62"/>
      <c r="U86" s="2"/>
    </row>
    <row r="87" spans="1:21" ht="5.25" customHeight="1" x14ac:dyDescent="0.2">
      <c r="A87" s="1202"/>
      <c r="B87" s="1202"/>
      <c r="C87" s="1202"/>
      <c r="D87" s="1202"/>
      <c r="E87" s="1202"/>
      <c r="F87" s="1202"/>
      <c r="G87" s="392"/>
      <c r="H87" s="392"/>
      <c r="I87" s="392"/>
      <c r="J87" s="392"/>
      <c r="K87" s="913"/>
      <c r="L87" s="392"/>
      <c r="M87" s="392"/>
      <c r="N87" s="168"/>
      <c r="O87" s="168"/>
      <c r="P87" s="143"/>
      <c r="Q87" s="168"/>
      <c r="R87" s="51"/>
      <c r="S87" s="51"/>
      <c r="T87" s="44"/>
      <c r="U87" s="44"/>
    </row>
    <row r="88" spans="1:21" ht="19.5" customHeight="1" x14ac:dyDescent="0.2">
      <c r="A88" s="1203" t="s">
        <v>498</v>
      </c>
      <c r="B88" s="1203"/>
      <c r="C88" s="1203"/>
      <c r="D88" s="1203"/>
      <c r="E88" s="1203"/>
      <c r="F88" s="1203"/>
      <c r="G88" s="58"/>
      <c r="H88" s="51"/>
      <c r="I88" s="51"/>
      <c r="J88" s="51"/>
      <c r="K88" s="913"/>
      <c r="L88" s="51"/>
      <c r="M88" s="51"/>
      <c r="N88" s="169"/>
      <c r="O88" s="169"/>
      <c r="P88" s="394"/>
      <c r="Q88" s="394"/>
      <c r="R88" s="51"/>
      <c r="S88" s="51"/>
      <c r="T88" s="44"/>
      <c r="U88" s="44"/>
    </row>
    <row r="89" spans="1:21" ht="17.25" thickBot="1" x14ac:dyDescent="0.25">
      <c r="D89" s="45"/>
      <c r="E89" s="42"/>
      <c r="F89" s="960" t="s">
        <v>499</v>
      </c>
      <c r="G89" s="16"/>
      <c r="H89" s="16"/>
      <c r="I89" s="16"/>
      <c r="J89" s="16"/>
      <c r="K89" s="215"/>
      <c r="L89" s="16"/>
      <c r="M89" s="16"/>
      <c r="N89" s="168"/>
      <c r="O89" s="168"/>
      <c r="P89" s="143"/>
      <c r="Q89" s="168"/>
      <c r="R89" s="16"/>
      <c r="S89" s="16"/>
      <c r="T89" s="44"/>
      <c r="U89" s="44"/>
    </row>
    <row r="90" spans="1:21" ht="17.25" customHeight="1" thickBot="1" x14ac:dyDescent="0.25">
      <c r="A90" s="1204" t="s">
        <v>55</v>
      </c>
      <c r="B90" s="1205"/>
      <c r="C90" s="845" t="s">
        <v>736</v>
      </c>
      <c r="D90" s="845" t="s">
        <v>735</v>
      </c>
      <c r="E90" s="841" t="s">
        <v>711</v>
      </c>
      <c r="F90" s="961" t="s">
        <v>712</v>
      </c>
      <c r="G90" s="56"/>
      <c r="I90" s="56"/>
      <c r="J90" s="56"/>
      <c r="K90" s="216"/>
      <c r="M90" s="56"/>
      <c r="N90" s="170"/>
      <c r="O90" s="170"/>
      <c r="P90" s="395"/>
      <c r="Q90" s="395"/>
      <c r="R90" s="56"/>
      <c r="S90" s="56"/>
      <c r="T90" s="44"/>
      <c r="U90" s="44"/>
    </row>
    <row r="91" spans="1:21" ht="16.5" x14ac:dyDescent="0.25">
      <c r="A91" s="1206" t="s">
        <v>21</v>
      </c>
      <c r="B91" s="1207"/>
      <c r="C91" s="850">
        <v>43</v>
      </c>
      <c r="D91" s="846" t="s">
        <v>340</v>
      </c>
      <c r="E91" s="842" t="s">
        <v>340</v>
      </c>
      <c r="F91" s="962" t="s">
        <v>70</v>
      </c>
      <c r="G91" s="57"/>
      <c r="I91" s="57"/>
      <c r="J91" s="57"/>
      <c r="K91" s="12"/>
      <c r="M91" s="57"/>
      <c r="N91" s="57"/>
      <c r="O91" s="57"/>
      <c r="P91" s="2"/>
      <c r="Q91" s="57"/>
      <c r="R91" s="57"/>
      <c r="S91" s="57"/>
      <c r="T91" s="44"/>
      <c r="U91" s="44"/>
    </row>
    <row r="92" spans="1:21" ht="16.5" x14ac:dyDescent="0.25">
      <c r="A92" s="1208" t="s">
        <v>75</v>
      </c>
      <c r="B92" s="1209"/>
      <c r="C92" s="851" t="s">
        <v>679</v>
      </c>
      <c r="D92" s="847" t="s">
        <v>615</v>
      </c>
      <c r="E92" s="843" t="s">
        <v>682</v>
      </c>
      <c r="F92" s="963" t="s">
        <v>733</v>
      </c>
      <c r="G92" s="57"/>
      <c r="I92" s="57"/>
      <c r="J92" s="57"/>
      <c r="K92" s="12"/>
      <c r="M92" s="57"/>
      <c r="N92" s="57"/>
      <c r="O92" s="57"/>
      <c r="P92" s="2"/>
      <c r="Q92" s="57"/>
      <c r="R92" s="57"/>
      <c r="S92" s="57"/>
      <c r="T92" s="44"/>
      <c r="U92" s="44"/>
    </row>
    <row r="93" spans="1:21" ht="16.5" x14ac:dyDescent="0.25">
      <c r="A93" s="1208" t="s">
        <v>76</v>
      </c>
      <c r="B93" s="1209"/>
      <c r="C93" s="851" t="s">
        <v>680</v>
      </c>
      <c r="D93" s="848" t="s">
        <v>617</v>
      </c>
      <c r="E93" s="843" t="s">
        <v>683</v>
      </c>
      <c r="F93" s="963" t="s">
        <v>686</v>
      </c>
      <c r="G93" s="57"/>
      <c r="I93" s="57"/>
      <c r="J93" s="57"/>
      <c r="K93" s="12"/>
      <c r="M93" s="57"/>
      <c r="N93" s="57"/>
      <c r="O93" s="57"/>
      <c r="P93" s="2"/>
      <c r="Q93" s="57"/>
      <c r="R93" s="57"/>
      <c r="S93" s="57"/>
      <c r="T93" s="44"/>
      <c r="U93" s="44"/>
    </row>
    <row r="94" spans="1:21" ht="17.25" thickBot="1" x14ac:dyDescent="0.3">
      <c r="A94" s="1200" t="s">
        <v>22</v>
      </c>
      <c r="B94" s="1201"/>
      <c r="C94" s="852" t="s">
        <v>681</v>
      </c>
      <c r="D94" s="849" t="s">
        <v>618</v>
      </c>
      <c r="E94" s="844" t="s">
        <v>684</v>
      </c>
      <c r="F94" s="964" t="s">
        <v>734</v>
      </c>
      <c r="G94" s="57"/>
      <c r="I94" s="57"/>
      <c r="J94" s="57"/>
      <c r="K94" s="12"/>
      <c r="M94" s="57"/>
      <c r="N94" s="57"/>
      <c r="O94" s="57"/>
      <c r="P94" s="2"/>
      <c r="Q94" s="57"/>
      <c r="R94" s="57"/>
      <c r="S94" s="57"/>
      <c r="T94" s="44"/>
      <c r="U94" s="44"/>
    </row>
    <row r="95" spans="1:21" x14ac:dyDescent="0.25">
      <c r="A95" s="160" t="s">
        <v>503</v>
      </c>
      <c r="B95" s="35"/>
      <c r="C95" s="35"/>
      <c r="D95" s="965"/>
      <c r="E95" s="161"/>
      <c r="F95" s="161"/>
      <c r="G95" s="2"/>
      <c r="M95" s="2"/>
      <c r="N95" s="2"/>
      <c r="O95" s="2"/>
      <c r="P95" s="2"/>
      <c r="Q95" s="2"/>
      <c r="R95" s="2"/>
      <c r="S95" s="2"/>
      <c r="T95" s="2"/>
    </row>
    <row r="96" spans="1:21" x14ac:dyDescent="0.25">
      <c r="M96" s="2"/>
      <c r="N96" s="2"/>
      <c r="O96" s="2"/>
      <c r="P96" s="2"/>
      <c r="Q96" s="2"/>
      <c r="R96" s="2"/>
    </row>
    <row r="102" spans="3:6" ht="12.75" x14ac:dyDescent="0.2">
      <c r="C102" s="17"/>
      <c r="D102" s="17"/>
      <c r="E102" s="17"/>
      <c r="F102" s="17"/>
    </row>
    <row r="103" spans="3:6" ht="12.75" x14ac:dyDescent="0.2">
      <c r="C103" s="17"/>
      <c r="D103" s="17"/>
      <c r="E103" s="17"/>
      <c r="F103" s="17"/>
    </row>
    <row r="104" spans="3:6" ht="12.75" x14ac:dyDescent="0.2">
      <c r="C104" s="17"/>
      <c r="D104" s="17"/>
      <c r="E104" s="17"/>
      <c r="F104" s="17"/>
    </row>
    <row r="105" spans="3:6" ht="12.75" x14ac:dyDescent="0.2">
      <c r="C105" s="17"/>
      <c r="D105" s="17"/>
      <c r="E105" s="17"/>
      <c r="F105" s="17"/>
    </row>
  </sheetData>
  <mergeCells count="21">
    <mergeCell ref="A73:F73"/>
    <mergeCell ref="A1:F1"/>
    <mergeCell ref="A3:A4"/>
    <mergeCell ref="B3:B4"/>
    <mergeCell ref="C3:E3"/>
    <mergeCell ref="A72:F72"/>
    <mergeCell ref="D38:D48"/>
    <mergeCell ref="F38:F48"/>
    <mergeCell ref="A74:F74"/>
    <mergeCell ref="A75:F75"/>
    <mergeCell ref="A78:F78"/>
    <mergeCell ref="A85:F85"/>
    <mergeCell ref="A94:B94"/>
    <mergeCell ref="A76:F76"/>
    <mergeCell ref="A87:F87"/>
    <mergeCell ref="A88:F88"/>
    <mergeCell ref="A90:B90"/>
    <mergeCell ref="A91:B91"/>
    <mergeCell ref="A92:B92"/>
    <mergeCell ref="A93:B93"/>
    <mergeCell ref="A86:F8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7"/>
  <sheetViews>
    <sheetView view="pageBreakPreview" zoomScale="66" zoomScaleNormal="60" zoomScaleSheetLayoutView="66" workbookViewId="0">
      <pane xSplit="2" ySplit="4" topLeftCell="C5" activePane="bottomRight" state="frozen"/>
      <selection activeCell="A49" sqref="A49"/>
      <selection pane="topRight" activeCell="A49" sqref="A49"/>
      <selection pane="bottomLeft" activeCell="A49" sqref="A49"/>
      <selection pane="bottomRight" activeCell="Q64" sqref="Q64"/>
    </sheetView>
  </sheetViews>
  <sheetFormatPr defaultColWidth="9.140625" defaultRowHeight="15.75" x14ac:dyDescent="0.25"/>
  <cols>
    <col min="1" max="1" width="6" style="2" customWidth="1"/>
    <col min="2" max="2" width="22.7109375" style="2" customWidth="1"/>
    <col min="3" max="3" width="15.28515625" style="2" customWidth="1"/>
    <col min="4" max="4" width="14.7109375" style="2" customWidth="1"/>
    <col min="5" max="6" width="16" style="9" bestFit="1" customWidth="1"/>
    <col min="7" max="7" width="14.7109375" style="9" customWidth="1"/>
    <col min="8" max="8" width="16.85546875" style="2" customWidth="1"/>
    <col min="9" max="9" width="14.7109375" style="2" customWidth="1"/>
    <col min="10" max="10" width="18.7109375" style="2" customWidth="1"/>
    <col min="11" max="13" width="14.7109375" style="2" customWidth="1"/>
    <col min="14" max="14" width="16.140625" style="2" customWidth="1"/>
    <col min="15" max="15" width="9.140625" style="2"/>
    <col min="16" max="16" width="9.5703125" style="2" bestFit="1" customWidth="1"/>
    <col min="17" max="17" width="15.7109375" style="2" bestFit="1" customWidth="1"/>
    <col min="18" max="18" width="9.28515625" style="2" bestFit="1" customWidth="1"/>
    <col min="19" max="20" width="9.5703125" style="2" bestFit="1" customWidth="1"/>
    <col min="21" max="21" width="9.28515625" style="2" bestFit="1" customWidth="1"/>
    <col min="22" max="16384" width="9.140625" style="2"/>
  </cols>
  <sheetData>
    <row r="1" spans="1:33" ht="38.25" customHeight="1" x14ac:dyDescent="0.2">
      <c r="A1" s="1220" t="s">
        <v>361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</row>
    <row r="2" spans="1:33" ht="6" customHeight="1" thickBot="1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44"/>
    </row>
    <row r="3" spans="1:33" ht="45.75" customHeight="1" thickBot="1" x14ac:dyDescent="0.25">
      <c r="A3" s="44"/>
      <c r="B3" s="1221" t="s">
        <v>362</v>
      </c>
      <c r="C3" s="1218" t="s">
        <v>363</v>
      </c>
      <c r="D3" s="1219"/>
      <c r="E3" s="1218" t="s">
        <v>381</v>
      </c>
      <c r="F3" s="1219"/>
      <c r="G3" s="1218" t="s">
        <v>364</v>
      </c>
      <c r="H3" s="1219"/>
      <c r="I3" s="1218" t="s">
        <v>365</v>
      </c>
      <c r="J3" s="1219"/>
      <c r="K3" s="1218" t="s">
        <v>366</v>
      </c>
      <c r="L3" s="1219"/>
      <c r="M3" s="1218" t="s">
        <v>367</v>
      </c>
      <c r="N3" s="1219"/>
    </row>
    <row r="4" spans="1:33" ht="24.75" customHeight="1" thickBot="1" x14ac:dyDescent="0.25">
      <c r="A4" s="44"/>
      <c r="B4" s="1222"/>
      <c r="C4" s="126">
        <v>2019</v>
      </c>
      <c r="D4" s="126">
        <v>2020</v>
      </c>
      <c r="E4" s="126">
        <v>2019</v>
      </c>
      <c r="F4" s="126">
        <v>2020</v>
      </c>
      <c r="G4" s="126">
        <v>2019</v>
      </c>
      <c r="H4" s="126">
        <v>2020</v>
      </c>
      <c r="I4" s="126">
        <v>2019</v>
      </c>
      <c r="J4" s="126">
        <v>2020</v>
      </c>
      <c r="K4" s="126">
        <v>2019</v>
      </c>
      <c r="L4" s="126">
        <v>2020</v>
      </c>
      <c r="M4" s="126">
        <v>2019</v>
      </c>
      <c r="N4" s="126">
        <v>2020</v>
      </c>
    </row>
    <row r="5" spans="1:33" s="24" customFormat="1" ht="45" customHeight="1" x14ac:dyDescent="0.2">
      <c r="A5" s="127"/>
      <c r="B5" s="128" t="s">
        <v>368</v>
      </c>
      <c r="C5" s="129">
        <v>5931.58</v>
      </c>
      <c r="D5" s="129">
        <v>6048.65</v>
      </c>
      <c r="E5" s="129">
        <v>11451.94</v>
      </c>
      <c r="F5" s="129">
        <v>13549.43</v>
      </c>
      <c r="G5" s="129">
        <v>806.77</v>
      </c>
      <c r="H5" s="129">
        <v>987.36</v>
      </c>
      <c r="I5" s="129">
        <v>1331.18</v>
      </c>
      <c r="J5" s="129">
        <v>2240.1799999999998</v>
      </c>
      <c r="K5" s="129">
        <v>1291.75</v>
      </c>
      <c r="L5" s="129">
        <v>1560.67</v>
      </c>
      <c r="M5" s="129">
        <v>15.61</v>
      </c>
      <c r="N5" s="129">
        <v>17.97</v>
      </c>
    </row>
    <row r="6" spans="1:33" s="24" customFormat="1" ht="39" customHeight="1" x14ac:dyDescent="0.2">
      <c r="A6" s="127"/>
      <c r="B6" s="130" t="s">
        <v>369</v>
      </c>
      <c r="C6" s="131">
        <v>6277.77</v>
      </c>
      <c r="D6" s="131">
        <v>5685.88</v>
      </c>
      <c r="E6" s="131">
        <v>12646.5</v>
      </c>
      <c r="F6" s="132">
        <v>12739.5</v>
      </c>
      <c r="G6" s="131">
        <v>817.9</v>
      </c>
      <c r="H6" s="131">
        <v>961.1</v>
      </c>
      <c r="I6" s="131">
        <v>1443.15</v>
      </c>
      <c r="J6" s="132">
        <v>2524.6999999999998</v>
      </c>
      <c r="K6" s="131">
        <v>1320.0650000000001</v>
      </c>
      <c r="L6" s="131">
        <v>1597.1</v>
      </c>
      <c r="M6" s="133">
        <v>15.806250000000002</v>
      </c>
      <c r="N6" s="133">
        <v>17.920000000000002</v>
      </c>
    </row>
    <row r="7" spans="1:33" s="24" customFormat="1" ht="39.75" customHeight="1" x14ac:dyDescent="0.2">
      <c r="A7" s="127"/>
      <c r="B7" s="130" t="s">
        <v>370</v>
      </c>
      <c r="C7" s="131">
        <v>6450.3119047619048</v>
      </c>
      <c r="D7" s="131">
        <v>5178.3999999999996</v>
      </c>
      <c r="E7" s="131">
        <v>13056.307142857142</v>
      </c>
      <c r="F7" s="132">
        <v>11870.4</v>
      </c>
      <c r="G7" s="131">
        <v>843.4</v>
      </c>
      <c r="H7" s="131">
        <v>759</v>
      </c>
      <c r="I7" s="131">
        <v>1530.71</v>
      </c>
      <c r="J7" s="132">
        <v>2108.9</v>
      </c>
      <c r="K7" s="131">
        <v>1300.8699999999999</v>
      </c>
      <c r="L7" s="131">
        <v>1591.9</v>
      </c>
      <c r="M7" s="133">
        <v>15.32</v>
      </c>
      <c r="N7" s="133">
        <v>14.9</v>
      </c>
    </row>
    <row r="8" spans="1:33" s="24" customFormat="1" ht="43.5" customHeight="1" x14ac:dyDescent="0.2">
      <c r="A8" s="127"/>
      <c r="B8" s="130" t="s">
        <v>371</v>
      </c>
      <c r="C8" s="131">
        <v>6444.5</v>
      </c>
      <c r="D8" s="131">
        <v>5048.25</v>
      </c>
      <c r="E8" s="131">
        <v>12815.125</v>
      </c>
      <c r="F8" s="132">
        <v>11753.2</v>
      </c>
      <c r="G8" s="131">
        <v>886.3</v>
      </c>
      <c r="H8" s="131">
        <v>754.3</v>
      </c>
      <c r="I8" s="131">
        <v>1389.3</v>
      </c>
      <c r="J8" s="132">
        <v>2073.15</v>
      </c>
      <c r="K8" s="131">
        <v>1286.4449999999999</v>
      </c>
      <c r="L8" s="131">
        <v>1682.93</v>
      </c>
      <c r="M8" s="133">
        <v>15.042000000000002</v>
      </c>
      <c r="N8" s="133">
        <v>15.03</v>
      </c>
    </row>
    <row r="9" spans="1:33" s="24" customFormat="1" ht="41.25" customHeight="1" x14ac:dyDescent="0.2">
      <c r="B9" s="130" t="s">
        <v>372</v>
      </c>
      <c r="C9" s="131">
        <v>6027.7049999999999</v>
      </c>
      <c r="D9" s="131"/>
      <c r="E9" s="131">
        <v>11995.116666666667</v>
      </c>
      <c r="F9" s="132"/>
      <c r="G9" s="131">
        <v>832.33333333333337</v>
      </c>
      <c r="H9" s="131"/>
      <c r="I9" s="131">
        <v>1330.2380952380952</v>
      </c>
      <c r="J9" s="132"/>
      <c r="K9" s="131">
        <v>1283.9476190476191</v>
      </c>
      <c r="L9" s="131"/>
      <c r="M9" s="133">
        <v>14.62547619047619</v>
      </c>
      <c r="N9" s="133"/>
    </row>
    <row r="10" spans="1:33" s="24" customFormat="1" ht="41.25" customHeight="1" x14ac:dyDescent="0.2">
      <c r="B10" s="130" t="s">
        <v>373</v>
      </c>
      <c r="C10" s="131">
        <v>5867.9650000000001</v>
      </c>
      <c r="D10" s="131"/>
      <c r="E10" s="131">
        <v>11967.25</v>
      </c>
      <c r="F10" s="132"/>
      <c r="G10" s="131">
        <v>808.2</v>
      </c>
      <c r="H10" s="131"/>
      <c r="I10" s="131">
        <v>1443.85</v>
      </c>
      <c r="J10" s="132"/>
      <c r="K10" s="131">
        <v>1359.0425</v>
      </c>
      <c r="L10" s="131"/>
      <c r="M10" s="133">
        <v>14.995750000000001</v>
      </c>
      <c r="N10" s="133"/>
    </row>
    <row r="11" spans="1:33" s="24" customFormat="1" ht="47.25" customHeight="1" x14ac:dyDescent="0.2">
      <c r="B11" s="134" t="s">
        <v>374</v>
      </c>
      <c r="C11" s="131">
        <v>5939.2</v>
      </c>
      <c r="D11" s="131"/>
      <c r="E11" s="131">
        <v>13458.585652173913</v>
      </c>
      <c r="F11" s="131"/>
      <c r="G11" s="131">
        <v>845.71428571428567</v>
      </c>
      <c r="H11" s="131"/>
      <c r="I11" s="131">
        <v>1544</v>
      </c>
      <c r="J11" s="131"/>
      <c r="K11" s="131">
        <v>1412.978260869565</v>
      </c>
      <c r="L11" s="131"/>
      <c r="M11" s="131">
        <v>15.745217391304347</v>
      </c>
      <c r="N11" s="131"/>
      <c r="P11" s="234"/>
      <c r="Q11" s="234"/>
      <c r="R11" s="234"/>
      <c r="S11" s="234"/>
      <c r="T11" s="234"/>
      <c r="U11" s="234"/>
      <c r="V11" s="234"/>
    </row>
    <row r="12" spans="1:33" s="24" customFormat="1" ht="43.5" customHeight="1" x14ac:dyDescent="0.2">
      <c r="B12" s="134" t="s">
        <v>375</v>
      </c>
      <c r="C12" s="131">
        <v>5707.5480952380949</v>
      </c>
      <c r="D12" s="131"/>
      <c r="E12" s="131">
        <v>15677.976428571428</v>
      </c>
      <c r="F12" s="132"/>
      <c r="G12" s="131">
        <v>859.14285714285711</v>
      </c>
      <c r="H12" s="131"/>
      <c r="I12" s="131">
        <v>1453.4285714285713</v>
      </c>
      <c r="J12" s="132"/>
      <c r="K12" s="131">
        <v>1498.7976190476193</v>
      </c>
      <c r="L12" s="131"/>
      <c r="M12" s="133">
        <v>17.137857142857143</v>
      </c>
      <c r="N12" s="133"/>
      <c r="P12" s="235"/>
      <c r="Q12" s="235"/>
      <c r="R12" s="235"/>
      <c r="S12" s="235"/>
      <c r="T12" s="235"/>
      <c r="U12" s="235"/>
      <c r="V12" s="234"/>
    </row>
    <row r="13" spans="1:33" s="24" customFormat="1" ht="42.75" customHeight="1" x14ac:dyDescent="0.2">
      <c r="B13" s="134" t="s">
        <v>376</v>
      </c>
      <c r="C13" s="135">
        <v>5744.9880952380954</v>
      </c>
      <c r="D13" s="135"/>
      <c r="E13" s="135">
        <v>17668.097619047618</v>
      </c>
      <c r="F13" s="137"/>
      <c r="G13" s="135">
        <v>943.90476190476193</v>
      </c>
      <c r="H13" s="135"/>
      <c r="I13" s="135">
        <v>1601.0952380952381</v>
      </c>
      <c r="J13" s="137"/>
      <c r="K13" s="135">
        <v>1511.3142857142859</v>
      </c>
      <c r="L13" s="135"/>
      <c r="M13" s="136">
        <v>18.169999999999998</v>
      </c>
      <c r="N13" s="136"/>
      <c r="P13" s="236"/>
      <c r="Q13" s="236"/>
      <c r="R13" s="236"/>
      <c r="S13" s="236"/>
      <c r="T13" s="236"/>
      <c r="U13" s="236"/>
      <c r="V13" s="236"/>
    </row>
    <row r="14" spans="1:33" s="24" customFormat="1" ht="51.75" customHeight="1" x14ac:dyDescent="0.2">
      <c r="B14" s="130" t="s">
        <v>377</v>
      </c>
      <c r="C14" s="131">
        <v>5742.39</v>
      </c>
      <c r="D14" s="131"/>
      <c r="E14" s="131">
        <v>17107.61</v>
      </c>
      <c r="F14" s="131"/>
      <c r="G14" s="131">
        <v>897.26086956521738</v>
      </c>
      <c r="H14" s="131"/>
      <c r="I14" s="131">
        <v>1729.5454545454545</v>
      </c>
      <c r="J14" s="131"/>
      <c r="K14" s="131">
        <v>1494.8</v>
      </c>
      <c r="L14" s="131"/>
      <c r="M14" s="131">
        <v>17.624565217391304</v>
      </c>
      <c r="N14" s="131"/>
      <c r="P14" s="237"/>
      <c r="Q14" s="237"/>
      <c r="R14" s="237"/>
      <c r="S14" s="237"/>
      <c r="T14" s="237"/>
      <c r="U14" s="237"/>
      <c r="V14" s="237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</row>
    <row r="15" spans="1:33" s="24" customFormat="1" ht="45" customHeight="1" x14ac:dyDescent="0.2">
      <c r="B15" s="130" t="s">
        <v>378</v>
      </c>
      <c r="C15" s="138">
        <v>5859.31</v>
      </c>
      <c r="D15" s="138"/>
      <c r="E15" s="138">
        <v>15195.24</v>
      </c>
      <c r="F15" s="139"/>
      <c r="G15" s="138">
        <v>901.23809523809518</v>
      </c>
      <c r="H15" s="138"/>
      <c r="I15" s="138">
        <v>1767.7619047619048</v>
      </c>
      <c r="J15" s="139"/>
      <c r="K15" s="138">
        <v>1470.0166666666669</v>
      </c>
      <c r="L15" s="138"/>
      <c r="M15" s="140">
        <v>17.179523809523808</v>
      </c>
      <c r="N15" s="140"/>
      <c r="P15" s="236"/>
      <c r="Q15" s="236"/>
      <c r="R15" s="236"/>
      <c r="S15" s="236"/>
      <c r="T15" s="236"/>
      <c r="U15" s="236"/>
      <c r="V15" s="236"/>
    </row>
    <row r="16" spans="1:33" s="24" customFormat="1" ht="51.75" customHeight="1" thickBot="1" x14ac:dyDescent="0.25">
      <c r="B16" s="130" t="s">
        <v>379</v>
      </c>
      <c r="C16" s="131">
        <v>6062.06</v>
      </c>
      <c r="D16" s="131"/>
      <c r="E16" s="131">
        <v>16151.424999999999</v>
      </c>
      <c r="F16" s="132"/>
      <c r="G16" s="131">
        <v>921.06</v>
      </c>
      <c r="H16" s="131"/>
      <c r="I16" s="131">
        <v>1903.61</v>
      </c>
      <c r="J16" s="132"/>
      <c r="K16" s="131">
        <v>1476.04</v>
      </c>
      <c r="L16" s="131"/>
      <c r="M16" s="133">
        <v>17.11</v>
      </c>
      <c r="N16" s="133"/>
      <c r="P16" s="236"/>
      <c r="Q16" s="236"/>
      <c r="R16" s="236"/>
      <c r="S16" s="236"/>
      <c r="T16" s="236"/>
      <c r="U16" s="236"/>
      <c r="V16" s="236"/>
    </row>
    <row r="17" spans="2:22" s="24" customFormat="1" ht="49.5" customHeight="1" thickBot="1" x14ac:dyDescent="0.25">
      <c r="B17" s="224" t="s">
        <v>380</v>
      </c>
      <c r="C17" s="141">
        <f t="shared" ref="C17:N17" si="0">AVERAGE(C5:C16)</f>
        <v>6004.6106746031737</v>
      </c>
      <c r="D17" s="141">
        <f>AVERAGE(D5:D16)</f>
        <v>5490.2950000000001</v>
      </c>
      <c r="E17" s="141">
        <f t="shared" si="0"/>
        <v>14099.264459109729</v>
      </c>
      <c r="F17" s="141">
        <f t="shared" si="0"/>
        <v>12478.1325</v>
      </c>
      <c r="G17" s="141">
        <f t="shared" si="0"/>
        <v>863.60201690821248</v>
      </c>
      <c r="H17" s="141">
        <f t="shared" si="0"/>
        <v>865.44</v>
      </c>
      <c r="I17" s="141">
        <f t="shared" si="0"/>
        <v>1538.9891053391054</v>
      </c>
      <c r="J17" s="141">
        <f t="shared" si="0"/>
        <v>2236.7324999999996</v>
      </c>
      <c r="K17" s="141">
        <f t="shared" si="0"/>
        <v>1392.1722459454795</v>
      </c>
      <c r="L17" s="141">
        <f t="shared" si="0"/>
        <v>1608.15</v>
      </c>
      <c r="M17" s="141">
        <f t="shared" si="0"/>
        <v>16.197219979296065</v>
      </c>
      <c r="N17" s="141">
        <f t="shared" si="0"/>
        <v>16.454999999999998</v>
      </c>
      <c r="P17" s="236"/>
      <c r="Q17" s="236"/>
      <c r="R17" s="236"/>
      <c r="S17" s="236"/>
      <c r="T17" s="236"/>
      <c r="U17" s="236"/>
      <c r="V17" s="236"/>
    </row>
    <row r="18" spans="2:22" s="24" customFormat="1" ht="51.75" customHeight="1" x14ac:dyDescent="0.2">
      <c r="B18" s="231"/>
      <c r="C18" s="232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P18" s="235"/>
      <c r="Q18" s="235"/>
      <c r="R18" s="235"/>
      <c r="S18" s="235"/>
      <c r="T18" s="235"/>
      <c r="U18" s="235"/>
      <c r="V18" s="236"/>
    </row>
    <row r="21" spans="2:22" x14ac:dyDescent="0.25">
      <c r="F21" s="28"/>
    </row>
    <row r="57" ht="42.75" customHeight="1" x14ac:dyDescent="0.25"/>
    <row r="96" spans="8:8" ht="26.25" x14ac:dyDescent="0.4">
      <c r="H96" s="36"/>
    </row>
    <row r="97" spans="8:8" ht="26.25" x14ac:dyDescent="0.4">
      <c r="H97" s="36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93" zoomScaleNormal="85" zoomScaleSheetLayoutView="93" workbookViewId="0">
      <selection activeCell="U84" sqref="U84"/>
    </sheetView>
  </sheetViews>
  <sheetFormatPr defaultColWidth="9.140625" defaultRowHeight="15.75" x14ac:dyDescent="0.25"/>
  <cols>
    <col min="1" max="4" width="9.140625" style="2"/>
    <col min="5" max="7" width="9.140625" style="9"/>
    <col min="8" max="13" width="9.140625" style="2"/>
    <col min="14" max="14" width="7.28515625" style="2" customWidth="1"/>
    <col min="15" max="15" width="9.140625" style="2"/>
    <col min="16" max="16" width="9.140625" style="2" customWidth="1"/>
    <col min="17" max="16384" width="9.140625" style="2"/>
  </cols>
  <sheetData>
    <row r="2" spans="2:10" ht="15" x14ac:dyDescent="0.25">
      <c r="B2" s="25"/>
      <c r="C2" s="8"/>
      <c r="D2" s="8"/>
      <c r="E2" s="8"/>
      <c r="F2" s="8"/>
      <c r="G2" s="8"/>
      <c r="H2" s="8"/>
      <c r="I2" s="8"/>
      <c r="J2" s="8"/>
    </row>
    <row r="3" spans="2:10" ht="15" x14ac:dyDescent="0.25">
      <c r="B3" s="30"/>
      <c r="C3" s="30"/>
      <c r="D3" s="30"/>
      <c r="E3" s="30"/>
      <c r="F3" s="30"/>
      <c r="G3" s="30"/>
      <c r="H3" s="30"/>
      <c r="I3" s="15"/>
      <c r="J3" s="15"/>
    </row>
    <row r="4" spans="2:10" ht="14.25" customHeight="1" x14ac:dyDescent="0.25">
      <c r="B4" s="31"/>
      <c r="C4" s="13" t="s">
        <v>295</v>
      </c>
      <c r="D4" s="13" t="s">
        <v>316</v>
      </c>
      <c r="E4" s="13"/>
      <c r="F4" s="13"/>
      <c r="G4" s="13"/>
      <c r="H4" s="13"/>
      <c r="I4" s="15"/>
      <c r="J4" s="15"/>
    </row>
    <row r="5" spans="2:10" ht="14.25" x14ac:dyDescent="0.2">
      <c r="B5" s="31"/>
      <c r="C5" s="14"/>
      <c r="D5" s="14"/>
      <c r="E5" s="14"/>
      <c r="F5" s="14"/>
      <c r="G5" s="14"/>
      <c r="H5" s="14"/>
      <c r="I5" s="14"/>
      <c r="J5" s="14"/>
    </row>
    <row r="6" spans="2:10" ht="14.25" x14ac:dyDescent="0.2">
      <c r="B6" s="31"/>
      <c r="C6" s="14"/>
      <c r="D6" s="14"/>
      <c r="E6" s="14"/>
      <c r="F6" s="14"/>
      <c r="G6" s="14"/>
      <c r="H6" s="14"/>
      <c r="I6" s="14"/>
      <c r="J6" s="14"/>
    </row>
    <row r="7" spans="2:10" ht="14.25" x14ac:dyDescent="0.2">
      <c r="B7" s="31"/>
      <c r="C7" s="14"/>
      <c r="D7" s="14"/>
      <c r="E7" s="14"/>
      <c r="F7" s="14"/>
      <c r="G7" s="14"/>
      <c r="H7" s="14"/>
      <c r="I7" s="14"/>
      <c r="J7" s="14"/>
    </row>
    <row r="8" spans="2:10" ht="14.25" x14ac:dyDescent="0.2">
      <c r="B8" s="31"/>
      <c r="C8" s="14"/>
      <c r="D8" s="14"/>
      <c r="E8" s="14"/>
      <c r="F8" s="14"/>
      <c r="G8" s="14"/>
      <c r="H8" s="14"/>
      <c r="I8" s="14"/>
      <c r="J8" s="14"/>
    </row>
    <row r="9" spans="2:10" ht="14.25" x14ac:dyDescent="0.2">
      <c r="B9" s="31"/>
      <c r="C9" s="14"/>
      <c r="D9" s="14"/>
      <c r="E9" s="14"/>
      <c r="F9" s="14"/>
      <c r="G9" s="14"/>
      <c r="H9" s="14"/>
      <c r="I9" s="14"/>
      <c r="J9" s="14"/>
    </row>
    <row r="10" spans="2:10" ht="14.25" x14ac:dyDescent="0.2">
      <c r="B10" s="31"/>
      <c r="C10" s="13"/>
      <c r="D10" s="13"/>
      <c r="E10" s="13"/>
      <c r="F10" s="13"/>
      <c r="G10" s="13"/>
      <c r="H10" s="14"/>
      <c r="I10" s="13"/>
      <c r="J10" s="13"/>
    </row>
    <row r="11" spans="2:10" ht="12.75" x14ac:dyDescent="0.2">
      <c r="B11" s="32"/>
      <c r="C11" s="8"/>
      <c r="D11" s="8"/>
      <c r="E11" s="8"/>
      <c r="F11" s="8"/>
      <c r="G11" s="8"/>
      <c r="H11" s="8"/>
      <c r="I11" s="8"/>
      <c r="J11" s="8"/>
    </row>
    <row r="12" spans="2:10" ht="12.75" x14ac:dyDescent="0.2">
      <c r="B12" s="33"/>
      <c r="C12" s="8"/>
      <c r="D12" s="8"/>
      <c r="E12" s="8"/>
      <c r="F12" s="8"/>
      <c r="G12" s="8"/>
      <c r="H12" s="8"/>
      <c r="I12" s="8"/>
      <c r="J12" s="8"/>
    </row>
    <row r="13" spans="2:10" ht="12.75" x14ac:dyDescent="0.2">
      <c r="B13" s="34"/>
      <c r="C13" s="8"/>
      <c r="D13" s="8"/>
      <c r="E13" s="8"/>
      <c r="F13" s="8"/>
      <c r="G13" s="8"/>
      <c r="H13" s="8"/>
      <c r="I13" s="8"/>
      <c r="J13" s="8"/>
    </row>
    <row r="14" spans="2:10" ht="12.75" x14ac:dyDescent="0.2">
      <c r="B14" s="8"/>
      <c r="C14" s="8"/>
      <c r="D14" s="8"/>
      <c r="E14" s="8"/>
      <c r="F14" s="8"/>
      <c r="G14" s="8"/>
      <c r="H14" s="8"/>
      <c r="I14" s="8"/>
      <c r="J14" s="8"/>
    </row>
    <row r="15" spans="2:10" ht="12.75" x14ac:dyDescent="0.2">
      <c r="B15" s="34"/>
      <c r="C15" s="8"/>
      <c r="D15" s="8"/>
      <c r="E15" s="8"/>
      <c r="F15" s="8"/>
      <c r="G15" s="8"/>
      <c r="H15" s="8"/>
      <c r="I15" s="8"/>
      <c r="J15" s="8"/>
    </row>
    <row r="16" spans="2:10" ht="12.75" x14ac:dyDescent="0.2">
      <c r="B16" s="34"/>
      <c r="C16" s="8"/>
      <c r="D16" s="8"/>
      <c r="E16" s="8"/>
      <c r="F16" s="8"/>
      <c r="G16" s="8"/>
      <c r="H16" s="8"/>
      <c r="I16" s="8"/>
      <c r="J16" s="8"/>
    </row>
    <row r="17" spans="2:10" ht="12.75" x14ac:dyDescent="0.2">
      <c r="B17" s="10"/>
      <c r="C17" s="8"/>
      <c r="D17" s="8"/>
      <c r="E17" s="8"/>
      <c r="F17" s="8"/>
      <c r="G17" s="8"/>
      <c r="H17" s="8"/>
      <c r="I17" s="8"/>
      <c r="J17" s="8"/>
    </row>
    <row r="18" spans="2:10" ht="12.75" x14ac:dyDescent="0.2">
      <c r="B18" s="10"/>
      <c r="C18" s="8"/>
      <c r="D18" s="8"/>
      <c r="E18" s="8"/>
      <c r="F18" s="8"/>
      <c r="G18" s="8"/>
      <c r="H18" s="8"/>
      <c r="I18" s="8"/>
      <c r="J18" s="8"/>
    </row>
    <row r="19" spans="2:10" ht="12.75" x14ac:dyDescent="0.2">
      <c r="B19" s="35"/>
      <c r="C19" s="7"/>
      <c r="D19" s="7"/>
      <c r="E19" s="7"/>
      <c r="F19" s="7"/>
      <c r="G19" s="7"/>
      <c r="H19" s="7"/>
      <c r="I19" s="7"/>
      <c r="J19" s="7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ER105"/>
  <sheetViews>
    <sheetView view="pageBreakPreview" zoomScale="71" zoomScaleNormal="69" zoomScaleSheetLayoutView="71" workbookViewId="0">
      <selection activeCell="T58" sqref="T58"/>
    </sheetView>
  </sheetViews>
  <sheetFormatPr defaultColWidth="4.5703125" defaultRowHeight="20.25" outlineLevelRow="1" x14ac:dyDescent="0.3"/>
  <cols>
    <col min="1" max="1" width="14.140625" style="44" customWidth="1"/>
    <col min="2" max="2" width="7" style="12" customWidth="1"/>
    <col min="3" max="3" width="7.5703125" style="12" customWidth="1"/>
    <col min="4" max="4" width="8.140625" style="12" customWidth="1"/>
    <col min="5" max="5" width="9" style="44" customWidth="1"/>
    <col min="6" max="6" width="8.7109375" style="44" customWidth="1"/>
    <col min="7" max="7" width="9" style="44" customWidth="1"/>
    <col min="8" max="8" width="8.7109375" style="44" customWidth="1"/>
    <col min="9" max="10" width="9" style="44" customWidth="1"/>
    <col min="11" max="11" width="9.85546875" style="44" customWidth="1"/>
    <col min="12" max="12" width="9.5703125" style="44" customWidth="1"/>
    <col min="13" max="13" width="9.42578125" style="44" customWidth="1"/>
    <col min="14" max="14" width="9.5703125" style="44" customWidth="1"/>
    <col min="15" max="15" width="9.140625" style="44" customWidth="1"/>
    <col min="16" max="16" width="9" style="44" customWidth="1"/>
    <col min="17" max="17" width="12" style="44" customWidth="1"/>
    <col min="18" max="18" width="4.42578125" style="44" customWidth="1"/>
    <col min="19" max="19" width="5" style="44" customWidth="1"/>
    <col min="20" max="20" width="35.42578125" style="245" customWidth="1"/>
    <col min="21" max="21" width="9.140625" style="245" customWidth="1"/>
    <col min="22" max="23" width="4.28515625" style="44" customWidth="1"/>
    <col min="24" max="24" width="12.140625" style="44" customWidth="1"/>
    <col min="25" max="38" width="10.7109375" style="44" customWidth="1"/>
    <col min="39" max="202" width="4.28515625" style="44" customWidth="1"/>
    <col min="203" max="16384" width="4.5703125" style="44"/>
  </cols>
  <sheetData>
    <row r="1" spans="1:27" x14ac:dyDescent="0.3">
      <c r="A1" s="1194" t="s">
        <v>351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</row>
    <row r="2" spans="1:27" ht="9" customHeight="1" x14ac:dyDescent="0.3">
      <c r="A2" s="1374"/>
      <c r="B2" s="1374"/>
      <c r="C2" s="1374"/>
      <c r="D2" s="1374"/>
      <c r="E2" s="1374"/>
      <c r="F2" s="1374"/>
      <c r="G2" s="1374"/>
      <c r="H2" s="1374"/>
      <c r="I2" s="1374"/>
      <c r="J2" s="1374"/>
      <c r="K2" s="1374"/>
      <c r="L2" s="1374"/>
      <c r="M2" s="1374"/>
      <c r="N2" s="1374"/>
      <c r="O2" s="1374"/>
      <c r="P2" s="1374"/>
      <c r="Q2" s="1374"/>
      <c r="R2" s="1374"/>
      <c r="S2" s="1374"/>
    </row>
    <row r="3" spans="1:27" ht="20.25" customHeight="1" thickBot="1" x14ac:dyDescent="0.35">
      <c r="A3" s="1375" t="s">
        <v>231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</row>
    <row r="4" spans="1:27" ht="14.25" customHeight="1" thickBot="1" x14ac:dyDescent="0.35">
      <c r="A4" s="1255" t="s">
        <v>362</v>
      </c>
      <c r="B4" s="1256"/>
      <c r="C4" s="1257"/>
      <c r="D4" s="1356" t="s">
        <v>490</v>
      </c>
      <c r="E4" s="1357"/>
      <c r="F4" s="1357"/>
      <c r="G4" s="1357"/>
      <c r="H4" s="1357"/>
      <c r="I4" s="1357"/>
      <c r="J4" s="1357"/>
      <c r="K4" s="1357"/>
      <c r="L4" s="1357"/>
      <c r="M4" s="1357"/>
      <c r="N4" s="1357"/>
      <c r="O4" s="1357"/>
      <c r="P4" s="1357"/>
      <c r="Q4" s="1357"/>
      <c r="R4" s="1357"/>
      <c r="S4" s="1358"/>
    </row>
    <row r="5" spans="1:27" ht="21" customHeight="1" x14ac:dyDescent="0.3">
      <c r="A5" s="1258"/>
      <c r="B5" s="1259"/>
      <c r="C5" s="1260"/>
      <c r="D5" s="1255" t="s">
        <v>491</v>
      </c>
      <c r="E5" s="1256"/>
      <c r="F5" s="1256"/>
      <c r="G5" s="1257"/>
      <c r="H5" s="1376" t="s">
        <v>492</v>
      </c>
      <c r="I5" s="1377"/>
      <c r="J5" s="1377"/>
      <c r="K5" s="1377"/>
      <c r="L5" s="1377"/>
      <c r="M5" s="1377"/>
      <c r="N5" s="1377"/>
      <c r="O5" s="1377"/>
      <c r="P5" s="1377"/>
      <c r="Q5" s="1377"/>
      <c r="R5" s="1377"/>
      <c r="S5" s="1378"/>
    </row>
    <row r="6" spans="1:27" ht="33" customHeight="1" thickBot="1" x14ac:dyDescent="0.35">
      <c r="A6" s="1261"/>
      <c r="B6" s="1262"/>
      <c r="C6" s="1263"/>
      <c r="D6" s="1261"/>
      <c r="E6" s="1262"/>
      <c r="F6" s="1262"/>
      <c r="G6" s="1263"/>
      <c r="H6" s="1366" t="s">
        <v>232</v>
      </c>
      <c r="I6" s="1352"/>
      <c r="J6" s="1352"/>
      <c r="K6" s="1379"/>
      <c r="L6" s="1367" t="s">
        <v>602</v>
      </c>
      <c r="M6" s="1352"/>
      <c r="N6" s="1352"/>
      <c r="O6" s="1379"/>
      <c r="P6" s="1351" t="s">
        <v>358</v>
      </c>
      <c r="Q6" s="1380"/>
      <c r="R6" s="1380"/>
      <c r="S6" s="1381"/>
    </row>
    <row r="7" spans="1:27" ht="18" customHeight="1" thickBot="1" x14ac:dyDescent="0.35">
      <c r="A7" s="1326" t="s">
        <v>517</v>
      </c>
      <c r="B7" s="1327"/>
      <c r="C7" s="1328"/>
      <c r="D7" s="1329">
        <v>62.94</v>
      </c>
      <c r="E7" s="1330"/>
      <c r="F7" s="1330"/>
      <c r="G7" s="1331"/>
      <c r="H7" s="1332" t="s">
        <v>660</v>
      </c>
      <c r="I7" s="1333"/>
      <c r="J7" s="1333"/>
      <c r="K7" s="1340"/>
      <c r="L7" s="1339" t="s">
        <v>661</v>
      </c>
      <c r="M7" s="1333"/>
      <c r="N7" s="1333"/>
      <c r="O7" s="1340"/>
      <c r="P7" s="1342" t="s">
        <v>662</v>
      </c>
      <c r="Q7" s="1343"/>
      <c r="R7" s="1343"/>
      <c r="S7" s="1349"/>
      <c r="Z7" s="188"/>
      <c r="AA7" s="188"/>
    </row>
    <row r="8" spans="1:27" ht="18" customHeight="1" thickBot="1" x14ac:dyDescent="0.35">
      <c r="A8" s="1326" t="s">
        <v>518</v>
      </c>
      <c r="B8" s="1327"/>
      <c r="C8" s="1328"/>
      <c r="D8" s="1329">
        <v>64.739999999999995</v>
      </c>
      <c r="E8" s="1330"/>
      <c r="F8" s="1330"/>
      <c r="G8" s="1331"/>
      <c r="H8" s="1332"/>
      <c r="I8" s="1333"/>
      <c r="J8" s="1333"/>
      <c r="K8" s="1333"/>
      <c r="L8" s="1333"/>
      <c r="M8" s="1333"/>
      <c r="N8" s="1333"/>
      <c r="O8" s="1333"/>
      <c r="P8" s="1333"/>
      <c r="Q8" s="1333"/>
      <c r="R8" s="1333"/>
      <c r="S8" s="1334"/>
      <c r="Z8" s="188"/>
      <c r="AA8" s="188"/>
    </row>
    <row r="9" spans="1:27" ht="18.600000000000001" customHeight="1" thickBot="1" x14ac:dyDescent="0.35">
      <c r="A9" s="1326" t="s">
        <v>644</v>
      </c>
      <c r="B9" s="1327"/>
      <c r="C9" s="1328"/>
      <c r="D9" s="1329">
        <v>61.78</v>
      </c>
      <c r="E9" s="1330"/>
      <c r="F9" s="1330"/>
      <c r="G9" s="1331"/>
      <c r="H9" s="1332" t="s">
        <v>663</v>
      </c>
      <c r="I9" s="1333"/>
      <c r="J9" s="1333"/>
      <c r="K9" s="1340"/>
      <c r="L9" s="1342" t="s">
        <v>692</v>
      </c>
      <c r="M9" s="1343"/>
      <c r="N9" s="1343"/>
      <c r="O9" s="1344"/>
      <c r="P9" s="1339" t="s">
        <v>665</v>
      </c>
      <c r="Q9" s="1333"/>
      <c r="R9" s="1333"/>
      <c r="S9" s="1334"/>
    </row>
    <row r="10" spans="1:27" ht="18.600000000000001" customHeight="1" thickBot="1" x14ac:dyDescent="0.35">
      <c r="A10" s="1326" t="s">
        <v>646</v>
      </c>
      <c r="B10" s="1327"/>
      <c r="C10" s="1328"/>
      <c r="D10" s="1329">
        <v>63.88</v>
      </c>
      <c r="E10" s="1330"/>
      <c r="F10" s="1330"/>
      <c r="G10" s="1331"/>
      <c r="H10" s="1332" t="s">
        <v>701</v>
      </c>
      <c r="I10" s="1333"/>
      <c r="J10" s="1333"/>
      <c r="K10" s="1340"/>
      <c r="L10" s="1339" t="s">
        <v>703</v>
      </c>
      <c r="M10" s="1333"/>
      <c r="N10" s="1333"/>
      <c r="O10" s="1340"/>
      <c r="P10" s="1339" t="s">
        <v>704</v>
      </c>
      <c r="Q10" s="1333"/>
      <c r="R10" s="1333"/>
      <c r="S10" s="1334"/>
    </row>
    <row r="11" spans="1:27" ht="18.600000000000001" customHeight="1" thickBot="1" x14ac:dyDescent="0.35">
      <c r="A11" s="1326" t="s">
        <v>647</v>
      </c>
      <c r="B11" s="1327"/>
      <c r="C11" s="1328"/>
      <c r="D11" s="1329">
        <v>73.319999999999993</v>
      </c>
      <c r="E11" s="1330"/>
      <c r="F11" s="1330"/>
      <c r="G11" s="1331"/>
      <c r="H11" s="1348" t="s">
        <v>718</v>
      </c>
      <c r="I11" s="1343"/>
      <c r="J11" s="1343"/>
      <c r="K11" s="1344"/>
      <c r="L11" s="1342" t="s">
        <v>719</v>
      </c>
      <c r="M11" s="1343"/>
      <c r="N11" s="1343"/>
      <c r="O11" s="1344"/>
      <c r="P11" s="1342" t="s">
        <v>720</v>
      </c>
      <c r="Q11" s="1343"/>
      <c r="R11" s="1343"/>
      <c r="S11" s="1349"/>
      <c r="X11" s="172"/>
      <c r="Y11" s="172"/>
    </row>
    <row r="12" spans="1:27" ht="18.600000000000001" customHeight="1" thickBot="1" x14ac:dyDescent="0.35">
      <c r="A12" s="1326" t="s">
        <v>648</v>
      </c>
      <c r="B12" s="1327"/>
      <c r="C12" s="1328"/>
      <c r="D12" s="1329">
        <v>75.23</v>
      </c>
      <c r="E12" s="1330"/>
      <c r="F12" s="1330"/>
      <c r="G12" s="1331"/>
      <c r="H12" s="1332" t="s">
        <v>723</v>
      </c>
      <c r="I12" s="1333"/>
      <c r="J12" s="1333"/>
      <c r="K12" s="1340"/>
      <c r="L12" s="1339" t="s">
        <v>725</v>
      </c>
      <c r="M12" s="1333"/>
      <c r="N12" s="1333"/>
      <c r="O12" s="1340"/>
      <c r="P12" s="1339" t="s">
        <v>730</v>
      </c>
      <c r="Q12" s="1333"/>
      <c r="R12" s="1333"/>
      <c r="S12" s="1334"/>
    </row>
    <row r="13" spans="1:27" ht="18.600000000000001" hidden="1" customHeight="1" outlineLevel="1" thickBot="1" x14ac:dyDescent="0.35">
      <c r="A13" s="1326" t="s">
        <v>649</v>
      </c>
      <c r="B13" s="1327"/>
      <c r="C13" s="1328"/>
      <c r="D13" s="1329"/>
      <c r="E13" s="1330"/>
      <c r="F13" s="1330"/>
      <c r="G13" s="1331"/>
      <c r="H13" s="1332"/>
      <c r="I13" s="1333"/>
      <c r="J13" s="1333"/>
      <c r="K13" s="1340"/>
      <c r="L13" s="1339"/>
      <c r="M13" s="1333"/>
      <c r="N13" s="1333"/>
      <c r="O13" s="1340"/>
      <c r="P13" s="1339"/>
      <c r="Q13" s="1333"/>
      <c r="R13" s="1333"/>
      <c r="S13" s="1334"/>
    </row>
    <row r="14" spans="1:27" ht="18.600000000000001" hidden="1" customHeight="1" outlineLevel="1" thickBot="1" x14ac:dyDescent="0.35">
      <c r="A14" s="1326" t="s">
        <v>650</v>
      </c>
      <c r="B14" s="1327"/>
      <c r="C14" s="1328"/>
      <c r="D14" s="1329"/>
      <c r="E14" s="1330"/>
      <c r="F14" s="1330"/>
      <c r="G14" s="1331"/>
      <c r="H14" s="1332"/>
      <c r="I14" s="1333"/>
      <c r="J14" s="1333"/>
      <c r="K14" s="1340"/>
      <c r="L14" s="1339"/>
      <c r="M14" s="1333"/>
      <c r="N14" s="1333"/>
      <c r="O14" s="1340"/>
      <c r="P14" s="1339"/>
      <c r="Q14" s="1333"/>
      <c r="R14" s="1333"/>
      <c r="S14" s="1334"/>
    </row>
    <row r="15" spans="1:27" ht="18.600000000000001" hidden="1" customHeight="1" outlineLevel="1" thickBot="1" x14ac:dyDescent="0.35">
      <c r="A15" s="1326" t="s">
        <v>651</v>
      </c>
      <c r="B15" s="1327"/>
      <c r="C15" s="1328"/>
      <c r="D15" s="1329"/>
      <c r="E15" s="1330"/>
      <c r="F15" s="1330"/>
      <c r="G15" s="1331"/>
      <c r="H15" s="1371"/>
      <c r="I15" s="1372"/>
      <c r="J15" s="1372"/>
      <c r="K15" s="1373"/>
      <c r="L15" s="1339"/>
      <c r="M15" s="1333"/>
      <c r="N15" s="1333"/>
      <c r="O15" s="1340"/>
      <c r="P15" s="1339"/>
      <c r="Q15" s="1333"/>
      <c r="R15" s="1333"/>
      <c r="S15" s="1334"/>
      <c r="T15" s="247"/>
      <c r="U15" s="248"/>
    </row>
    <row r="16" spans="1:27" ht="18.600000000000001" hidden="1" customHeight="1" outlineLevel="1" thickBot="1" x14ac:dyDescent="0.35">
      <c r="A16" s="1326" t="s">
        <v>652</v>
      </c>
      <c r="B16" s="1327"/>
      <c r="C16" s="1328"/>
      <c r="D16" s="1345"/>
      <c r="E16" s="1346"/>
      <c r="F16" s="1346"/>
      <c r="G16" s="1347"/>
      <c r="H16" s="1368"/>
      <c r="I16" s="1369"/>
      <c r="J16" s="1369"/>
      <c r="K16" s="1370"/>
      <c r="L16" s="1342"/>
      <c r="M16" s="1343"/>
      <c r="N16" s="1343"/>
      <c r="O16" s="1344"/>
      <c r="P16" s="1342"/>
      <c r="Q16" s="1343"/>
      <c r="R16" s="1343"/>
      <c r="S16" s="1349"/>
    </row>
    <row r="17" spans="1:36" ht="18.600000000000001" hidden="1" customHeight="1" outlineLevel="1" thickBot="1" x14ac:dyDescent="0.35">
      <c r="A17" s="1326" t="s">
        <v>653</v>
      </c>
      <c r="B17" s="1327"/>
      <c r="C17" s="1328"/>
      <c r="D17" s="1329"/>
      <c r="E17" s="1330"/>
      <c r="F17" s="1330"/>
      <c r="G17" s="1331"/>
      <c r="H17" s="1332"/>
      <c r="I17" s="1333"/>
      <c r="J17" s="1333"/>
      <c r="K17" s="1340"/>
      <c r="L17" s="1342"/>
      <c r="M17" s="1343"/>
      <c r="N17" s="1343"/>
      <c r="O17" s="1344"/>
      <c r="P17" s="1339"/>
      <c r="Q17" s="1333"/>
      <c r="R17" s="1333"/>
      <c r="S17" s="1334"/>
    </row>
    <row r="18" spans="1:36" ht="18.600000000000001" hidden="1" customHeight="1" outlineLevel="1" thickBot="1" x14ac:dyDescent="0.35">
      <c r="A18" s="1326" t="s">
        <v>654</v>
      </c>
      <c r="B18" s="1327"/>
      <c r="C18" s="1328"/>
      <c r="D18" s="1329"/>
      <c r="E18" s="1330"/>
      <c r="F18" s="1330"/>
      <c r="G18" s="1331"/>
      <c r="H18" s="1332"/>
      <c r="I18" s="1333"/>
      <c r="J18" s="1333"/>
      <c r="K18" s="1340"/>
      <c r="L18" s="1339"/>
      <c r="M18" s="1333"/>
      <c r="N18" s="1333"/>
      <c r="O18" s="1340"/>
      <c r="P18" s="1339"/>
      <c r="Q18" s="1333"/>
      <c r="R18" s="1333"/>
      <c r="S18" s="1334"/>
    </row>
    <row r="19" spans="1:36" ht="18.600000000000001" hidden="1" customHeight="1" outlineLevel="1" thickBot="1" x14ac:dyDescent="0.35">
      <c r="A19" s="1326" t="s">
        <v>655</v>
      </c>
      <c r="B19" s="1327"/>
      <c r="C19" s="1328"/>
      <c r="D19" s="1329"/>
      <c r="E19" s="1330"/>
      <c r="F19" s="1330"/>
      <c r="G19" s="1331"/>
      <c r="H19" s="1348"/>
      <c r="I19" s="1343"/>
      <c r="J19" s="1343"/>
      <c r="K19" s="1344"/>
      <c r="L19" s="1342"/>
      <c r="M19" s="1343"/>
      <c r="N19" s="1343"/>
      <c r="O19" s="1344"/>
      <c r="P19" s="1339"/>
      <c r="Q19" s="1333"/>
      <c r="R19" s="1333"/>
      <c r="S19" s="1334"/>
    </row>
    <row r="20" spans="1:36" ht="18.600000000000001" hidden="1" customHeight="1" outlineLevel="1" thickBot="1" x14ac:dyDescent="0.35">
      <c r="A20" s="1326" t="s">
        <v>656</v>
      </c>
      <c r="B20" s="1327"/>
      <c r="C20" s="1328"/>
      <c r="D20" s="1329"/>
      <c r="E20" s="1330"/>
      <c r="F20" s="1330"/>
      <c r="G20" s="1331"/>
      <c r="H20" s="1332"/>
      <c r="I20" s="1333"/>
      <c r="J20" s="1333"/>
      <c r="K20" s="1340"/>
      <c r="L20" s="1339"/>
      <c r="M20" s="1333"/>
      <c r="N20" s="1333"/>
      <c r="O20" s="1340"/>
      <c r="P20" s="1339"/>
      <c r="Q20" s="1333"/>
      <c r="R20" s="1333"/>
      <c r="S20" s="1334"/>
    </row>
    <row r="21" spans="1:36" ht="19.5" customHeight="1" collapsed="1" thickBot="1" x14ac:dyDescent="0.35">
      <c r="A21" s="1326" t="s">
        <v>645</v>
      </c>
      <c r="B21" s="1327"/>
      <c r="C21" s="1328"/>
      <c r="D21" s="1329">
        <f>AVERAGE(D9:G12)</f>
        <v>68.552499999999995</v>
      </c>
      <c r="E21" s="1330"/>
      <c r="F21" s="1330"/>
      <c r="G21" s="1331"/>
      <c r="H21" s="1332"/>
      <c r="I21" s="1333"/>
      <c r="J21" s="1333"/>
      <c r="K21" s="1333"/>
      <c r="L21" s="1333"/>
      <c r="M21" s="1333"/>
      <c r="N21" s="1333"/>
      <c r="O21" s="1333"/>
      <c r="P21" s="1333"/>
      <c r="Q21" s="1333"/>
      <c r="R21" s="1333"/>
      <c r="S21" s="1334"/>
      <c r="T21" s="247"/>
      <c r="U21" s="248"/>
    </row>
    <row r="22" spans="1:36" ht="18.75" customHeight="1" x14ac:dyDescent="0.3">
      <c r="A22" s="142"/>
      <c r="B22" s="142"/>
      <c r="C22" s="142"/>
      <c r="D22" s="143"/>
      <c r="E22" s="244"/>
      <c r="F22" s="244"/>
      <c r="G22" s="143"/>
      <c r="H22" s="144"/>
      <c r="I22" s="144"/>
      <c r="J22" s="144"/>
      <c r="K22" s="144"/>
      <c r="L22" s="144"/>
      <c r="M22" s="144"/>
      <c r="N22" s="144"/>
      <c r="O22" s="144"/>
      <c r="P22" s="144"/>
      <c r="Q22" s="1383"/>
      <c r="R22" s="1383"/>
      <c r="S22" s="1383"/>
    </row>
    <row r="23" spans="1:36" ht="19.5" customHeight="1" thickBot="1" x14ac:dyDescent="0.35">
      <c r="A23" s="1355" t="s">
        <v>260</v>
      </c>
      <c r="B23" s="1355"/>
      <c r="C23" s="1355"/>
      <c r="D23" s="1355"/>
      <c r="E23" s="1355"/>
      <c r="F23" s="1355"/>
      <c r="G23" s="1355"/>
      <c r="H23" s="1355"/>
      <c r="I23" s="1355"/>
      <c r="J23" s="1355"/>
      <c r="K23" s="1355"/>
      <c r="L23" s="1355"/>
      <c r="M23" s="1355"/>
      <c r="N23" s="1355"/>
      <c r="O23" s="1355"/>
      <c r="P23" s="1355"/>
      <c r="Q23" s="1355"/>
      <c r="R23" s="1355"/>
      <c r="S23" s="1355"/>
    </row>
    <row r="24" spans="1:36" ht="14.25" customHeight="1" thickBot="1" x14ac:dyDescent="0.35">
      <c r="A24" s="1255" t="s">
        <v>362</v>
      </c>
      <c r="B24" s="1256"/>
      <c r="C24" s="1257"/>
      <c r="D24" s="1356" t="s">
        <v>490</v>
      </c>
      <c r="E24" s="1357"/>
      <c r="F24" s="1357"/>
      <c r="G24" s="1357"/>
      <c r="H24" s="1357"/>
      <c r="I24" s="1357"/>
      <c r="J24" s="1357"/>
      <c r="K24" s="1357"/>
      <c r="L24" s="1357"/>
      <c r="M24" s="1357"/>
      <c r="N24" s="1357"/>
      <c r="O24" s="1357"/>
      <c r="P24" s="1357"/>
      <c r="Q24" s="1357"/>
      <c r="R24" s="1357"/>
      <c r="S24" s="1358"/>
    </row>
    <row r="25" spans="1:36" ht="21" customHeight="1" x14ac:dyDescent="0.3">
      <c r="A25" s="1258"/>
      <c r="B25" s="1259"/>
      <c r="C25" s="1260"/>
      <c r="D25" s="1359" t="s">
        <v>491</v>
      </c>
      <c r="E25" s="1360"/>
      <c r="F25" s="1360"/>
      <c r="G25" s="1361"/>
      <c r="H25" s="1315" t="s">
        <v>492</v>
      </c>
      <c r="I25" s="1316"/>
      <c r="J25" s="1316"/>
      <c r="K25" s="1316"/>
      <c r="L25" s="1316"/>
      <c r="M25" s="1316"/>
      <c r="N25" s="1316"/>
      <c r="O25" s="1316"/>
      <c r="P25" s="1316"/>
      <c r="Q25" s="1316"/>
      <c r="R25" s="1316"/>
      <c r="S25" s="1365"/>
      <c r="X25" s="251"/>
    </row>
    <row r="26" spans="1:36" ht="33.75" customHeight="1" thickBot="1" x14ac:dyDescent="0.35">
      <c r="A26" s="1261"/>
      <c r="B26" s="1262"/>
      <c r="C26" s="1263"/>
      <c r="D26" s="1362"/>
      <c r="E26" s="1363"/>
      <c r="F26" s="1363"/>
      <c r="G26" s="1364"/>
      <c r="H26" s="1366" t="s">
        <v>232</v>
      </c>
      <c r="I26" s="1352"/>
      <c r="J26" s="1352"/>
      <c r="K26" s="1352"/>
      <c r="L26" s="1367" t="s">
        <v>602</v>
      </c>
      <c r="M26" s="1352"/>
      <c r="N26" s="1352"/>
      <c r="O26" s="1352"/>
      <c r="P26" s="1351" t="s">
        <v>358</v>
      </c>
      <c r="Q26" s="1352"/>
      <c r="R26" s="1352"/>
      <c r="S26" s="1353"/>
      <c r="T26" s="247"/>
      <c r="X26" s="183"/>
    </row>
    <row r="27" spans="1:36" ht="18" customHeight="1" thickBot="1" x14ac:dyDescent="0.35">
      <c r="A27" s="1336" t="s">
        <v>517</v>
      </c>
      <c r="B27" s="1337"/>
      <c r="C27" s="1338"/>
      <c r="D27" s="1329">
        <v>69.900000000000006</v>
      </c>
      <c r="E27" s="1330"/>
      <c r="F27" s="1330"/>
      <c r="G27" s="1331"/>
      <c r="H27" s="1332" t="s">
        <v>657</v>
      </c>
      <c r="I27" s="1333"/>
      <c r="J27" s="1333"/>
      <c r="K27" s="1333"/>
      <c r="L27" s="1339" t="s">
        <v>658</v>
      </c>
      <c r="M27" s="1333"/>
      <c r="N27" s="1333"/>
      <c r="O27" s="1340"/>
      <c r="P27" s="1354" t="s">
        <v>659</v>
      </c>
      <c r="Q27" s="1346"/>
      <c r="R27" s="1346"/>
      <c r="S27" s="1347"/>
      <c r="X27" s="183"/>
    </row>
    <row r="28" spans="1:36" ht="18" customHeight="1" thickBot="1" x14ac:dyDescent="0.35">
      <c r="A28" s="1326" t="s">
        <v>518</v>
      </c>
      <c r="B28" s="1327"/>
      <c r="C28" s="1328"/>
      <c r="D28" s="1329">
        <v>72.510000000000005</v>
      </c>
      <c r="E28" s="1330"/>
      <c r="F28" s="1330"/>
      <c r="G28" s="1331"/>
      <c r="H28" s="1332"/>
      <c r="I28" s="1333"/>
      <c r="J28" s="1333"/>
      <c r="K28" s="1333"/>
      <c r="L28" s="1333"/>
      <c r="M28" s="1333"/>
      <c r="N28" s="1333"/>
      <c r="O28" s="1333"/>
      <c r="P28" s="1333"/>
      <c r="Q28" s="1333"/>
      <c r="R28" s="1333"/>
      <c r="S28" s="1334"/>
      <c r="X28" s="183"/>
    </row>
    <row r="29" spans="1:36" ht="18" customHeight="1" thickBot="1" x14ac:dyDescent="0.35">
      <c r="A29" s="1336" t="s">
        <v>644</v>
      </c>
      <c r="B29" s="1337"/>
      <c r="C29" s="1338"/>
      <c r="D29" s="1329">
        <v>68.72</v>
      </c>
      <c r="E29" s="1330"/>
      <c r="F29" s="1330"/>
      <c r="G29" s="1330"/>
      <c r="H29" s="1332" t="s">
        <v>664</v>
      </c>
      <c r="I29" s="1333"/>
      <c r="J29" s="1333"/>
      <c r="K29" s="1333"/>
      <c r="L29" s="1342" t="s">
        <v>693</v>
      </c>
      <c r="M29" s="1343"/>
      <c r="N29" s="1343"/>
      <c r="O29" s="1344"/>
      <c r="P29" s="1339" t="s">
        <v>729</v>
      </c>
      <c r="Q29" s="1333"/>
      <c r="R29" s="1333"/>
      <c r="S29" s="1334"/>
      <c r="X29" s="183"/>
    </row>
    <row r="30" spans="1:36" ht="18" customHeight="1" thickBot="1" x14ac:dyDescent="0.35">
      <c r="A30" s="1326" t="s">
        <v>646</v>
      </c>
      <c r="B30" s="1327"/>
      <c r="C30" s="1328"/>
      <c r="D30" s="1329">
        <v>69.7</v>
      </c>
      <c r="E30" s="1330"/>
      <c r="F30" s="1330"/>
      <c r="G30" s="1331"/>
      <c r="H30" s="1332" t="s">
        <v>702</v>
      </c>
      <c r="I30" s="1333"/>
      <c r="J30" s="1333"/>
      <c r="K30" s="1340"/>
      <c r="L30" s="1339" t="s">
        <v>728</v>
      </c>
      <c r="M30" s="1333"/>
      <c r="N30" s="1333"/>
      <c r="O30" s="1340"/>
      <c r="P30" s="1339" t="s">
        <v>705</v>
      </c>
      <c r="Q30" s="1333"/>
      <c r="R30" s="1333"/>
      <c r="S30" s="1334"/>
      <c r="X30" s="1350"/>
      <c r="Y30" s="1350"/>
      <c r="Z30" s="1350"/>
      <c r="AA30" s="1350"/>
      <c r="AB30" s="1350"/>
      <c r="AC30" s="1350"/>
      <c r="AD30" s="1350"/>
      <c r="AE30" s="1350"/>
      <c r="AF30" s="1350"/>
      <c r="AG30" s="1350"/>
      <c r="AH30" s="1350"/>
      <c r="AI30" s="1350"/>
      <c r="AJ30" s="1350"/>
    </row>
    <row r="31" spans="1:36" ht="18" customHeight="1" thickBot="1" x14ac:dyDescent="0.35">
      <c r="A31" s="1326" t="s">
        <v>647</v>
      </c>
      <c r="B31" s="1327"/>
      <c r="C31" s="1328"/>
      <c r="D31" s="1345">
        <v>81.05</v>
      </c>
      <c r="E31" s="1346"/>
      <c r="F31" s="1346"/>
      <c r="G31" s="1346"/>
      <c r="H31" s="1348" t="s">
        <v>721</v>
      </c>
      <c r="I31" s="1343"/>
      <c r="J31" s="1343"/>
      <c r="K31" s="1343"/>
      <c r="L31" s="1342" t="s">
        <v>727</v>
      </c>
      <c r="M31" s="1343"/>
      <c r="N31" s="1343"/>
      <c r="O31" s="1344"/>
      <c r="P31" s="1342" t="s">
        <v>722</v>
      </c>
      <c r="Q31" s="1343"/>
      <c r="R31" s="1343"/>
      <c r="S31" s="1349"/>
      <c r="X31" s="183"/>
    </row>
    <row r="32" spans="1:36" ht="18" customHeight="1" thickBot="1" x14ac:dyDescent="0.35">
      <c r="A32" s="1326" t="s">
        <v>648</v>
      </c>
      <c r="B32" s="1327"/>
      <c r="C32" s="1328"/>
      <c r="D32" s="1329">
        <v>81.95</v>
      </c>
      <c r="E32" s="1330"/>
      <c r="F32" s="1330"/>
      <c r="G32" s="1331"/>
      <c r="H32" s="1332" t="s">
        <v>724</v>
      </c>
      <c r="I32" s="1333"/>
      <c r="J32" s="1333"/>
      <c r="K32" s="1340"/>
      <c r="L32" s="1339" t="s">
        <v>726</v>
      </c>
      <c r="M32" s="1333"/>
      <c r="N32" s="1333"/>
      <c r="O32" s="1340"/>
      <c r="P32" s="1339" t="s">
        <v>731</v>
      </c>
      <c r="Q32" s="1333"/>
      <c r="R32" s="1333"/>
      <c r="S32" s="1334"/>
      <c r="X32" s="183"/>
    </row>
    <row r="33" spans="1:36" ht="18" hidden="1" customHeight="1" outlineLevel="1" thickBot="1" x14ac:dyDescent="0.35">
      <c r="A33" s="1326" t="s">
        <v>649</v>
      </c>
      <c r="B33" s="1327"/>
      <c r="C33" s="1328"/>
      <c r="D33" s="1329"/>
      <c r="E33" s="1330"/>
      <c r="F33" s="1330"/>
      <c r="G33" s="1331"/>
      <c r="H33" s="1332"/>
      <c r="I33" s="1333"/>
      <c r="J33" s="1333"/>
      <c r="K33" s="1340"/>
      <c r="L33" s="1339"/>
      <c r="M33" s="1333"/>
      <c r="N33" s="1333"/>
      <c r="O33" s="1340"/>
      <c r="P33" s="1339"/>
      <c r="Q33" s="1333"/>
      <c r="R33" s="1333"/>
      <c r="S33" s="1334"/>
      <c r="X33" s="183"/>
    </row>
    <row r="34" spans="1:36" ht="18" hidden="1" customHeight="1" outlineLevel="1" thickBot="1" x14ac:dyDescent="0.35">
      <c r="A34" s="1326" t="s">
        <v>650</v>
      </c>
      <c r="B34" s="1327"/>
      <c r="C34" s="1328"/>
      <c r="D34" s="1329"/>
      <c r="E34" s="1330"/>
      <c r="F34" s="1330"/>
      <c r="G34" s="1331"/>
      <c r="H34" s="1332"/>
      <c r="I34" s="1333"/>
      <c r="J34" s="1333"/>
      <c r="K34" s="1340"/>
      <c r="L34" s="1339"/>
      <c r="M34" s="1333"/>
      <c r="N34" s="1333"/>
      <c r="O34" s="1340"/>
      <c r="P34" s="1339"/>
      <c r="Q34" s="1333"/>
      <c r="R34" s="1333"/>
      <c r="S34" s="1334"/>
      <c r="V34" s="189"/>
      <c r="W34" s="189"/>
      <c r="X34" s="22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</row>
    <row r="35" spans="1:36" ht="18" hidden="1" customHeight="1" outlineLevel="1" thickBot="1" x14ac:dyDescent="0.35">
      <c r="A35" s="1326" t="s">
        <v>651</v>
      </c>
      <c r="B35" s="1327"/>
      <c r="C35" s="1328"/>
      <c r="D35" s="1329"/>
      <c r="E35" s="1330"/>
      <c r="F35" s="1330"/>
      <c r="G35" s="1331"/>
      <c r="H35" s="1332"/>
      <c r="I35" s="1333"/>
      <c r="J35" s="1333"/>
      <c r="K35" s="1340"/>
      <c r="L35" s="1339"/>
      <c r="M35" s="1333"/>
      <c r="N35" s="1333"/>
      <c r="O35" s="1340"/>
      <c r="P35" s="1339"/>
      <c r="Q35" s="1333"/>
      <c r="R35" s="1333"/>
      <c r="S35" s="1334"/>
      <c r="T35" s="247"/>
      <c r="U35" s="248"/>
      <c r="V35" s="189"/>
      <c r="W35" s="189"/>
      <c r="X35" s="22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</row>
    <row r="36" spans="1:36" ht="18" hidden="1" customHeight="1" outlineLevel="1" thickBot="1" x14ac:dyDescent="0.35">
      <c r="A36" s="1326" t="s">
        <v>652</v>
      </c>
      <c r="B36" s="1327"/>
      <c r="C36" s="1328"/>
      <c r="D36" s="1345"/>
      <c r="E36" s="1346"/>
      <c r="F36" s="1346"/>
      <c r="G36" s="1347"/>
      <c r="H36" s="1348"/>
      <c r="I36" s="1343"/>
      <c r="J36" s="1343"/>
      <c r="K36" s="1344"/>
      <c r="L36" s="1342"/>
      <c r="M36" s="1343"/>
      <c r="N36" s="1343"/>
      <c r="O36" s="1344"/>
      <c r="P36" s="1342"/>
      <c r="Q36" s="1343"/>
      <c r="R36" s="1343"/>
      <c r="S36" s="1349"/>
      <c r="V36" s="189"/>
      <c r="W36" s="189"/>
      <c r="X36" s="22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</row>
    <row r="37" spans="1:36" ht="18" hidden="1" customHeight="1" outlineLevel="1" thickBot="1" x14ac:dyDescent="0.35">
      <c r="A37" s="1326" t="s">
        <v>653</v>
      </c>
      <c r="B37" s="1327"/>
      <c r="C37" s="1328"/>
      <c r="D37" s="1329"/>
      <c r="E37" s="1330"/>
      <c r="F37" s="1330"/>
      <c r="G37" s="1331"/>
      <c r="H37" s="1332"/>
      <c r="I37" s="1333"/>
      <c r="J37" s="1333"/>
      <c r="K37" s="1340"/>
      <c r="L37" s="1342"/>
      <c r="M37" s="1343"/>
      <c r="N37" s="1343"/>
      <c r="O37" s="1344"/>
      <c r="P37" s="1339"/>
      <c r="Q37" s="1333"/>
      <c r="R37" s="1333"/>
      <c r="S37" s="1334"/>
      <c r="V37" s="189"/>
      <c r="W37" s="189"/>
      <c r="X37" s="22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</row>
    <row r="38" spans="1:36" ht="17.25" hidden="1" customHeight="1" outlineLevel="1" thickBot="1" x14ac:dyDescent="0.35">
      <c r="A38" s="1326" t="s">
        <v>654</v>
      </c>
      <c r="B38" s="1327"/>
      <c r="C38" s="1328"/>
      <c r="D38" s="1329"/>
      <c r="E38" s="1330"/>
      <c r="F38" s="1330"/>
      <c r="G38" s="1331"/>
      <c r="H38" s="1332"/>
      <c r="I38" s="1333"/>
      <c r="J38" s="1333"/>
      <c r="K38" s="1340"/>
      <c r="L38" s="1339"/>
      <c r="M38" s="1333"/>
      <c r="N38" s="1333"/>
      <c r="O38" s="1340"/>
      <c r="P38" s="1339"/>
      <c r="Q38" s="1333"/>
      <c r="R38" s="1333"/>
      <c r="S38" s="1334"/>
      <c r="V38" s="189"/>
      <c r="W38" s="189"/>
      <c r="X38" s="22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</row>
    <row r="39" spans="1:36" ht="17.25" hidden="1" customHeight="1" outlineLevel="1" thickBot="1" x14ac:dyDescent="0.35">
      <c r="A39" s="1326" t="s">
        <v>655</v>
      </c>
      <c r="B39" s="1327"/>
      <c r="C39" s="1328"/>
      <c r="D39" s="1329"/>
      <c r="E39" s="1330"/>
      <c r="F39" s="1330"/>
      <c r="G39" s="1331"/>
      <c r="H39" s="1348"/>
      <c r="I39" s="1343"/>
      <c r="J39" s="1343"/>
      <c r="K39" s="1344"/>
      <c r="L39" s="1342"/>
      <c r="M39" s="1343"/>
      <c r="N39" s="1343"/>
      <c r="O39" s="1344"/>
      <c r="P39" s="1339"/>
      <c r="Q39" s="1333"/>
      <c r="R39" s="1333"/>
      <c r="S39" s="1334"/>
      <c r="V39" s="189"/>
      <c r="W39" s="189"/>
      <c r="X39" s="22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</row>
    <row r="40" spans="1:36" ht="17.25" hidden="1" customHeight="1" outlineLevel="1" thickBot="1" x14ac:dyDescent="0.35">
      <c r="A40" s="1336" t="s">
        <v>517</v>
      </c>
      <c r="B40" s="1337"/>
      <c r="C40" s="1338"/>
      <c r="D40" s="1329"/>
      <c r="E40" s="1330"/>
      <c r="F40" s="1330"/>
      <c r="G40" s="1331"/>
      <c r="H40" s="1332"/>
      <c r="I40" s="1333"/>
      <c r="J40" s="1333"/>
      <c r="K40" s="1333"/>
      <c r="L40" s="1339"/>
      <c r="M40" s="1333"/>
      <c r="N40" s="1333"/>
      <c r="O40" s="1340"/>
      <c r="P40" s="1341"/>
      <c r="Q40" s="1330"/>
      <c r="R40" s="1330"/>
      <c r="S40" s="1331"/>
      <c r="V40" s="189"/>
      <c r="W40" s="189"/>
      <c r="X40" s="22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</row>
    <row r="41" spans="1:36" ht="21" customHeight="1" collapsed="1" thickBot="1" x14ac:dyDescent="0.35">
      <c r="A41" s="1326" t="s">
        <v>645</v>
      </c>
      <c r="B41" s="1327"/>
      <c r="C41" s="1328"/>
      <c r="D41" s="1329">
        <f>AVERAGE(D29:G40)</f>
        <v>75.355000000000004</v>
      </c>
      <c r="E41" s="1330"/>
      <c r="F41" s="1330"/>
      <c r="G41" s="1331"/>
      <c r="H41" s="1332"/>
      <c r="I41" s="1333"/>
      <c r="J41" s="1333"/>
      <c r="K41" s="1333"/>
      <c r="L41" s="1333"/>
      <c r="M41" s="1333"/>
      <c r="N41" s="1333"/>
      <c r="O41" s="1333"/>
      <c r="P41" s="1333"/>
      <c r="Q41" s="1333"/>
      <c r="R41" s="1333"/>
      <c r="S41" s="1334"/>
      <c r="T41" s="250"/>
      <c r="U41" s="248"/>
      <c r="V41" s="189"/>
      <c r="W41" s="189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335"/>
      <c r="AJ41" s="1335"/>
    </row>
    <row r="42" spans="1:36" ht="2.25" customHeight="1" x14ac:dyDescent="0.3">
      <c r="A42" s="142"/>
      <c r="B42" s="142"/>
      <c r="C42" s="142"/>
      <c r="D42" s="143"/>
      <c r="E42" s="143"/>
      <c r="F42" s="143"/>
      <c r="G42" s="143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250"/>
      <c r="U42" s="247"/>
      <c r="V42" s="189"/>
      <c r="W42" s="189"/>
      <c r="X42" s="1335"/>
      <c r="Y42" s="1335"/>
      <c r="Z42" s="1335"/>
      <c r="AA42" s="1335"/>
      <c r="AB42" s="1335"/>
      <c r="AC42" s="1335"/>
      <c r="AD42" s="1335"/>
      <c r="AE42" s="1335"/>
      <c r="AF42" s="1335"/>
      <c r="AG42" s="1335"/>
      <c r="AH42" s="1335"/>
      <c r="AI42" s="1335"/>
      <c r="AJ42" s="1335"/>
    </row>
    <row r="43" spans="1:36" ht="14.25" customHeight="1" x14ac:dyDescent="0.3">
      <c r="A43" s="241"/>
      <c r="B43" s="241"/>
      <c r="C43" s="241"/>
      <c r="D43" s="241"/>
      <c r="E43" s="242"/>
      <c r="F43" s="243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1382"/>
      <c r="R43" s="1382"/>
      <c r="S43" s="1382"/>
      <c r="T43" s="250"/>
      <c r="U43" s="247"/>
      <c r="V43" s="189"/>
      <c r="W43" s="189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</row>
    <row r="44" spans="1:36" ht="30.75" customHeight="1" thickBot="1" x14ac:dyDescent="0.35">
      <c r="A44" s="1290" t="s">
        <v>584</v>
      </c>
      <c r="B44" s="1290"/>
      <c r="C44" s="1290"/>
      <c r="D44" s="1290"/>
      <c r="E44" s="1290"/>
      <c r="F44" s="1290"/>
      <c r="G44" s="1290"/>
      <c r="H44" s="1290"/>
      <c r="I44" s="1290"/>
      <c r="J44" s="1290"/>
      <c r="K44" s="1291"/>
      <c r="L44" s="1291"/>
      <c r="M44" s="1291"/>
      <c r="N44" s="1291"/>
      <c r="O44" s="1291"/>
      <c r="P44" s="1291"/>
      <c r="Q44" s="1291"/>
      <c r="R44" s="1291"/>
      <c r="S44" s="1291"/>
      <c r="T44" s="248"/>
      <c r="U44" s="249"/>
      <c r="X44" s="1223"/>
      <c r="Y44" s="1223"/>
      <c r="Z44" s="1223"/>
      <c r="AA44" s="1223"/>
      <c r="AB44" s="1223"/>
      <c r="AC44" s="1223"/>
      <c r="AD44" s="1223"/>
      <c r="AE44" s="1223"/>
      <c r="AF44" s="1223"/>
      <c r="AG44" s="1223"/>
      <c r="AH44" s="1223"/>
      <c r="AI44" s="1223"/>
      <c r="AJ44" s="1223"/>
    </row>
    <row r="45" spans="1:36" ht="15" customHeight="1" x14ac:dyDescent="0.3">
      <c r="A45" s="1255" t="s">
        <v>88</v>
      </c>
      <c r="B45" s="1256"/>
      <c r="C45" s="1257"/>
      <c r="D45" s="1292">
        <v>2013</v>
      </c>
      <c r="E45" s="1292">
        <v>2014</v>
      </c>
      <c r="F45" s="1292">
        <v>2015</v>
      </c>
      <c r="G45" s="1292">
        <v>2016</v>
      </c>
      <c r="H45" s="1295">
        <v>2017</v>
      </c>
      <c r="I45" s="1301">
        <v>2018</v>
      </c>
      <c r="J45" s="1301">
        <v>2019</v>
      </c>
      <c r="K45" s="1306">
        <v>2020</v>
      </c>
      <c r="L45" s="1306"/>
      <c r="M45" s="1306"/>
      <c r="N45" s="1306"/>
      <c r="O45" s="1306"/>
      <c r="P45" s="1307"/>
      <c r="Q45" s="1255" t="s">
        <v>732</v>
      </c>
      <c r="R45" s="1256"/>
      <c r="S45" s="1257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</row>
    <row r="46" spans="1:36" ht="8.25" customHeight="1" x14ac:dyDescent="0.3">
      <c r="A46" s="1258"/>
      <c r="B46" s="1259"/>
      <c r="C46" s="1260"/>
      <c r="D46" s="1293"/>
      <c r="E46" s="1293"/>
      <c r="F46" s="1293"/>
      <c r="G46" s="1293"/>
      <c r="H46" s="1296"/>
      <c r="I46" s="1302"/>
      <c r="J46" s="1302"/>
      <c r="K46" s="1308"/>
      <c r="L46" s="1308"/>
      <c r="M46" s="1308"/>
      <c r="N46" s="1308"/>
      <c r="O46" s="1308"/>
      <c r="P46" s="1309"/>
      <c r="Q46" s="1258"/>
      <c r="R46" s="1259"/>
      <c r="S46" s="1260"/>
      <c r="X46" s="191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</row>
    <row r="47" spans="1:36" ht="12.75" customHeight="1" x14ac:dyDescent="0.3">
      <c r="A47" s="1258"/>
      <c r="B47" s="1259"/>
      <c r="C47" s="1260"/>
      <c r="D47" s="1293"/>
      <c r="E47" s="1293"/>
      <c r="F47" s="1293"/>
      <c r="G47" s="1293"/>
      <c r="H47" s="1296"/>
      <c r="I47" s="1302"/>
      <c r="J47" s="1302"/>
      <c r="K47" s="1264" t="s">
        <v>3</v>
      </c>
      <c r="L47" s="1304" t="s">
        <v>4</v>
      </c>
      <c r="M47" s="1304" t="s">
        <v>12</v>
      </c>
      <c r="N47" s="1304" t="s">
        <v>5</v>
      </c>
      <c r="O47" s="1304" t="s">
        <v>14</v>
      </c>
      <c r="P47" s="1310" t="s">
        <v>15</v>
      </c>
      <c r="Q47" s="1258"/>
      <c r="R47" s="1259"/>
      <c r="S47" s="1260"/>
      <c r="X47" s="191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</row>
    <row r="48" spans="1:36" ht="3.75" customHeight="1" thickBot="1" x14ac:dyDescent="0.35">
      <c r="A48" s="1261"/>
      <c r="B48" s="1262"/>
      <c r="C48" s="1263"/>
      <c r="D48" s="1294"/>
      <c r="E48" s="1294"/>
      <c r="F48" s="1294"/>
      <c r="G48" s="1294"/>
      <c r="H48" s="1297"/>
      <c r="I48" s="1303"/>
      <c r="J48" s="1303"/>
      <c r="K48" s="1265"/>
      <c r="L48" s="1305"/>
      <c r="M48" s="1305"/>
      <c r="N48" s="1305"/>
      <c r="O48" s="1305"/>
      <c r="P48" s="1311"/>
      <c r="Q48" s="1261"/>
      <c r="R48" s="1262"/>
      <c r="S48" s="1263"/>
      <c r="X48" s="191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</row>
    <row r="49" spans="1:148" ht="16.5" customHeight="1" x14ac:dyDescent="0.3">
      <c r="A49" s="1275" t="s">
        <v>826</v>
      </c>
      <c r="B49" s="1276"/>
      <c r="C49" s="1277"/>
      <c r="D49" s="1245">
        <v>106.47</v>
      </c>
      <c r="E49" s="1245">
        <v>111.35</v>
      </c>
      <c r="F49" s="1245">
        <v>112.91</v>
      </c>
      <c r="G49" s="1245">
        <v>105.39</v>
      </c>
      <c r="H49" s="1245">
        <v>102.51</v>
      </c>
      <c r="I49" s="1248">
        <v>104.26</v>
      </c>
      <c r="J49" s="1250">
        <v>103.8</v>
      </c>
      <c r="K49" s="274">
        <v>100.4</v>
      </c>
      <c r="L49" s="258">
        <v>100.33</v>
      </c>
      <c r="M49" s="258">
        <v>100.6</v>
      </c>
      <c r="N49" s="258">
        <v>100.83</v>
      </c>
      <c r="O49" s="258"/>
      <c r="P49" s="259"/>
      <c r="Q49" s="1227">
        <v>102.12</v>
      </c>
      <c r="R49" s="1228"/>
      <c r="S49" s="1229"/>
    </row>
    <row r="50" spans="1:148" x14ac:dyDescent="0.3">
      <c r="A50" s="1278"/>
      <c r="B50" s="1279"/>
      <c r="C50" s="1280"/>
      <c r="D50" s="1246"/>
      <c r="E50" s="1246"/>
      <c r="F50" s="1246"/>
      <c r="G50" s="1246"/>
      <c r="H50" s="1246"/>
      <c r="I50" s="1225"/>
      <c r="J50" s="1251"/>
      <c r="K50" s="275" t="s">
        <v>73</v>
      </c>
      <c r="L50" s="260" t="s">
        <v>78</v>
      </c>
      <c r="M50" s="260" t="s">
        <v>79</v>
      </c>
      <c r="N50" s="260" t="s">
        <v>80</v>
      </c>
      <c r="O50" s="260" t="s">
        <v>81</v>
      </c>
      <c r="P50" s="261" t="s">
        <v>82</v>
      </c>
      <c r="Q50" s="1230"/>
      <c r="R50" s="1231"/>
      <c r="S50" s="1232"/>
    </row>
    <row r="51" spans="1:148" ht="16.5" customHeight="1" thickBot="1" x14ac:dyDescent="0.35">
      <c r="A51" s="1281"/>
      <c r="B51" s="1282"/>
      <c r="C51" s="1283"/>
      <c r="D51" s="1247"/>
      <c r="E51" s="1247"/>
      <c r="F51" s="1247"/>
      <c r="G51" s="1247"/>
      <c r="H51" s="1247"/>
      <c r="I51" s="1249"/>
      <c r="J51" s="1252"/>
      <c r="K51" s="278"/>
      <c r="L51" s="403"/>
      <c r="M51" s="262"/>
      <c r="N51" s="262"/>
      <c r="O51" s="262"/>
      <c r="P51" s="263"/>
      <c r="Q51" s="1233"/>
      <c r="R51" s="1234"/>
      <c r="S51" s="1235"/>
    </row>
    <row r="52" spans="1:148" x14ac:dyDescent="0.3">
      <c r="A52" s="1239" t="s">
        <v>89</v>
      </c>
      <c r="B52" s="1240"/>
      <c r="C52" s="1241"/>
      <c r="D52" s="1253">
        <v>105.89</v>
      </c>
      <c r="E52" s="1253">
        <v>111.71</v>
      </c>
      <c r="F52" s="1253">
        <v>113.81</v>
      </c>
      <c r="G52" s="1253">
        <v>105.56</v>
      </c>
      <c r="H52" s="1253">
        <v>101.88</v>
      </c>
      <c r="I52" s="1224">
        <v>104.39</v>
      </c>
      <c r="J52" s="1224">
        <v>103.2</v>
      </c>
      <c r="K52" s="275" t="s">
        <v>3</v>
      </c>
      <c r="L52" s="260" t="s">
        <v>4</v>
      </c>
      <c r="M52" s="260" t="s">
        <v>12</v>
      </c>
      <c r="N52" s="260" t="s">
        <v>5</v>
      </c>
      <c r="O52" s="260" t="s">
        <v>14</v>
      </c>
      <c r="P52" s="261" t="s">
        <v>15</v>
      </c>
      <c r="Q52" s="1227">
        <v>102.64</v>
      </c>
      <c r="R52" s="1228"/>
      <c r="S52" s="1229"/>
    </row>
    <row r="53" spans="1:148" x14ac:dyDescent="0.3">
      <c r="A53" s="1239"/>
      <c r="B53" s="1240"/>
      <c r="C53" s="1241"/>
      <c r="D53" s="1246"/>
      <c r="E53" s="1246"/>
      <c r="F53" s="1246"/>
      <c r="G53" s="1246"/>
      <c r="H53" s="1246"/>
      <c r="I53" s="1225"/>
      <c r="J53" s="1225"/>
      <c r="K53" s="276">
        <v>100.47</v>
      </c>
      <c r="L53" s="266">
        <v>100.31</v>
      </c>
      <c r="M53" s="266">
        <v>100.7</v>
      </c>
      <c r="N53" s="266">
        <v>101.1</v>
      </c>
      <c r="O53" s="266"/>
      <c r="P53" s="267"/>
      <c r="Q53" s="1230"/>
      <c r="R53" s="1231"/>
      <c r="S53" s="1232"/>
    </row>
    <row r="54" spans="1:148" x14ac:dyDescent="0.3">
      <c r="A54" s="1239"/>
      <c r="B54" s="1240"/>
      <c r="C54" s="1241"/>
      <c r="D54" s="1246"/>
      <c r="E54" s="1246"/>
      <c r="F54" s="1246"/>
      <c r="G54" s="1246"/>
      <c r="H54" s="1246"/>
      <c r="I54" s="1225"/>
      <c r="J54" s="1225"/>
      <c r="K54" s="275" t="s">
        <v>73</v>
      </c>
      <c r="L54" s="260" t="s">
        <v>78</v>
      </c>
      <c r="M54" s="260" t="s">
        <v>79</v>
      </c>
      <c r="N54" s="260" t="s">
        <v>80</v>
      </c>
      <c r="O54" s="260" t="s">
        <v>81</v>
      </c>
      <c r="P54" s="261" t="s">
        <v>82</v>
      </c>
      <c r="Q54" s="1230"/>
      <c r="R54" s="1231"/>
      <c r="S54" s="1232"/>
    </row>
    <row r="55" spans="1:148" ht="21" thickBot="1" x14ac:dyDescent="0.35">
      <c r="A55" s="1239"/>
      <c r="B55" s="1240"/>
      <c r="C55" s="1241"/>
      <c r="D55" s="1254"/>
      <c r="E55" s="1254"/>
      <c r="F55" s="1254"/>
      <c r="G55" s="1254"/>
      <c r="H55" s="1254"/>
      <c r="I55" s="1226"/>
      <c r="J55" s="1226"/>
      <c r="K55" s="279"/>
      <c r="L55" s="268"/>
      <c r="M55" s="268"/>
      <c r="N55" s="462"/>
      <c r="O55" s="268"/>
      <c r="P55" s="269"/>
      <c r="Q55" s="1233"/>
      <c r="R55" s="1234"/>
      <c r="S55" s="1235"/>
    </row>
    <row r="56" spans="1:148" x14ac:dyDescent="0.3">
      <c r="A56" s="1236" t="s">
        <v>87</v>
      </c>
      <c r="B56" s="1237"/>
      <c r="C56" s="1238"/>
      <c r="D56" s="1245">
        <v>108.01</v>
      </c>
      <c r="E56" s="1245">
        <v>110.45</v>
      </c>
      <c r="F56" s="1245">
        <v>110.2</v>
      </c>
      <c r="G56" s="1245">
        <v>104.89</v>
      </c>
      <c r="H56" s="1245">
        <v>104.35</v>
      </c>
      <c r="I56" s="1248">
        <v>103.94</v>
      </c>
      <c r="J56" s="1248">
        <v>105.3</v>
      </c>
      <c r="K56" s="277" t="s">
        <v>3</v>
      </c>
      <c r="L56" s="271" t="s">
        <v>4</v>
      </c>
      <c r="M56" s="271" t="s">
        <v>12</v>
      </c>
      <c r="N56" s="271" t="s">
        <v>5</v>
      </c>
      <c r="O56" s="271" t="s">
        <v>14</v>
      </c>
      <c r="P56" s="272" t="s">
        <v>15</v>
      </c>
      <c r="Q56" s="1227">
        <v>100.82</v>
      </c>
      <c r="R56" s="1228"/>
      <c r="S56" s="1229"/>
    </row>
    <row r="57" spans="1:148" x14ac:dyDescent="0.3">
      <c r="A57" s="1239"/>
      <c r="B57" s="1240"/>
      <c r="C57" s="1241"/>
      <c r="D57" s="1246"/>
      <c r="E57" s="1246"/>
      <c r="F57" s="1246"/>
      <c r="G57" s="1246"/>
      <c r="H57" s="1246"/>
      <c r="I57" s="1225"/>
      <c r="J57" s="1225"/>
      <c r="K57" s="276">
        <v>100.24</v>
      </c>
      <c r="L57" s="266">
        <v>100.37</v>
      </c>
      <c r="M57" s="266">
        <v>100.09</v>
      </c>
      <c r="N57" s="266">
        <v>100.12</v>
      </c>
      <c r="O57" s="266"/>
      <c r="P57" s="267"/>
      <c r="Q57" s="1230"/>
      <c r="R57" s="1231"/>
      <c r="S57" s="1232"/>
    </row>
    <row r="58" spans="1:148" x14ac:dyDescent="0.3">
      <c r="A58" s="1239"/>
      <c r="B58" s="1240"/>
      <c r="C58" s="1241"/>
      <c r="D58" s="1246"/>
      <c r="E58" s="1246"/>
      <c r="F58" s="1246"/>
      <c r="G58" s="1246"/>
      <c r="H58" s="1246"/>
      <c r="I58" s="1225"/>
      <c r="J58" s="1225"/>
      <c r="K58" s="275" t="s">
        <v>73</v>
      </c>
      <c r="L58" s="260" t="s">
        <v>78</v>
      </c>
      <c r="M58" s="260" t="s">
        <v>79</v>
      </c>
      <c r="N58" s="260" t="s">
        <v>80</v>
      </c>
      <c r="O58" s="260" t="s">
        <v>81</v>
      </c>
      <c r="P58" s="261" t="s">
        <v>82</v>
      </c>
      <c r="Q58" s="1230"/>
      <c r="R58" s="1231"/>
      <c r="S58" s="1232"/>
    </row>
    <row r="59" spans="1:148" ht="21" thickBot="1" x14ac:dyDescent="0.35">
      <c r="A59" s="1242"/>
      <c r="B59" s="1243"/>
      <c r="C59" s="1244"/>
      <c r="D59" s="1247"/>
      <c r="E59" s="1247"/>
      <c r="F59" s="1247"/>
      <c r="G59" s="1247"/>
      <c r="H59" s="1247"/>
      <c r="I59" s="1249"/>
      <c r="J59" s="1249"/>
      <c r="K59" s="279"/>
      <c r="L59" s="268"/>
      <c r="M59" s="268"/>
      <c r="N59" s="268"/>
      <c r="O59" s="268"/>
      <c r="P59" s="273"/>
      <c r="Q59" s="1233"/>
      <c r="R59" s="1234"/>
      <c r="S59" s="1235"/>
    </row>
    <row r="60" spans="1:148" x14ac:dyDescent="0.3">
      <c r="A60" s="226"/>
      <c r="B60" s="226"/>
      <c r="C60" s="226"/>
      <c r="D60" s="238"/>
      <c r="E60" s="238"/>
      <c r="F60" s="238"/>
      <c r="G60" s="238"/>
      <c r="H60" s="238"/>
      <c r="I60" s="238"/>
      <c r="J60" s="238"/>
      <c r="K60" s="239"/>
      <c r="L60" s="239"/>
      <c r="M60" s="239"/>
      <c r="N60" s="239"/>
      <c r="O60" s="239"/>
      <c r="P60" s="227"/>
      <c r="Q60" s="228"/>
      <c r="R60" s="228"/>
      <c r="S60" s="228"/>
    </row>
    <row r="61" spans="1:148" s="187" customFormat="1" ht="30.75" customHeight="1" thickBot="1" x14ac:dyDescent="0.25">
      <c r="A61" s="1291" t="s">
        <v>585</v>
      </c>
      <c r="B61" s="1291"/>
      <c r="C61" s="1291"/>
      <c r="D61" s="1291"/>
      <c r="E61" s="1291"/>
      <c r="F61" s="1291"/>
      <c r="G61" s="1291"/>
      <c r="H61" s="1291"/>
      <c r="I61" s="1291"/>
      <c r="J61" s="1291"/>
      <c r="K61" s="1291"/>
      <c r="L61" s="1291"/>
      <c r="M61" s="1291"/>
      <c r="N61" s="1291"/>
      <c r="O61" s="1291"/>
      <c r="P61" s="1291"/>
      <c r="Q61" s="1291"/>
      <c r="R61" s="1291"/>
      <c r="S61" s="1291"/>
      <c r="T61" s="246"/>
      <c r="U61" s="246"/>
      <c r="V61" s="171"/>
      <c r="W61" s="171"/>
      <c r="X61" s="1223"/>
      <c r="Y61" s="1223"/>
      <c r="Z61" s="1223"/>
      <c r="AA61" s="1223"/>
      <c r="AB61" s="1223"/>
      <c r="AC61" s="1223"/>
      <c r="AD61" s="1223"/>
      <c r="AE61" s="1223"/>
      <c r="AF61" s="1223"/>
      <c r="AG61" s="1223"/>
      <c r="AH61" s="1223"/>
      <c r="AI61" s="1223"/>
      <c r="AJ61" s="1223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1"/>
    </row>
    <row r="62" spans="1:148" ht="14.25" customHeight="1" x14ac:dyDescent="0.3">
      <c r="A62" s="1255" t="s">
        <v>88</v>
      </c>
      <c r="B62" s="1256"/>
      <c r="C62" s="1257"/>
      <c r="D62" s="1292">
        <v>2013</v>
      </c>
      <c r="E62" s="1292">
        <v>2014</v>
      </c>
      <c r="F62" s="1292">
        <v>2015</v>
      </c>
      <c r="G62" s="1292">
        <v>2016</v>
      </c>
      <c r="H62" s="1312">
        <v>2017</v>
      </c>
      <c r="I62" s="1312">
        <v>2018</v>
      </c>
      <c r="J62" s="1312">
        <v>2019</v>
      </c>
      <c r="K62" s="1315">
        <v>2020</v>
      </c>
      <c r="L62" s="1316"/>
      <c r="M62" s="1316"/>
      <c r="N62" s="1316"/>
      <c r="O62" s="1316"/>
      <c r="P62" s="1317"/>
      <c r="Q62" s="1255" t="s">
        <v>732</v>
      </c>
      <c r="R62" s="1256"/>
      <c r="S62" s="1257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</row>
    <row r="63" spans="1:148" ht="11.25" customHeight="1" x14ac:dyDescent="0.3">
      <c r="A63" s="1258"/>
      <c r="B63" s="1259"/>
      <c r="C63" s="1260"/>
      <c r="D63" s="1293"/>
      <c r="E63" s="1293"/>
      <c r="F63" s="1293"/>
      <c r="G63" s="1293"/>
      <c r="H63" s="1313"/>
      <c r="I63" s="1313"/>
      <c r="J63" s="1313"/>
      <c r="K63" s="1318"/>
      <c r="L63" s="1319"/>
      <c r="M63" s="1319"/>
      <c r="N63" s="1319"/>
      <c r="O63" s="1319"/>
      <c r="P63" s="1320"/>
      <c r="Q63" s="1258"/>
      <c r="R63" s="1259"/>
      <c r="S63" s="1260"/>
      <c r="X63" s="191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</row>
    <row r="64" spans="1:148" ht="15" customHeight="1" x14ac:dyDescent="0.3">
      <c r="A64" s="1258"/>
      <c r="B64" s="1259"/>
      <c r="C64" s="1260"/>
      <c r="D64" s="1293"/>
      <c r="E64" s="1293"/>
      <c r="F64" s="1293"/>
      <c r="G64" s="1293"/>
      <c r="H64" s="1313"/>
      <c r="I64" s="1313"/>
      <c r="J64" s="1313"/>
      <c r="K64" s="1321" t="s">
        <v>3</v>
      </c>
      <c r="L64" s="1323" t="s">
        <v>4</v>
      </c>
      <c r="M64" s="1323" t="s">
        <v>12</v>
      </c>
      <c r="N64" s="1323" t="s">
        <v>5</v>
      </c>
      <c r="O64" s="1323" t="s">
        <v>14</v>
      </c>
      <c r="P64" s="1324" t="s">
        <v>15</v>
      </c>
      <c r="Q64" s="1258"/>
      <c r="R64" s="1259"/>
      <c r="S64" s="1260"/>
      <c r="X64" s="191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</row>
    <row r="65" spans="1:36" ht="1.5" customHeight="1" thickBot="1" x14ac:dyDescent="0.35">
      <c r="A65" s="1258"/>
      <c r="B65" s="1259"/>
      <c r="C65" s="1260"/>
      <c r="D65" s="1294"/>
      <c r="E65" s="1294"/>
      <c r="F65" s="1294"/>
      <c r="G65" s="1294"/>
      <c r="H65" s="1314"/>
      <c r="I65" s="1314"/>
      <c r="J65" s="1314"/>
      <c r="K65" s="1322"/>
      <c r="L65" s="1304"/>
      <c r="M65" s="1304"/>
      <c r="N65" s="1304"/>
      <c r="O65" s="1304"/>
      <c r="P65" s="1325"/>
      <c r="Q65" s="1261"/>
      <c r="R65" s="1262"/>
      <c r="S65" s="1263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</row>
    <row r="66" spans="1:36" ht="16.5" customHeight="1" x14ac:dyDescent="0.3">
      <c r="A66" s="1275" t="s">
        <v>826</v>
      </c>
      <c r="B66" s="1276"/>
      <c r="C66" s="1277"/>
      <c r="D66" s="1284">
        <v>104.8</v>
      </c>
      <c r="E66" s="1284">
        <v>109.46</v>
      </c>
      <c r="F66" s="1284">
        <v>110.56</v>
      </c>
      <c r="G66" s="1284">
        <v>104.69</v>
      </c>
      <c r="H66" s="1287">
        <v>101.61</v>
      </c>
      <c r="I66" s="1298">
        <v>104.29</v>
      </c>
      <c r="J66" s="1298">
        <v>103</v>
      </c>
      <c r="K66" s="257">
        <v>100.24</v>
      </c>
      <c r="L66" s="258">
        <v>100.63</v>
      </c>
      <c r="M66" s="258">
        <v>100.2</v>
      </c>
      <c r="N66" s="258">
        <v>100.63</v>
      </c>
      <c r="O66" s="258"/>
      <c r="P66" s="259"/>
      <c r="Q66" s="1227">
        <v>101.75</v>
      </c>
      <c r="R66" s="1228"/>
      <c r="S66" s="1229"/>
      <c r="X66" s="24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</row>
    <row r="67" spans="1:36" ht="16.5" customHeight="1" x14ac:dyDescent="0.3">
      <c r="A67" s="1278"/>
      <c r="B67" s="1279"/>
      <c r="C67" s="1280"/>
      <c r="D67" s="1285"/>
      <c r="E67" s="1285"/>
      <c r="F67" s="1285"/>
      <c r="G67" s="1285"/>
      <c r="H67" s="1288"/>
      <c r="I67" s="1299"/>
      <c r="J67" s="1299"/>
      <c r="K67" s="264" t="s">
        <v>73</v>
      </c>
      <c r="L67" s="260" t="s">
        <v>78</v>
      </c>
      <c r="M67" s="260" t="s">
        <v>79</v>
      </c>
      <c r="N67" s="260" t="s">
        <v>80</v>
      </c>
      <c r="O67" s="260" t="s">
        <v>81</v>
      </c>
      <c r="P67" s="261" t="s">
        <v>82</v>
      </c>
      <c r="Q67" s="1230"/>
      <c r="R67" s="1231"/>
      <c r="S67" s="1232"/>
      <c r="X67" s="24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</row>
    <row r="68" spans="1:36" ht="16.5" customHeight="1" thickBot="1" x14ac:dyDescent="0.35">
      <c r="A68" s="1281"/>
      <c r="B68" s="1282"/>
      <c r="C68" s="1283"/>
      <c r="D68" s="1286"/>
      <c r="E68" s="1286"/>
      <c r="F68" s="1286"/>
      <c r="G68" s="1286"/>
      <c r="H68" s="1289"/>
      <c r="I68" s="1300"/>
      <c r="J68" s="1300"/>
      <c r="K68" s="280"/>
      <c r="L68" s="403"/>
      <c r="M68" s="262"/>
      <c r="N68" s="262"/>
      <c r="O68" s="262"/>
      <c r="P68" s="263"/>
      <c r="Q68" s="1230"/>
      <c r="R68" s="1231"/>
      <c r="S68" s="1232"/>
    </row>
    <row r="69" spans="1:36" ht="16.5" customHeight="1" x14ac:dyDescent="0.3">
      <c r="A69" s="1236" t="s">
        <v>89</v>
      </c>
      <c r="B69" s="1237"/>
      <c r="C69" s="1238"/>
      <c r="D69" s="1269">
        <v>104.67</v>
      </c>
      <c r="E69" s="1269">
        <v>109.88</v>
      </c>
      <c r="F69" s="1269">
        <v>112.05</v>
      </c>
      <c r="G69" s="1269">
        <v>105.26</v>
      </c>
      <c r="H69" s="1272">
        <v>101.42</v>
      </c>
      <c r="I69" s="1266">
        <v>104.51</v>
      </c>
      <c r="J69" s="1266">
        <v>108.8</v>
      </c>
      <c r="K69" s="264" t="s">
        <v>3</v>
      </c>
      <c r="L69" s="260" t="s">
        <v>4</v>
      </c>
      <c r="M69" s="260" t="s">
        <v>12</v>
      </c>
      <c r="N69" s="260" t="s">
        <v>5</v>
      </c>
      <c r="O69" s="260" t="s">
        <v>14</v>
      </c>
      <c r="P69" s="261" t="s">
        <v>15</v>
      </c>
      <c r="Q69" s="1227">
        <v>102.11</v>
      </c>
      <c r="R69" s="1228"/>
      <c r="S69" s="1229"/>
    </row>
    <row r="70" spans="1:36" ht="16.5" customHeight="1" x14ac:dyDescent="0.3">
      <c r="A70" s="1239"/>
      <c r="B70" s="1240"/>
      <c r="C70" s="1241"/>
      <c r="D70" s="1270"/>
      <c r="E70" s="1270"/>
      <c r="F70" s="1270"/>
      <c r="G70" s="1270"/>
      <c r="H70" s="1273"/>
      <c r="I70" s="1267"/>
      <c r="J70" s="1267"/>
      <c r="K70" s="265">
        <v>100.21</v>
      </c>
      <c r="L70" s="266">
        <v>100.64</v>
      </c>
      <c r="M70" s="266">
        <v>100.4</v>
      </c>
      <c r="N70" s="266">
        <v>100.9</v>
      </c>
      <c r="O70" s="266"/>
      <c r="P70" s="267"/>
      <c r="Q70" s="1230"/>
      <c r="R70" s="1231"/>
      <c r="S70" s="1232"/>
    </row>
    <row r="71" spans="1:36" ht="16.5" customHeight="1" x14ac:dyDescent="0.3">
      <c r="A71" s="1239"/>
      <c r="B71" s="1240"/>
      <c r="C71" s="1241"/>
      <c r="D71" s="1270"/>
      <c r="E71" s="1270"/>
      <c r="F71" s="1270"/>
      <c r="G71" s="1270"/>
      <c r="H71" s="1273"/>
      <c r="I71" s="1267"/>
      <c r="J71" s="1267"/>
      <c r="K71" s="264" t="s">
        <v>73</v>
      </c>
      <c r="L71" s="260" t="s">
        <v>78</v>
      </c>
      <c r="M71" s="260" t="s">
        <v>79</v>
      </c>
      <c r="N71" s="260" t="s">
        <v>80</v>
      </c>
      <c r="O71" s="260" t="s">
        <v>81</v>
      </c>
      <c r="P71" s="261" t="s">
        <v>82</v>
      </c>
      <c r="Q71" s="1230"/>
      <c r="R71" s="1231"/>
      <c r="S71" s="1232"/>
    </row>
    <row r="72" spans="1:36" ht="21" thickBot="1" x14ac:dyDescent="0.35">
      <c r="A72" s="1242"/>
      <c r="B72" s="1243"/>
      <c r="C72" s="1244"/>
      <c r="D72" s="1271"/>
      <c r="E72" s="1271"/>
      <c r="F72" s="1271"/>
      <c r="G72" s="1271"/>
      <c r="H72" s="1274"/>
      <c r="I72" s="1268"/>
      <c r="J72" s="1268"/>
      <c r="K72" s="281"/>
      <c r="L72" s="268"/>
      <c r="M72" s="268"/>
      <c r="N72" s="268"/>
      <c r="O72" s="268"/>
      <c r="P72" s="269"/>
      <c r="Q72" s="1230"/>
      <c r="R72" s="1231"/>
      <c r="S72" s="1232"/>
    </row>
    <row r="73" spans="1:36" ht="15" customHeight="1" x14ac:dyDescent="0.3">
      <c r="A73" s="1239" t="s">
        <v>87</v>
      </c>
      <c r="B73" s="1240"/>
      <c r="C73" s="1241"/>
      <c r="D73" s="1269">
        <v>105.16</v>
      </c>
      <c r="E73" s="1269">
        <v>108.32</v>
      </c>
      <c r="F73" s="1269">
        <v>106.89</v>
      </c>
      <c r="G73" s="1269">
        <v>103.23</v>
      </c>
      <c r="H73" s="1272">
        <v>102.01</v>
      </c>
      <c r="I73" s="1266">
        <v>103.72</v>
      </c>
      <c r="J73" s="1266">
        <v>103.8</v>
      </c>
      <c r="K73" s="270" t="s">
        <v>3</v>
      </c>
      <c r="L73" s="271" t="s">
        <v>4</v>
      </c>
      <c r="M73" s="271" t="s">
        <v>12</v>
      </c>
      <c r="N73" s="271" t="s">
        <v>5</v>
      </c>
      <c r="O73" s="271" t="s">
        <v>14</v>
      </c>
      <c r="P73" s="272" t="s">
        <v>15</v>
      </c>
      <c r="Q73" s="1227">
        <v>100.88</v>
      </c>
      <c r="R73" s="1228"/>
      <c r="S73" s="1229"/>
    </row>
    <row r="74" spans="1:36" x14ac:dyDescent="0.3">
      <c r="A74" s="1239"/>
      <c r="B74" s="1240"/>
      <c r="C74" s="1241"/>
      <c r="D74" s="1270"/>
      <c r="E74" s="1270"/>
      <c r="F74" s="1270"/>
      <c r="G74" s="1270"/>
      <c r="H74" s="1273"/>
      <c r="I74" s="1267"/>
      <c r="J74" s="1267"/>
      <c r="K74" s="265">
        <v>100.31</v>
      </c>
      <c r="L74" s="266">
        <v>100.59</v>
      </c>
      <c r="M74" s="266">
        <v>100</v>
      </c>
      <c r="N74" s="266">
        <v>100</v>
      </c>
      <c r="O74" s="266"/>
      <c r="P74" s="267"/>
      <c r="Q74" s="1230"/>
      <c r="R74" s="1231"/>
      <c r="S74" s="1232"/>
    </row>
    <row r="75" spans="1:36" ht="15.75" customHeight="1" x14ac:dyDescent="0.3">
      <c r="A75" s="1239"/>
      <c r="B75" s="1240"/>
      <c r="C75" s="1241"/>
      <c r="D75" s="1270"/>
      <c r="E75" s="1270"/>
      <c r="F75" s="1270"/>
      <c r="G75" s="1270"/>
      <c r="H75" s="1273"/>
      <c r="I75" s="1267"/>
      <c r="J75" s="1267"/>
      <c r="K75" s="264" t="s">
        <v>73</v>
      </c>
      <c r="L75" s="260" t="s">
        <v>78</v>
      </c>
      <c r="M75" s="260" t="s">
        <v>79</v>
      </c>
      <c r="N75" s="260" t="s">
        <v>80</v>
      </c>
      <c r="O75" s="260" t="s">
        <v>81</v>
      </c>
      <c r="P75" s="261" t="s">
        <v>82</v>
      </c>
      <c r="Q75" s="1230"/>
      <c r="R75" s="1231"/>
      <c r="S75" s="1232"/>
    </row>
    <row r="76" spans="1:36" ht="21" thickBot="1" x14ac:dyDescent="0.35">
      <c r="A76" s="1242"/>
      <c r="B76" s="1243"/>
      <c r="C76" s="1244"/>
      <c r="D76" s="1271"/>
      <c r="E76" s="1271"/>
      <c r="F76" s="1271"/>
      <c r="G76" s="1271"/>
      <c r="H76" s="1274"/>
      <c r="I76" s="1268"/>
      <c r="J76" s="1268"/>
      <c r="K76" s="281"/>
      <c r="L76" s="268"/>
      <c r="M76" s="268"/>
      <c r="N76" s="268"/>
      <c r="O76" s="268"/>
      <c r="P76" s="273"/>
      <c r="Q76" s="1233"/>
      <c r="R76" s="1234"/>
      <c r="S76" s="1235"/>
    </row>
    <row r="77" spans="1:36" ht="7.5" hidden="1" customHeight="1" x14ac:dyDescent="0.3">
      <c r="A77" s="185"/>
      <c r="B77" s="186"/>
      <c r="C77" s="186"/>
      <c r="D77" s="186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</row>
    <row r="78" spans="1:36" ht="12" customHeight="1" x14ac:dyDescent="0.3"/>
    <row r="79" spans="1:36" ht="12" customHeight="1" x14ac:dyDescent="0.3"/>
    <row r="80" spans="1:36" ht="12" customHeight="1" x14ac:dyDescent="0.3"/>
    <row r="81" spans="11:17" ht="12" customHeight="1" x14ac:dyDescent="0.3"/>
    <row r="82" spans="11:17" ht="12" customHeight="1" x14ac:dyDescent="0.3">
      <c r="K82" s="282"/>
      <c r="Q82" s="283"/>
    </row>
    <row r="83" spans="11:17" ht="12" customHeight="1" x14ac:dyDescent="0.3"/>
    <row r="84" spans="11:17" ht="12" customHeight="1" x14ac:dyDescent="0.3"/>
    <row r="85" spans="11:17" ht="12" customHeight="1" x14ac:dyDescent="0.3"/>
    <row r="86" spans="11:17" ht="12" customHeight="1" x14ac:dyDescent="0.3"/>
    <row r="87" spans="11:17" ht="12" customHeight="1" x14ac:dyDescent="0.3"/>
    <row r="88" spans="11:17" ht="12" customHeight="1" x14ac:dyDescent="0.3"/>
    <row r="89" spans="11:17" ht="12" customHeight="1" x14ac:dyDescent="0.3"/>
    <row r="90" spans="11:17" ht="12" customHeight="1" x14ac:dyDescent="0.3"/>
    <row r="91" spans="11:17" ht="12" customHeight="1" x14ac:dyDescent="0.3"/>
    <row r="92" spans="11:17" ht="12" customHeight="1" x14ac:dyDescent="0.3"/>
    <row r="93" spans="11:17" ht="12" customHeight="1" x14ac:dyDescent="0.3"/>
    <row r="94" spans="11:17" ht="12" customHeight="1" x14ac:dyDescent="0.3"/>
    <row r="95" spans="11:17" ht="12" customHeight="1" x14ac:dyDescent="0.3"/>
    <row r="96" spans="11:17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</sheetData>
  <mergeCells count="255">
    <mergeCell ref="P39:S39"/>
    <mergeCell ref="L39:O39"/>
    <mergeCell ref="H39:K39"/>
    <mergeCell ref="D39:G39"/>
    <mergeCell ref="A39:C39"/>
    <mergeCell ref="Q43:S43"/>
    <mergeCell ref="Q22:S22"/>
    <mergeCell ref="A7:C7"/>
    <mergeCell ref="D7:G7"/>
    <mergeCell ref="H7:K7"/>
    <mergeCell ref="L7:O7"/>
    <mergeCell ref="P7:S7"/>
    <mergeCell ref="A8:C8"/>
    <mergeCell ref="D8:G8"/>
    <mergeCell ref="H8:S8"/>
    <mergeCell ref="A9:C9"/>
    <mergeCell ref="D9:G9"/>
    <mergeCell ref="H9:K9"/>
    <mergeCell ref="L9:O9"/>
    <mergeCell ref="P9:S9"/>
    <mergeCell ref="A10:C10"/>
    <mergeCell ref="D10:G10"/>
    <mergeCell ref="H10:K10"/>
    <mergeCell ref="L10:O10"/>
    <mergeCell ref="P10:S10"/>
    <mergeCell ref="A11:C11"/>
    <mergeCell ref="D11:G11"/>
    <mergeCell ref="H11:K11"/>
    <mergeCell ref="L11:O11"/>
    <mergeCell ref="A1:S1"/>
    <mergeCell ref="A2:S2"/>
    <mergeCell ref="A3:S3"/>
    <mergeCell ref="A4:C6"/>
    <mergeCell ref="D4:S4"/>
    <mergeCell ref="D5:G6"/>
    <mergeCell ref="H5:S5"/>
    <mergeCell ref="H6:K6"/>
    <mergeCell ref="L6:O6"/>
    <mergeCell ref="P6:S6"/>
    <mergeCell ref="P11:S11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8:C18"/>
    <mergeCell ref="D18:G18"/>
    <mergeCell ref="H18:K18"/>
    <mergeCell ref="L18:O18"/>
    <mergeCell ref="P18:S18"/>
    <mergeCell ref="A19:C19"/>
    <mergeCell ref="D19:G19"/>
    <mergeCell ref="H19:K19"/>
    <mergeCell ref="L19:O19"/>
    <mergeCell ref="P19:S19"/>
    <mergeCell ref="A20:C20"/>
    <mergeCell ref="D20:G20"/>
    <mergeCell ref="H20:K20"/>
    <mergeCell ref="L20:O20"/>
    <mergeCell ref="P20:S20"/>
    <mergeCell ref="P26:S26"/>
    <mergeCell ref="A27:C27"/>
    <mergeCell ref="D27:G27"/>
    <mergeCell ref="H27:K27"/>
    <mergeCell ref="L27:O27"/>
    <mergeCell ref="P27:S27"/>
    <mergeCell ref="A21:C21"/>
    <mergeCell ref="D21:G21"/>
    <mergeCell ref="H21:S21"/>
    <mergeCell ref="A23:S23"/>
    <mergeCell ref="A24:C26"/>
    <mergeCell ref="D24:S24"/>
    <mergeCell ref="D25:G26"/>
    <mergeCell ref="H25:S25"/>
    <mergeCell ref="H26:K26"/>
    <mergeCell ref="L26:O26"/>
    <mergeCell ref="A30:C30"/>
    <mergeCell ref="D30:G30"/>
    <mergeCell ref="H30:K30"/>
    <mergeCell ref="L30:O30"/>
    <mergeCell ref="P30:S30"/>
    <mergeCell ref="X30:AJ30"/>
    <mergeCell ref="A28:C28"/>
    <mergeCell ref="D28:G28"/>
    <mergeCell ref="H28:S28"/>
    <mergeCell ref="A29:C29"/>
    <mergeCell ref="D29:G29"/>
    <mergeCell ref="H29:K29"/>
    <mergeCell ref="L29:O29"/>
    <mergeCell ref="P29:S29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P32:S32"/>
    <mergeCell ref="A33:C33"/>
    <mergeCell ref="D33:G33"/>
    <mergeCell ref="H33:K33"/>
    <mergeCell ref="L33:O33"/>
    <mergeCell ref="P33:S33"/>
    <mergeCell ref="A34:C34"/>
    <mergeCell ref="D34:G34"/>
    <mergeCell ref="H34:K34"/>
    <mergeCell ref="L34:O34"/>
    <mergeCell ref="P34:S34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P36:S36"/>
    <mergeCell ref="A37:C37"/>
    <mergeCell ref="D37:G37"/>
    <mergeCell ref="H37:K37"/>
    <mergeCell ref="L37:O37"/>
    <mergeCell ref="P37:S37"/>
    <mergeCell ref="A38:C38"/>
    <mergeCell ref="D38:G38"/>
    <mergeCell ref="H38:K38"/>
    <mergeCell ref="L38:O38"/>
    <mergeCell ref="P38:S38"/>
    <mergeCell ref="A41:C41"/>
    <mergeCell ref="D41:G41"/>
    <mergeCell ref="H41:S41"/>
    <mergeCell ref="X42:AJ42"/>
    <mergeCell ref="A40:C40"/>
    <mergeCell ref="D40:G40"/>
    <mergeCell ref="H40:K40"/>
    <mergeCell ref="L40:O40"/>
    <mergeCell ref="P40:S40"/>
    <mergeCell ref="X41:AJ41"/>
    <mergeCell ref="Q56:S59"/>
    <mergeCell ref="A61:S61"/>
    <mergeCell ref="A62:C65"/>
    <mergeCell ref="D62:D65"/>
    <mergeCell ref="E62:E65"/>
    <mergeCell ref="F62:F65"/>
    <mergeCell ref="G62:G65"/>
    <mergeCell ref="H62:H65"/>
    <mergeCell ref="I62:I65"/>
    <mergeCell ref="J62:J65"/>
    <mergeCell ref="K62:P63"/>
    <mergeCell ref="Q62:S65"/>
    <mergeCell ref="K64:K65"/>
    <mergeCell ref="L64:L65"/>
    <mergeCell ref="M64:M65"/>
    <mergeCell ref="N64:N65"/>
    <mergeCell ref="O64:O65"/>
    <mergeCell ref="P64:P65"/>
    <mergeCell ref="L47:L48"/>
    <mergeCell ref="M47:M48"/>
    <mergeCell ref="N47:N48"/>
    <mergeCell ref="F69:F72"/>
    <mergeCell ref="G69:G72"/>
    <mergeCell ref="H69:H72"/>
    <mergeCell ref="I69:I72"/>
    <mergeCell ref="K45:P46"/>
    <mergeCell ref="O47:O48"/>
    <mergeCell ref="P47:P48"/>
    <mergeCell ref="A66:C68"/>
    <mergeCell ref="D66:D68"/>
    <mergeCell ref="E66:E68"/>
    <mergeCell ref="F66:F68"/>
    <mergeCell ref="G66:G68"/>
    <mergeCell ref="H66:H68"/>
    <mergeCell ref="A44:S44"/>
    <mergeCell ref="A45:C48"/>
    <mergeCell ref="D45:D48"/>
    <mergeCell ref="E45:E48"/>
    <mergeCell ref="F45:F48"/>
    <mergeCell ref="G45:G48"/>
    <mergeCell ref="H45:H48"/>
    <mergeCell ref="I66:I68"/>
    <mergeCell ref="J66:J68"/>
    <mergeCell ref="Q66:S68"/>
    <mergeCell ref="A49:C51"/>
    <mergeCell ref="D49:D51"/>
    <mergeCell ref="E49:E51"/>
    <mergeCell ref="F49:F51"/>
    <mergeCell ref="G49:G51"/>
    <mergeCell ref="H49:H51"/>
    <mergeCell ref="I45:I48"/>
    <mergeCell ref="J45:J48"/>
    <mergeCell ref="Q73:S76"/>
    <mergeCell ref="J69:J72"/>
    <mergeCell ref="Q69:S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X61:AJ61"/>
    <mergeCell ref="X44:AJ44"/>
    <mergeCell ref="J52:J55"/>
    <mergeCell ref="Q52:S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Q49:S51"/>
    <mergeCell ref="A52:C55"/>
    <mergeCell ref="D52:D55"/>
    <mergeCell ref="E52:E55"/>
    <mergeCell ref="F52:F55"/>
    <mergeCell ref="G52:G55"/>
    <mergeCell ref="H52:H55"/>
    <mergeCell ref="I52:I55"/>
    <mergeCell ref="Q45:S48"/>
    <mergeCell ref="K47:K48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9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прод.(стр.5)</vt:lpstr>
      <vt:lpstr>Дин. потр. цен (стр.6-7)</vt:lpstr>
      <vt:lpstr>цены на металл (стр.9)</vt:lpstr>
      <vt:lpstr>цены на металл 2 (стр.10)</vt:lpstr>
      <vt:lpstr>Средние цены+ИПЦ (стр.11)</vt:lpstr>
      <vt:lpstr>сеть учреждений (стр.18-19)</vt:lpstr>
      <vt:lpstr>'Дин. потр. цен (стр.6-7)'!Заголовки_для_печати</vt:lpstr>
      <vt:lpstr>'сеть учреждений (стр.18-19)'!Заголовки_для_печати</vt:lpstr>
      <vt:lpstr>'демогр (стр.1)'!Область_печати</vt:lpstr>
      <vt:lpstr>'Дин. потр. цен (стр.6-7)'!Область_печати</vt:lpstr>
      <vt:lpstr>'занятость (стр.3)'!Область_печати</vt:lpstr>
      <vt:lpstr>'сеть учреждений (стр.18-19)'!Область_печати</vt:lpstr>
      <vt:lpstr>'Средние цены+ИПЦ (стр.11)'!Область_печати</vt:lpstr>
      <vt:lpstr>'Ст.мин. набора прод.(стр.5)'!Область_печати</vt:lpstr>
      <vt:lpstr>'труд рес (стр.2)'!Область_печати</vt:lpstr>
      <vt:lpstr>'цены на металл (стр.9)'!Область_печати</vt:lpstr>
      <vt:lpstr>'цены на металл 2 (стр.10)'!Область_печати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Зверева Анастасия Олеговна</cp:lastModifiedBy>
  <cp:lastPrinted>2020-06-29T03:54:15Z</cp:lastPrinted>
  <dcterms:created xsi:type="dcterms:W3CDTF">1996-09-27T09:22:49Z</dcterms:created>
  <dcterms:modified xsi:type="dcterms:W3CDTF">2020-06-30T03:11:54Z</dcterms:modified>
</cp:coreProperties>
</file>