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askevichOK\Desktop\книжка\В информатизацию\на 01.11 и 01.12\"/>
    </mc:Choice>
  </mc:AlternateContent>
  <bookViews>
    <workbookView xWindow="-90" yWindow="-90" windowWidth="11985" windowHeight="12330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5)" sheetId="98" r:id="rId5"/>
    <sheet name="Дин. потр. цен (стр.6-7)" sheetId="360" r:id="rId6"/>
    <sheet name="цены на металл (стр.9)" sheetId="95" r:id="rId7"/>
    <sheet name="цены на металл 2 (стр.10)" sheetId="96" r:id="rId8"/>
    <sheet name="Средние цены+ИПЦ (стр.11)" sheetId="358" r:id="rId9"/>
    <sheet name="сеть учреждений (стр.18-19) " sheetId="364" r:id="rId10"/>
  </sheets>
  <externalReferences>
    <externalReference r:id="rId11"/>
    <externalReference r:id="rId12"/>
    <externalReference r:id="rId13"/>
  </externalReferences>
  <definedNames>
    <definedName name="_xlnm._FilterDatabase" localSheetId="0" hidden="1">диаграмма!$A$73:$EC$82</definedName>
    <definedName name="_xlnm.Print_Titles" localSheetId="5">'Дин. потр. цен (стр.6-7)'!$3:$4</definedName>
    <definedName name="_xlnm.Print_Titles" localSheetId="9">'сеть учреждений (стр.18-19) '!$3:$4</definedName>
    <definedName name="_xlnm.Print_Area" localSheetId="1">'демогр (стр.1)'!$A$1:$I$61</definedName>
    <definedName name="_xlnm.Print_Area" localSheetId="5">'Дин. потр. цен (стр.6-7)'!$A$1:$F$96</definedName>
    <definedName name="_xlnm.Print_Area" localSheetId="3">'занятость (стр.3)'!$A$1:$H$84</definedName>
    <definedName name="_xlnm.Print_Area" localSheetId="9">'сеть учреждений (стр.18-19) '!$A$1:$E$137</definedName>
    <definedName name="_xlnm.Print_Area" localSheetId="8">'Средние цены+ИПЦ (стр.11)'!$A$1:$S$80</definedName>
    <definedName name="_xlnm.Print_Area" localSheetId="4">'Ст.мин. набора прод.(стр.5)'!$A$1:$J$177</definedName>
    <definedName name="_xlnm.Print_Area" localSheetId="2">'труд рес (стр.2)'!$A$1:$H$68</definedName>
    <definedName name="_xlnm.Print_Area" localSheetId="6">'цены на металл (стр.9)'!$A$1:$O$96</definedName>
    <definedName name="_xlnm.Print_Area" localSheetId="7">'цены на металл 2 (стр.10)'!$A$1:$O$76</definedName>
  </definedNames>
  <calcPr calcId="152511"/>
</workbook>
</file>

<file path=xl/calcChain.xml><?xml version="1.0" encoding="utf-8"?>
<calcChain xmlns="http://schemas.openxmlformats.org/spreadsheetml/2006/main">
  <c r="I116" i="98" l="1"/>
  <c r="J116" i="98"/>
  <c r="F116" i="98"/>
  <c r="G116" i="98"/>
  <c r="C116" i="98"/>
  <c r="D116" i="98"/>
  <c r="H17" i="95" l="1"/>
  <c r="I17" i="95"/>
  <c r="J17" i="95"/>
  <c r="K17" i="95"/>
  <c r="L17" i="95"/>
  <c r="M17" i="95"/>
  <c r="N17" i="95"/>
  <c r="J53" i="26" l="1"/>
  <c r="K53" i="26"/>
  <c r="M57" i="26"/>
  <c r="L57" i="26"/>
  <c r="L55" i="26"/>
  <c r="M55" i="26"/>
  <c r="M56" i="26"/>
  <c r="L56" i="26"/>
  <c r="L53" i="26"/>
  <c r="J115" i="98" l="1"/>
  <c r="I115" i="98"/>
  <c r="G115" i="98"/>
  <c r="F115" i="98"/>
  <c r="D115" i="98"/>
  <c r="C115" i="98"/>
  <c r="B11" i="26"/>
  <c r="C6" i="364" l="1"/>
  <c r="D6" i="364"/>
  <c r="C9" i="364"/>
  <c r="D9" i="364"/>
  <c r="E11" i="364"/>
  <c r="E5" i="364" s="1"/>
  <c r="C15" i="364"/>
  <c r="C8" i="364" s="1"/>
  <c r="D15" i="364"/>
  <c r="D38" i="364"/>
  <c r="D11" i="364" s="1"/>
  <c r="C45" i="364"/>
  <c r="D45" i="364"/>
  <c r="D8" i="364" s="1"/>
  <c r="E49" i="364"/>
  <c r="C50" i="364"/>
  <c r="C49" i="364" s="1"/>
  <c r="C7" i="364" s="1"/>
  <c r="D50" i="364"/>
  <c r="C52" i="364"/>
  <c r="D52" i="364"/>
  <c r="D49" i="364" s="1"/>
  <c r="D7" i="364" s="1"/>
  <c r="C55" i="364"/>
  <c r="D55" i="364"/>
  <c r="C59" i="364"/>
  <c r="D59" i="364"/>
  <c r="D81" i="364"/>
  <c r="C90" i="364"/>
  <c r="C66" i="364" s="1"/>
  <c r="D90" i="364"/>
  <c r="D66" i="364" s="1"/>
  <c r="C94" i="364"/>
  <c r="C93" i="364" s="1"/>
  <c r="D94" i="364"/>
  <c r="C103" i="364"/>
  <c r="D103" i="364"/>
  <c r="D93" i="364" s="1"/>
  <c r="C106" i="364"/>
  <c r="D106" i="364"/>
  <c r="C117" i="364"/>
  <c r="D117" i="364"/>
  <c r="D5" i="364" l="1"/>
  <c r="C5" i="364"/>
  <c r="C11" i="364"/>
  <c r="G11" i="311" l="1"/>
  <c r="G13" i="311"/>
  <c r="G5" i="311" l="1"/>
  <c r="F71" i="360" l="1"/>
  <c r="J114" i="98" l="1"/>
  <c r="I114" i="98"/>
  <c r="I113" i="98"/>
  <c r="F114" i="98"/>
  <c r="G114" i="98"/>
  <c r="C114" i="98"/>
  <c r="D114" i="98"/>
  <c r="C113" i="98"/>
  <c r="D113" i="98"/>
  <c r="E37" i="339" l="1"/>
  <c r="F37" i="339"/>
  <c r="D37" i="339"/>
  <c r="G8" i="339"/>
  <c r="F5" i="23" l="1"/>
  <c r="C71" i="360"/>
  <c r="E60" i="360"/>
  <c r="G20" i="311" l="1"/>
  <c r="E72" i="360" l="1"/>
  <c r="J113" i="98"/>
  <c r="F113" i="98"/>
  <c r="G113" i="98" l="1"/>
  <c r="D112" i="98"/>
  <c r="D104" i="98"/>
  <c r="I112" i="98"/>
  <c r="F112" i="98"/>
  <c r="C112" i="98"/>
  <c r="C111" i="98"/>
  <c r="E69" i="360" l="1"/>
  <c r="E55" i="360" l="1"/>
  <c r="E38" i="360"/>
  <c r="E34" i="360"/>
  <c r="E6" i="360"/>
  <c r="E61" i="360"/>
  <c r="F9" i="23" l="1"/>
  <c r="F8" i="23"/>
  <c r="F7" i="23"/>
  <c r="F6" i="23"/>
  <c r="H64" i="339"/>
  <c r="D54" i="339"/>
  <c r="G40" i="339"/>
  <c r="H40" i="339"/>
  <c r="H38" i="339" l="1"/>
  <c r="G38" i="339"/>
  <c r="H24" i="339" l="1"/>
  <c r="G24" i="339"/>
  <c r="J112" i="98" l="1"/>
  <c r="G112" i="98"/>
  <c r="E114" i="26" l="1"/>
  <c r="F114" i="26"/>
  <c r="G114" i="26"/>
  <c r="H114" i="26"/>
  <c r="I114" i="26"/>
  <c r="J114" i="26"/>
  <c r="K114" i="26"/>
  <c r="L114" i="26"/>
  <c r="M114" i="26"/>
  <c r="N114" i="26"/>
  <c r="O114" i="26"/>
  <c r="P114" i="26"/>
  <c r="Q114" i="26"/>
  <c r="R114" i="26"/>
  <c r="S114" i="26"/>
  <c r="B114" i="26"/>
  <c r="C114" i="26"/>
  <c r="D114" i="26"/>
  <c r="D64" i="360" l="1"/>
  <c r="E64" i="360" s="1"/>
  <c r="D71" i="360" l="1"/>
  <c r="E66" i="360" l="1"/>
  <c r="E70" i="360" l="1"/>
  <c r="E63" i="360"/>
  <c r="E62" i="360"/>
  <c r="E54" i="360"/>
  <c r="E53" i="360"/>
  <c r="E52" i="360"/>
  <c r="E51" i="360"/>
  <c r="E50" i="360"/>
  <c r="E49" i="360"/>
  <c r="E48" i="360"/>
  <c r="E47" i="360"/>
  <c r="E46" i="360"/>
  <c r="E45" i="360"/>
  <c r="E44" i="360"/>
  <c r="E43" i="360"/>
  <c r="E42" i="360"/>
  <c r="E41" i="360"/>
  <c r="E40" i="360"/>
  <c r="E39" i="360"/>
  <c r="E33" i="360"/>
  <c r="E32" i="360"/>
  <c r="E31" i="360"/>
  <c r="E30" i="360"/>
  <c r="E29" i="360"/>
  <c r="E28" i="360"/>
  <c r="E27" i="360"/>
  <c r="E26" i="360"/>
  <c r="E25" i="360"/>
  <c r="E24" i="360"/>
  <c r="E23" i="360"/>
  <c r="E22" i="360"/>
  <c r="E21" i="360"/>
  <c r="E20" i="360"/>
  <c r="E19" i="360"/>
  <c r="E18" i="360"/>
  <c r="E17" i="360"/>
  <c r="E16" i="360"/>
  <c r="E15" i="360"/>
  <c r="E14" i="360"/>
  <c r="E13" i="360"/>
  <c r="E12" i="360"/>
  <c r="E11" i="360"/>
  <c r="E10" i="360"/>
  <c r="E9" i="360"/>
  <c r="E8" i="360"/>
  <c r="E7" i="360"/>
  <c r="U44" i="339" l="1"/>
  <c r="V44" i="339"/>
  <c r="W44" i="339"/>
  <c r="X44" i="339"/>
  <c r="U45" i="339"/>
  <c r="V45" i="339"/>
  <c r="W45" i="339"/>
  <c r="X45" i="339"/>
  <c r="D41" i="358" l="1"/>
  <c r="D21" i="358"/>
  <c r="BN30" i="26" l="1"/>
  <c r="D111" i="98" l="1"/>
  <c r="F111" i="98"/>
  <c r="G111" i="98"/>
  <c r="I111" i="98"/>
  <c r="J111" i="98"/>
  <c r="BM30" i="26" l="1"/>
  <c r="BL30" i="26"/>
  <c r="G64" i="339" l="1"/>
  <c r="C110" i="98" l="1"/>
  <c r="D110" i="98"/>
  <c r="F110" i="98"/>
  <c r="G110" i="98"/>
  <c r="I110" i="98"/>
  <c r="J110" i="98"/>
  <c r="C109" i="98" l="1"/>
  <c r="D109" i="98"/>
  <c r="F109" i="98"/>
  <c r="G109" i="98"/>
  <c r="I109" i="98"/>
  <c r="J109" i="98"/>
  <c r="C108" i="98" l="1"/>
  <c r="D108" i="98"/>
  <c r="F108" i="98"/>
  <c r="G108" i="98"/>
  <c r="I108" i="98"/>
  <c r="J108" i="98"/>
  <c r="G62" i="339" l="1"/>
  <c r="H62" i="339"/>
  <c r="G63" i="339"/>
  <c r="H63" i="339"/>
  <c r="D61" i="339" l="1"/>
  <c r="G6" i="311" l="1"/>
  <c r="G7" i="311"/>
  <c r="G24" i="311" l="1"/>
  <c r="G25" i="311"/>
  <c r="G21" i="311"/>
  <c r="G9" i="311"/>
  <c r="D13" i="311"/>
  <c r="H65" i="339" l="1"/>
  <c r="G65" i="339"/>
  <c r="I107" i="98" l="1"/>
  <c r="F107" i="98"/>
  <c r="C107" i="98"/>
  <c r="D107" i="98"/>
  <c r="G107" i="98"/>
  <c r="J107" i="98"/>
  <c r="H13" i="311" l="1"/>
  <c r="J106" i="98" l="1"/>
  <c r="G106" i="98"/>
  <c r="D106" i="98"/>
  <c r="C106" i="98"/>
  <c r="F106" i="98"/>
  <c r="I106" i="98"/>
  <c r="G6" i="339" l="1"/>
  <c r="F61" i="339" l="1"/>
  <c r="E61" i="339"/>
  <c r="H60" i="339"/>
  <c r="G60" i="339"/>
  <c r="H59" i="339"/>
  <c r="G59" i="339"/>
  <c r="F58" i="339"/>
  <c r="E58" i="339"/>
  <c r="D58" i="339"/>
  <c r="H56" i="339"/>
  <c r="G56" i="339"/>
  <c r="H55" i="339"/>
  <c r="G55" i="339"/>
  <c r="F54" i="339"/>
  <c r="G54" i="339" s="1"/>
  <c r="E54" i="339"/>
  <c r="H45" i="339"/>
  <c r="G45" i="339"/>
  <c r="H44" i="339"/>
  <c r="G44" i="339"/>
  <c r="H43" i="339"/>
  <c r="G43" i="339"/>
  <c r="H42" i="339"/>
  <c r="G42" i="339"/>
  <c r="H41" i="339"/>
  <c r="G41" i="339"/>
  <c r="F46" i="339"/>
  <c r="H27" i="339"/>
  <c r="G27" i="339"/>
  <c r="H26" i="339"/>
  <c r="G26" i="339"/>
  <c r="H25" i="339"/>
  <c r="G25" i="339"/>
  <c r="H23" i="339"/>
  <c r="G23" i="339"/>
  <c r="H22" i="339"/>
  <c r="G22" i="339"/>
  <c r="H21" i="339"/>
  <c r="G21" i="339"/>
  <c r="H20" i="339"/>
  <c r="G20" i="339"/>
  <c r="H19" i="339"/>
  <c r="G19" i="339"/>
  <c r="H18" i="339"/>
  <c r="G18" i="339"/>
  <c r="H17" i="339"/>
  <c r="G17" i="339"/>
  <c r="H16" i="339"/>
  <c r="G16" i="339"/>
  <c r="H15" i="339"/>
  <c r="G15" i="339"/>
  <c r="H14" i="339"/>
  <c r="G14" i="339"/>
  <c r="H13" i="339"/>
  <c r="G13" i="339"/>
  <c r="H12" i="339"/>
  <c r="G12" i="339"/>
  <c r="H11" i="339"/>
  <c r="G11" i="339"/>
  <c r="H10" i="339"/>
  <c r="G10" i="339"/>
  <c r="H9" i="339"/>
  <c r="G9" i="339"/>
  <c r="H8" i="339"/>
  <c r="H6" i="339"/>
  <c r="V46" i="339" l="1"/>
  <c r="U46" i="339"/>
  <c r="G61" i="339"/>
  <c r="H61" i="339"/>
  <c r="G58" i="339"/>
  <c r="H37" i="339"/>
  <c r="E46" i="339"/>
  <c r="H58" i="339"/>
  <c r="G37" i="339"/>
  <c r="H54" i="339"/>
  <c r="H46" i="339"/>
  <c r="X46" i="339" s="1"/>
  <c r="G46" i="339"/>
  <c r="W46" i="339" s="1"/>
  <c r="F22" i="311" l="1"/>
  <c r="D22" i="311"/>
  <c r="B22" i="311"/>
  <c r="H22" i="311"/>
  <c r="G22" i="311" l="1"/>
  <c r="J104" i="98" l="1"/>
  <c r="I104" i="98"/>
  <c r="G104" i="98"/>
  <c r="F104" i="98"/>
  <c r="F103" i="98"/>
  <c r="C104" i="98"/>
  <c r="BK29" i="26" l="1"/>
  <c r="BK28" i="26"/>
  <c r="BJ30" i="26"/>
  <c r="BK30" i="26" l="1"/>
  <c r="B13" i="31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I97" i="98" l="1"/>
  <c r="F97" i="98"/>
  <c r="C97" i="98"/>
  <c r="C96" i="98" l="1"/>
  <c r="F96" i="98"/>
  <c r="I96" i="98"/>
  <c r="F13" i="311" l="1"/>
  <c r="D93" i="98" l="1"/>
  <c r="G93" i="98"/>
  <c r="J93" i="98"/>
  <c r="I95" i="98"/>
  <c r="F95" i="98"/>
  <c r="C95" i="98"/>
  <c r="C94" i="98" l="1"/>
  <c r="I93" i="98" l="1"/>
  <c r="I94" i="98"/>
  <c r="F93" i="98"/>
  <c r="F94" i="98"/>
  <c r="C93" i="98"/>
  <c r="C20" i="26" l="1"/>
  <c r="D17" i="95" l="1"/>
  <c r="D91" i="98" l="1"/>
  <c r="D80" i="98" l="1"/>
  <c r="C78" i="98"/>
  <c r="I91" i="98" l="1"/>
  <c r="F91" i="98"/>
  <c r="C91" i="98"/>
  <c r="G91" i="98" l="1"/>
  <c r="J91" i="98"/>
  <c r="C90" i="98" l="1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J56" i="26" l="1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BD30" i="26" l="1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BB28" i="26" l="1"/>
  <c r="BC28" i="26" s="1"/>
  <c r="D78" i="98" l="1"/>
  <c r="BB29" i="26" l="1"/>
  <c r="BB30" i="26" l="1"/>
  <c r="BC29" i="26"/>
  <c r="BC30" i="26" s="1"/>
  <c r="BA30" i="26" l="1"/>
  <c r="AZ30" i="26" l="1"/>
  <c r="J80" i="98" l="1"/>
  <c r="I80" i="98"/>
  <c r="F78" i="98" l="1"/>
  <c r="G78" i="98"/>
  <c r="I78" i="98"/>
  <c r="J78" i="98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J75" i="98" l="1"/>
  <c r="I75" i="98"/>
  <c r="G75" i="98"/>
  <c r="F75" i="98"/>
  <c r="D75" i="98"/>
  <c r="C75" i="98"/>
  <c r="F17" i="95" l="1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AV30" i="26" l="1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B20" i="26"/>
  <c r="C15" i="26"/>
  <c r="B15" i="26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K61" i="26"/>
  <c r="K60" i="26"/>
  <c r="M53" i="26"/>
  <c r="O51" i="26"/>
  <c r="N51" i="26"/>
  <c r="M51" i="26"/>
  <c r="L51" i="26"/>
  <c r="K51" i="26"/>
  <c r="J51" i="26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J57" i="26" l="1"/>
  <c r="N57" i="26" s="1"/>
  <c r="J55" i="26"/>
  <c r="N55" i="26" s="1"/>
  <c r="N53" i="26"/>
  <c r="O53" i="26"/>
  <c r="K56" i="26"/>
  <c r="O56" i="26" s="1"/>
  <c r="K57" i="26"/>
  <c r="O57" i="26" s="1"/>
  <c r="J61" i="26"/>
  <c r="N61" i="26" s="1"/>
  <c r="L61" i="26" s="1"/>
  <c r="K55" i="26"/>
  <c r="O55" i="26" s="1"/>
  <c r="N56" i="26"/>
  <c r="K62" i="26"/>
  <c r="K63" i="26"/>
  <c r="K64" i="26"/>
  <c r="J64" i="26" l="1"/>
  <c r="N64" i="26" s="1"/>
  <c r="M64" i="26" s="1"/>
  <c r="J63" i="26"/>
  <c r="N63" i="26" s="1"/>
  <c r="M63" i="26" s="1"/>
  <c r="J62" i="26"/>
  <c r="N62" i="26" s="1"/>
  <c r="M62" i="26" s="1"/>
  <c r="J60" i="26"/>
  <c r="N60" i="26" s="1"/>
  <c r="L60" i="26" s="1"/>
  <c r="M61" i="26"/>
  <c r="O61" i="26" s="1"/>
  <c r="M60" i="26" l="1"/>
  <c r="O60" i="26" s="1"/>
  <c r="L63" i="26"/>
  <c r="O63" i="26" s="1"/>
  <c r="L62" i="26"/>
  <c r="O62" i="26" s="1"/>
  <c r="L64" i="26"/>
  <c r="O64" i="26" s="1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Денисова Ирина Николаевна</author>
  </authors>
  <commentList>
    <comment ref="A69" authorId="0" shapeId="0">
      <text>
        <r>
          <rPr>
            <b/>
            <sz val="9"/>
            <color indexed="81"/>
            <rFont val="Tahoma"/>
            <family val="2"/>
            <charset val="204"/>
          </rPr>
          <t>Денисова Ирина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<sst xmlns="http://schemas.openxmlformats.org/spreadsheetml/2006/main" count="1107" uniqueCount="660">
  <si>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</si>
  <si>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</si>
  <si>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</si>
  <si>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</si>
  <si>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</si>
  <si>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</si>
  <si>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</si>
  <si>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</si>
  <si>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</si>
  <si>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</si>
  <si>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</si>
  <si>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</si>
  <si>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</si>
  <si>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</si>
  <si>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</si>
  <si>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</si>
  <si>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</si>
  <si>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</si>
  <si>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</si>
  <si>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</si>
  <si>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</si>
  <si>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</si>
  <si>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</si>
  <si>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</si>
  <si>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</si>
  <si>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</si>
  <si>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</si>
  <si>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</si>
  <si>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</si>
  <si>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</si>
  <si>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</si>
  <si>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</si>
  <si>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</si>
  <si>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</si>
  <si>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</si>
  <si>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</si>
  <si>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</si>
  <si>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</si>
  <si>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</si>
  <si>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</si>
  <si>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</si>
  <si>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</si>
  <si>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</si>
  <si>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</si>
  <si>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</si>
  <si>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</si>
  <si>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</si>
  <si>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</si>
  <si>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</si>
  <si>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</si>
  <si>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</si>
  <si>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</si>
  <si>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</si>
  <si>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</si>
  <si>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</si>
  <si>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</si>
  <si>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</si>
  <si>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Социальная политика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</si>
  <si>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</si>
  <si>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</si>
  <si>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</si>
  <si>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</si>
  <si>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</si>
  <si>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</si>
  <si>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</si>
  <si>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</si>
  <si>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</si>
  <si>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</si>
  <si>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</si>
  <si>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</si>
  <si>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</si>
  <si>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</si>
  <si>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</si>
  <si>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</si>
  <si>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</si>
  <si>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</si>
  <si>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</si>
  <si>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</si>
  <si>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</si>
  <si>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</si>
  <si>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</si>
  <si>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</si>
  <si>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</si>
  <si>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</si>
  <si>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</si>
  <si>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</si>
  <si>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</si>
  <si>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</si>
  <si>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</si>
  <si>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</si>
  <si>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</si>
  <si>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</si>
  <si>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</si>
  <si>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</si>
  <si>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</si>
  <si>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</si>
  <si>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</si>
  <si>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</si>
  <si>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</si>
  <si>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</si>
  <si>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</si>
  <si>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</si>
  <si>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</si>
  <si>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</si>
  <si>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>Культура, кинематография</t>
  </si>
  <si>
    <t xml:space="preserve">Здравоохранение </t>
  </si>
  <si>
    <t>Физическая культура и спорт</t>
  </si>
  <si>
    <t>проверка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</si>
  <si>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</si>
  <si>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</si>
  <si>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</si>
  <si>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</si>
  <si>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</si>
  <si>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</si>
  <si>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</si>
  <si>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</si>
  <si>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</si>
  <si>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</si>
  <si>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</si>
  <si>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</si>
  <si>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</si>
  <si>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</si>
  <si>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</si>
  <si>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</si>
  <si>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</si>
  <si>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</si>
  <si>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</si>
  <si>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</si>
  <si>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</si>
  <si>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</si>
  <si>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</si>
  <si>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</si>
  <si>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</si>
  <si>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</si>
  <si>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</si>
  <si>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</si>
  <si>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</si>
  <si>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</si>
  <si>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</si>
  <si>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</si>
  <si>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</si>
  <si>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</si>
  <si>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</si>
  <si>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</si>
  <si>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</si>
  <si>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</si>
  <si>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</si>
  <si>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</si>
  <si>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</si>
  <si>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</si>
  <si>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</si>
  <si>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</si>
  <si>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</si>
  <si>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</si>
  <si>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2 кв. 2013</t>
  </si>
  <si>
    <t>МО г. Норильск</t>
  </si>
  <si>
    <t>3 кв.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</si>
  <si>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</si>
  <si>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</si>
  <si>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</si>
  <si>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</si>
  <si>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</si>
  <si>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</si>
  <si>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</si>
  <si>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</si>
  <si>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</si>
  <si>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 xml:space="preserve">1) Данные Красноярскстата </t>
  </si>
  <si>
    <t xml:space="preserve">1) По данным Росстата </t>
  </si>
  <si>
    <t>1) По данным Красноярскстата</t>
  </si>
  <si>
    <t>1 кв. 2014</t>
  </si>
  <si>
    <t xml:space="preserve"> - основное общее образование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</si>
  <si>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</si>
  <si>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</si>
  <si>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</si>
  <si>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</si>
  <si>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</si>
  <si>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</si>
  <si>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</si>
  <si>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декабрь 2014</t>
  </si>
  <si>
    <t>вакансий</t>
  </si>
  <si>
    <t>2015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</si>
  <si>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</si>
  <si>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</si>
  <si>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</si>
  <si>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</si>
  <si>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</si>
  <si>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</si>
  <si>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</si>
  <si>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</si>
  <si>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</si>
  <si>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</si>
  <si>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</si>
  <si>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</si>
  <si>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</si>
  <si>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</si>
  <si>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t xml:space="preserve">Заявленная потребность предприятиями и организациями в работниках </t>
  </si>
  <si>
    <t>1 кв. 2016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</si>
  <si>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</si>
  <si>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</si>
  <si>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</si>
  <si>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>3 кв. 2016</t>
  </si>
  <si>
    <t>на 01.01.17г.</t>
  </si>
  <si>
    <t>4 кв. 2016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</si>
  <si>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</si>
  <si>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</si>
  <si>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</si>
  <si>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</si>
  <si>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</si>
  <si>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</si>
  <si>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</si>
  <si>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</si>
  <si>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</si>
  <si>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</si>
  <si>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</si>
  <si>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</si>
  <si>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</si>
  <si>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</si>
  <si>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1 кв. 2017</t>
  </si>
  <si>
    <t>Деятельности по операциям с недвижимым имуществом</t>
  </si>
  <si>
    <t xml:space="preserve"> - </t>
  </si>
  <si>
    <t>2 кв. 2017</t>
  </si>
  <si>
    <t>3 кв. 2017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</si>
  <si>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</si>
  <si>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</si>
  <si>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декабрь 2017</t>
  </si>
  <si>
    <t>4 кв. 2017</t>
  </si>
  <si>
    <t>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</si>
  <si>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</si>
  <si>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</si>
  <si>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</si>
  <si>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</si>
  <si>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</si>
  <si>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</si>
  <si>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</si>
  <si>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</si>
  <si>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</si>
  <si>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</si>
  <si>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</si>
  <si>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</si>
  <si>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</si>
  <si>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</si>
  <si>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</si>
  <si>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</si>
  <si>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</si>
  <si>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</si>
  <si>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</si>
  <si>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</si>
  <si>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</si>
  <si>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</si>
  <si>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</si>
  <si>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</si>
  <si>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</si>
  <si>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</si>
  <si>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</si>
  <si>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</si>
  <si>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</si>
  <si>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</si>
  <si>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</si>
  <si>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</si>
  <si>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</si>
  <si>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1 кв.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</si>
  <si>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</si>
  <si>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</si>
  <si>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</si>
  <si>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</si>
  <si>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</si>
  <si>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</si>
  <si>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</si>
  <si>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</si>
  <si>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</si>
  <si>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</si>
  <si>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</si>
  <si>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</si>
  <si>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</si>
  <si>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</si>
  <si>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</si>
  <si>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</si>
  <si>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</si>
  <si>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</si>
  <si>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</si>
  <si>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</si>
  <si>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</si>
  <si>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</si>
  <si>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</si>
  <si>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</si>
  <si>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</si>
  <si>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</si>
  <si>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</si>
  <si>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</si>
  <si>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</si>
  <si>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</si>
  <si>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</si>
  <si>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</si>
  <si>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</si>
  <si>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</si>
  <si>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</si>
  <si>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 xml:space="preserve"> - МКУ «Обеспечивающий комплекс учреждений общего и дошкольного образования»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</si>
  <si>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</si>
  <si>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</si>
  <si>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</si>
  <si>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</si>
  <si>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</si>
  <si>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</si>
  <si>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</si>
  <si>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</si>
  <si>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</si>
  <si>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</si>
  <si>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</si>
  <si>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</si>
  <si>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</si>
  <si>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</si>
  <si>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</si>
  <si>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</si>
  <si>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</si>
  <si>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</si>
  <si>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</si>
  <si>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</si>
  <si>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</si>
  <si>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</si>
  <si>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</si>
  <si>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</si>
  <si>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</si>
  <si>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</si>
  <si>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</si>
  <si>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</si>
  <si>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</si>
  <si>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</si>
  <si>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</si>
  <si>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</si>
  <si>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</si>
  <si>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</si>
  <si>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</si>
  <si>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1.7. Прочие, всего:</t>
  </si>
  <si>
    <t xml:space="preserve"> - МКУ «Обеспечивающий комплекс учреждений культуры»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</si>
  <si>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</si>
  <si>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</si>
  <si>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</si>
  <si>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</si>
  <si>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</si>
  <si>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</si>
  <si>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</si>
  <si>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</si>
  <si>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1.3. Прочие, всего:</t>
  </si>
  <si>
    <t xml:space="preserve"> - МКУ «Обеспечивающий комплекс учреждений спорта»</t>
  </si>
  <si>
    <t>Социальная защита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</si>
  <si>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</si>
  <si>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</si>
  <si>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</si>
  <si>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</si>
  <si>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</si>
  <si>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</si>
  <si>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</si>
  <si>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 xml:space="preserve"> - МБУ «Центр социальной помощи семье и детям «Норильский»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</si>
  <si>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</si>
  <si>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</si>
  <si>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</si>
  <si>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 - количество детей, обучившихся по направлению водитель автотранспортных средств</t>
  </si>
  <si>
    <t xml:space="preserve">чел. 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</si>
  <si>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</si>
  <si>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</si>
  <si>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</si>
  <si>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</si>
  <si>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</si>
  <si>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</si>
  <si>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 xml:space="preserve">Сельское, лесное хозяйство, охота, рыболовство и рыбоводство 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</si>
  <si>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</si>
  <si>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</si>
  <si>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чел. / ед.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</si>
  <si>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</si>
  <si>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</si>
  <si>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</si>
  <si>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</si>
  <si>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</si>
  <si>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 xml:space="preserve">Количество браков, ед. </t>
  </si>
  <si>
    <r>
      <t>Количество разводов, ед.</t>
    </r>
    <r>
      <rPr>
        <sz val="13"/>
        <rFont val="Times New Roman Cyr"/>
        <family val="1"/>
        <charset val="204"/>
      </rPr>
      <t xml:space="preserve"> </t>
    </r>
  </si>
  <si>
    <t>3 кв.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</si>
  <si>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</si>
  <si>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</si>
  <si>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</si>
  <si>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</si>
  <si>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</si>
  <si>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1) min / max</t>
  </si>
  <si>
    <t>На 01.01.19 г.</t>
  </si>
  <si>
    <t>4 кв. 2018</t>
  </si>
  <si>
    <t>Декабрь
2018</t>
  </si>
  <si>
    <t>Декабрь 2018</t>
  </si>
  <si>
    <t>66,07 / 69,24</t>
  </si>
  <si>
    <t>75,22 / 78,78</t>
  </si>
  <si>
    <t>65,00 / 69,00</t>
  </si>
  <si>
    <t>75,00 / 79,00</t>
  </si>
  <si>
    <t xml:space="preserve">58,95 / 59,59 </t>
  </si>
  <si>
    <t>67,10 / 67,78</t>
  </si>
  <si>
    <t>Средний курс за 2018 год</t>
  </si>
  <si>
    <t>*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</si>
  <si>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</si>
  <si>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</si>
  <si>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</t>
  </si>
  <si>
    <t xml:space="preserve">         Прочие:</t>
  </si>
  <si>
    <t>по инвалидности всего, в т.ч.: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</si>
  <si>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
дети-инвалиды до 18 лет, социальные пенсии), всего</t>
    </r>
  </si>
  <si>
    <t>по случаю потере кормильца (трудовые)</t>
  </si>
  <si>
    <t>На 
01.01.19 г.</t>
  </si>
  <si>
    <t>Январь-декабрь 2018</t>
  </si>
  <si>
    <r>
      <t xml:space="preserve">                - Управление по спорту</t>
    </r>
    <r>
      <rPr>
        <i/>
        <vertAlign val="superscript"/>
        <sz val="13"/>
        <rFont val="Times New Roman Cyr"/>
        <charset val="204"/>
      </rPr>
      <t>1)</t>
    </r>
  </si>
  <si>
    <r>
      <t xml:space="preserve">                - Управление общего и дошкольного образования</t>
    </r>
    <r>
      <rPr>
        <i/>
        <vertAlign val="superscript"/>
        <sz val="13"/>
        <rFont val="Times New Roman Cyr"/>
        <charset val="204"/>
      </rPr>
      <t>1)</t>
    </r>
  </si>
  <si>
    <t>1) Увеличение численности по разделу "Управление по спорту" и снижение численности по разделу "Управление общего и дошкольного образования" обусловлено изменением типа учреждений из МБУ ДО "ДЮСШ" в МБУ "Спортивные школы"</t>
  </si>
  <si>
    <t>декабрь 2018</t>
  </si>
  <si>
    <t>2019</t>
  </si>
  <si>
    <t>к декабрю 2018 г., %</t>
  </si>
  <si>
    <t>обращение с ТКО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</si>
  <si>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</si>
  <si>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</si>
  <si>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</si>
  <si>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</si>
  <si>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</si>
  <si>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</si>
  <si>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</si>
  <si>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</si>
  <si>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</si>
  <si>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</si>
  <si>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</si>
  <si>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</si>
  <si>
    <t>Средний курс за 2019 год</t>
  </si>
  <si>
    <t>65,23 / 68,45</t>
  </si>
  <si>
    <t>74,49 / 78,10</t>
  </si>
  <si>
    <t>66,14 / 66,70</t>
  </si>
  <si>
    <t>75,55 / 76,15</t>
  </si>
  <si>
    <t>64,27 / 67,38</t>
  </si>
  <si>
    <t>73,04 / 76,51</t>
  </si>
  <si>
    <t>64,00 / 68,00</t>
  </si>
  <si>
    <t>73,00 / 77,00</t>
  </si>
  <si>
    <t>65,53 / 66,01</t>
  </si>
  <si>
    <t>74,41 / 74,97</t>
  </si>
  <si>
    <t>1 кв. 2019</t>
  </si>
  <si>
    <t>2) По данным ежеквартальной информации Таймырского Долгано-Ненецкого муниципального района</t>
  </si>
  <si>
    <t>Детское дошкольное учреждение: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</si>
  <si>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</si>
  <si>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t>1) По данным  Управления потребительского рынка и услуг Администрации города Норильска</t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</si>
  <si>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</si>
  <si>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 xml:space="preserve">2) По МО г. Норильск приведены данные Управления жилищно-коммунального хозяйства Администрации города </t>
  </si>
  <si>
    <t>от 372 до 2 728</t>
  </si>
  <si>
    <r>
      <t>Норильск</t>
    </r>
    <r>
      <rPr>
        <b/>
        <vertAlign val="superscript"/>
        <sz val="13"/>
        <rFont val="Times New Roman"/>
        <family val="1"/>
        <charset val="204"/>
      </rPr>
      <t>1)</t>
    </r>
  </si>
  <si>
    <r>
      <t>Красноярск</t>
    </r>
    <r>
      <rPr>
        <b/>
        <vertAlign val="superscript"/>
        <sz val="13"/>
        <rFont val="Times New Roman"/>
        <family val="1"/>
        <charset val="204"/>
      </rPr>
      <t>1)</t>
    </r>
  </si>
  <si>
    <r>
      <t>Красноярский край</t>
    </r>
    <r>
      <rPr>
        <b/>
        <vertAlign val="superscript"/>
        <sz val="13"/>
        <rFont val="Times New Roman"/>
        <family val="1"/>
        <charset val="204"/>
      </rPr>
      <t>1)</t>
    </r>
  </si>
  <si>
    <t>63,80 / 66,91</t>
  </si>
  <si>
    <t>72,08 / 75,56</t>
  </si>
  <si>
    <t>63,00 / 67,00</t>
  </si>
  <si>
    <t>71,00 / 75,00</t>
  </si>
  <si>
    <t>64,77 / 65,33</t>
  </si>
  <si>
    <t>73,30 / 73,85</t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</si>
  <si>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family val="1"/>
        <charset val="204"/>
      </rPr>
      <t>2)</t>
    </r>
  </si>
  <si>
    <t>Сеть учреждений</t>
  </si>
  <si>
    <t xml:space="preserve">         центр образования</t>
  </si>
  <si>
    <t xml:space="preserve"> - численность занимающихся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</si>
  <si>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</si>
  <si>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</si>
  <si>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- АНО «Учебный центр в городе Норильске» (является представителем ФГАОУ ВО «Тюменский государственный университет»</t>
  </si>
  <si>
    <t xml:space="preserve"> - МБУ «Музейно-выставочный комплекс "Музей Норильска" </t>
  </si>
  <si>
    <t xml:space="preserve">          дворец спорта («Арктика», «Ледовый д/с «Кайеркан»)</t>
  </si>
  <si>
    <t>1.9. МКУ "Управление муниципального закупок"</t>
  </si>
  <si>
    <t>63,02 / 66,12</t>
  </si>
  <si>
    <t>70,84 / 74,31</t>
  </si>
  <si>
    <t>64,23 / 64,82</t>
  </si>
  <si>
    <t>72,24 / 72,86</t>
  </si>
  <si>
    <t>МО город Норильск</t>
  </si>
  <si>
    <r>
      <t>На 01.01.19 г.</t>
    </r>
    <r>
      <rPr>
        <b/>
        <vertAlign val="superscript"/>
        <sz val="13"/>
        <rFont val="Times New Roman Cyr"/>
        <charset val="204"/>
      </rPr>
      <t>1)</t>
    </r>
  </si>
  <si>
    <t>2) Информация Таймырского Долгано-Ненецкого муниципального района (ежеквартальная)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</si>
  <si>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</si>
  <si>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1) Ежеквартальная информация</t>
  </si>
  <si>
    <t>62,64 / 66,93</t>
  </si>
  <si>
    <t>70,20 / 74,89</t>
  </si>
  <si>
    <t>Постоянное население - всего</t>
  </si>
  <si>
    <t>63,36 / 66,47</t>
  </si>
  <si>
    <t>70,90 / 74,37</t>
  </si>
  <si>
    <t>63,08 / 67,48</t>
  </si>
  <si>
    <t>70,24 / 75,11</t>
  </si>
  <si>
    <t>64,45 / 65,13</t>
  </si>
  <si>
    <t>72,16 / 72,82</t>
  </si>
  <si>
    <t>2 кв. 2019</t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</si>
  <si>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</si>
  <si>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>2</t>
    </r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</si>
  <si>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</si>
  <si>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</si>
  <si>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</si>
  <si>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</si>
  <si>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2019 году произошла  реорганизация учреждений образования: 
- МБДОУ «Детский сад № 48 «Золотая рыбка» присоединено к МБДОУ «Детский сад № 68 «Ладушки»;
- МБДОУ «Детский сад № 31 «Малыш» присоединено к МБДОУ «Детский сад № 82 «Сказка».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</si>
  <si>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приборостроения», с конца 2017 года является представительством двух организаций профессионального образования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</si>
  <si>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с 31.12.2018 филиал ГАОУ ВО «Ленинградский государственный университет им. А.С. Пушкина» прекратил деятельность на территории г.Норильска</t>
    </r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</si>
  <si>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</si>
  <si>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</si>
  <si>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</si>
  <si>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</si>
  <si>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</si>
  <si>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</si>
  <si>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</si>
  <si>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</si>
  <si>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</si>
  <si>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</si>
  <si>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</si>
  <si>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</si>
  <si>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</si>
  <si>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</si>
  <si>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</si>
  <si>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</si>
  <si>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</si>
  <si>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</si>
  <si>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</si>
  <si>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</si>
  <si>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</si>
  <si>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</si>
  <si>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</si>
  <si>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</si>
  <si>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</si>
  <si>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</si>
  <si>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</si>
  <si>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</si>
  <si>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</si>
  <si>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Помывка в бане (в общем зале – 2 часа)</t>
  </si>
  <si>
    <t>Стрижка модельная женская (в стоимость не включены мытье, сушка феном)</t>
  </si>
  <si>
    <t>Стрижка модельная мужская (в стоимость  не включены мытье и сушка феном)</t>
  </si>
  <si>
    <t>Пошив мужских брюк (без стоимости усложняющих элементов)</t>
  </si>
  <si>
    <t>Пошив легкого платья (без стоимости усложняющих элементов и фурнитуры)</t>
  </si>
  <si>
    <t>Ремонт женской обуви (металлические  набойки) с учетом НДС</t>
  </si>
  <si>
    <t>Ремонт женской обуви (полиуретановые набойки) с учетом НДС</t>
  </si>
  <si>
    <t>Химчистка мужского костюма (двойка)</t>
  </si>
  <si>
    <t>Усредненный ремонт импортного цветного  телевизора (без стоимости запчастей), с учетом НДС</t>
  </si>
  <si>
    <t>Ремонт холодильника без стоимости деталей (замена холод. агрегата)</t>
  </si>
  <si>
    <t xml:space="preserve">Стирка и глажение 1 кг  белья для населения                   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</si>
  <si>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</si>
  <si>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</si>
  <si>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</si>
  <si>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Плавательный бассейн, расценка за 1 занятие
(по абонементу)</t>
  </si>
  <si>
    <t>Изготовление фотоснимков для паспорта
(6 шт.)</t>
  </si>
  <si>
    <t>Предоставление разговора по автоматической междугородной телефонной связи на расстоянии 601-1200 км  в рабочее время
(1 мин)</t>
  </si>
  <si>
    <t>Предоставление разговора по автоматической  междугородной телефонной  связи на расстоянии 1201-3000 км в рабочее время
(1 мин).</t>
  </si>
  <si>
    <t>Динамика индекса потребительских цен по Российской Федерации (отчетный месяц к предыдущему), %</t>
  </si>
  <si>
    <t>Динамика индекса потребительских цен по Красноярскому краю (отчетный месяц к предыдущему), %</t>
  </si>
  <si>
    <t>71,97 / 72,66</t>
  </si>
  <si>
    <t>70,30 /75,02</t>
  </si>
  <si>
    <t>70,71 / 74,19</t>
  </si>
  <si>
    <t>63,78 / 64,43</t>
  </si>
  <si>
    <t>62,45 / 66,80</t>
  </si>
  <si>
    <t>62,57 / 65,68</t>
  </si>
  <si>
    <t>3 кв. 2019</t>
  </si>
  <si>
    <r>
      <t>44 / 50</t>
    </r>
    <r>
      <rPr>
        <vertAlign val="superscript"/>
        <sz val="13"/>
        <rFont val="Times New Roman Cyr"/>
        <charset val="204"/>
      </rPr>
      <t>3)</t>
    </r>
  </si>
  <si>
    <t>110 / 125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</si>
  <si>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</si>
  <si>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Стоимость проезда в городском общественном транспорте (автобус) по межрайонным маршрутам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</si>
  <si>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</si>
  <si>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</si>
  <si>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2),3),4)</t>
    </r>
  </si>
  <si>
    <t>70,62 / 71,31</t>
  </si>
  <si>
    <t>69,20 / 73,90</t>
  </si>
  <si>
    <t>69,43 / 72,91</t>
  </si>
  <si>
    <t>62,86 / 63,48</t>
  </si>
  <si>
    <t>61,36 / 65,62</t>
  </si>
  <si>
    <t>61,82 / 64,93</t>
  </si>
  <si>
    <t>среднее значение контроль</t>
  </si>
  <si>
    <t>ПАО "Росбанк"</t>
  </si>
  <si>
    <t>63,74 / 68,04</t>
  </si>
  <si>
    <t>70,59 / 75,29</t>
  </si>
  <si>
    <t>65,27 / 66,07</t>
  </si>
  <si>
    <t>72,68 / 73,51</t>
  </si>
  <si>
    <t>71,50 / 74,97</t>
  </si>
  <si>
    <t>На 01.10.18 г.</t>
  </si>
  <si>
    <t>На 01.10.19 г.</t>
  </si>
  <si>
    <t>Отклонение
 01.10.19 г./ 01.10.18 г., +, -</t>
  </si>
  <si>
    <t xml:space="preserve">На 01.10.19 г. </t>
  </si>
  <si>
    <t>0,3 п.п.</t>
  </si>
  <si>
    <t>На 01.10.2019 г.</t>
  </si>
  <si>
    <t>63,46 / 66,49</t>
  </si>
  <si>
    <t>63,24 / 67,54</t>
  </si>
  <si>
    <t>69,32 / 74,02</t>
  </si>
  <si>
    <r>
      <t>181 443</t>
    </r>
    <r>
      <rPr>
        <vertAlign val="superscript"/>
        <sz val="13"/>
        <rFont val="Times New Roman Cyr"/>
        <charset val="204"/>
      </rPr>
      <t>3)</t>
    </r>
  </si>
  <si>
    <r>
      <rPr>
        <b/>
        <sz val="12"/>
        <rFont val="Times New Roman"/>
        <family val="1"/>
        <charset val="204"/>
      </rPr>
      <t>(6)</t>
    </r>
    <r>
      <rPr>
        <sz val="12"/>
        <rFont val="Times New Roman"/>
        <family val="1"/>
        <charset val="204"/>
      </rPr>
      <t xml:space="preserve"> во втором полугодии 2019 года создано:
- муниципальное казенное учреждение «Управление потребительского рынка и услуг» путем изменения типа муниципального учреждения «Управление потребительского рынка и услуг Администрации города Норильска»;
- муниципальное казенное учреждение «Управление жилищно-коммунального хозяйства» путем изменения типа муниципального учреждения «Управление жилищно-коммунального хозяйства Администрации города Норильска»;
- муниципальное казенное учреждение «Управление земельных и имущественных отношений»</t>
    </r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</si>
  <si>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увеличение посетителей клубных формирований в 2019 году обусловлено популяризацией деятельности МБУ «Молодежный центр» среди молодежи города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</si>
  <si>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в конце 2018 года муниципальные бюджетные учреждения дополнительного образования «Детско-юношеские спортивные школы» реорганизованы в новый вид учреждений МБУ «Спортивные школы» </t>
    </r>
  </si>
  <si>
    <r>
      <t>1.11. МКУ "Управление земельных и имущественных отношений"</t>
    </r>
    <r>
      <rPr>
        <b/>
        <vertAlign val="superscript"/>
        <sz val="13"/>
        <color rgb="FF7030A0"/>
        <rFont val="Times New Roman"/>
        <family val="1"/>
        <charset val="204"/>
      </rPr>
      <t>6</t>
    </r>
  </si>
  <si>
    <r>
      <t>1.12. МКУ "Управление жилищно-коммунального хозяйства"</t>
    </r>
    <r>
      <rPr>
        <b/>
        <vertAlign val="superscript"/>
        <sz val="13"/>
        <color rgb="FF7030A0"/>
        <rFont val="Times New Roman"/>
        <family val="1"/>
        <charset val="204"/>
      </rPr>
      <t>6</t>
    </r>
  </si>
  <si>
    <r>
      <t>1.10. МКУ "Управление потребительского рынка и услуг"</t>
    </r>
    <r>
      <rPr>
        <b/>
        <vertAlign val="superscript"/>
        <sz val="13"/>
        <color rgb="FF7030A0"/>
        <rFont val="Times New Roman"/>
        <family val="1"/>
        <charset val="204"/>
      </rPr>
      <t>6</t>
    </r>
  </si>
  <si>
    <r>
      <t xml:space="preserve"> - количество посетителей клубных формирований</t>
    </r>
    <r>
      <rPr>
        <vertAlign val="superscript"/>
        <sz val="13"/>
        <color rgb="FF7030A0"/>
        <rFont val="Times New Roman"/>
        <family val="1"/>
        <charset val="204"/>
      </rPr>
      <t>5</t>
    </r>
  </si>
  <si>
    <r>
      <t>1.2. Детские спортивные школы, всего:</t>
    </r>
    <r>
      <rPr>
        <b/>
        <vertAlign val="superscript"/>
        <sz val="13"/>
        <color rgb="FF7030A0"/>
        <rFont val="Times New Roman"/>
        <family val="1"/>
        <charset val="204"/>
      </rPr>
      <t>4</t>
    </r>
  </si>
  <si>
    <t xml:space="preserve"> - МБУ «Кинокомплекс «Родина»</t>
  </si>
  <si>
    <t>1.3. Театры (Краевой бюджет), всего:</t>
  </si>
  <si>
    <t>2 551 / 58 665</t>
  </si>
  <si>
    <t>2 621 / 49 252</t>
  </si>
  <si>
    <t xml:space="preserve"> II. Сеть учреждений (Краевой бюджет):</t>
  </si>
  <si>
    <t>https://distant-tusur.ru/?utm_source=yandex&amp;utm_medium=search&amp;utm_campaign=search_Russia3&amp;yclid=6937681846407821588</t>
  </si>
  <si>
    <t>8 (903) 989-35-35</t>
  </si>
  <si>
    <t>8 (908) 033-90-91</t>
  </si>
  <si>
    <t>34-80-92; 36-04-90</t>
  </si>
  <si>
    <r>
      <t xml:space="preserve"> - Представительство колледжа экономики и управления г. Санкт-Петербург («Национальный открытый институт г. Санкт-Петербург)</t>
    </r>
    <r>
      <rPr>
        <sz val="11"/>
        <color theme="1"/>
        <rFont val="Calibri"/>
        <family val="2"/>
        <charset val="204"/>
        <scheme val="minor"/>
      </rPr>
      <t/>
    </r>
  </si>
  <si>
    <t>1.6. Среднее профессиональное образование, всего:</t>
  </si>
  <si>
    <t>(т.22-59-72)</t>
  </si>
  <si>
    <t>4 912/213</t>
  </si>
  <si>
    <t>4 963 / 23</t>
  </si>
  <si>
    <t xml:space="preserve">3) Расчетное значение, на основании данных Автономной некоммерческой организации «Информационно-издательский центр «Статистика Красноярского края» </t>
  </si>
  <si>
    <r>
      <t>182 021</t>
    </r>
    <r>
      <rPr>
        <vertAlign val="superscript"/>
        <sz val="13"/>
        <color theme="1"/>
        <rFont val="Times New Roman Cyr"/>
        <family val="1"/>
        <charset val="204"/>
      </rPr>
      <t>3)</t>
    </r>
  </si>
  <si>
    <t>4) По МО г. Дудинка информация приведена по состоянию на 01.10.2019 г.</t>
  </si>
  <si>
    <t>64,66 / 65,30</t>
  </si>
  <si>
    <t>69,76 / 73,23</t>
  </si>
  <si>
    <t>71,28 / 71,93</t>
  </si>
  <si>
    <t>Справочно: ЗФ ПАО "ГМК "Норильский никель"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</si>
  <si>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</si>
  <si>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Справочно: Данные по среднесписочной численности работников по полному кругу организаций и предприятий приводятся 1 раз в год в рамках формирования прогноза СЭР территории. По итогам 2018 г. среднесписочная численность работников по полному кругу организаций и предприятий составила 93 466 чел (сумма среднесписочной численности работников занятых в крупных и средних организациях - 79 366 чел. (по форме Красноярскстата) и численности работников СМП - 14 100 чел.)</t>
  </si>
  <si>
    <t>64,30 / 67,40</t>
  </si>
  <si>
    <r>
      <t>26,0 / 40</t>
    </r>
    <r>
      <rPr>
        <vertAlign val="superscript"/>
        <sz val="13"/>
        <rFont val="Times New Roman Cyr"/>
        <charset val="204"/>
      </rPr>
      <t>2)</t>
    </r>
  </si>
  <si>
    <t>45 / 46</t>
  </si>
  <si>
    <t>51,5 / 52,0</t>
  </si>
  <si>
    <t>52,5 / 53,0</t>
  </si>
  <si>
    <t>60,3 / 60,5</t>
  </si>
  <si>
    <t>69,34 / 72,81</t>
  </si>
  <si>
    <t>68,30 / 73,00</t>
  </si>
  <si>
    <t>70,73 / 71,38</t>
  </si>
  <si>
    <t>62,72 / 65,83</t>
  </si>
  <si>
    <t>62,58 / 66,88</t>
  </si>
  <si>
    <t xml:space="preserve">Себестоимость  на содержание 1-го ребенка в ДДУ </t>
  </si>
  <si>
    <t>На 01.12.18 г.</t>
  </si>
  <si>
    <t>На 01.12.19 г.</t>
  </si>
  <si>
    <t>Отклонение 
01.12.19 г./ 01.12.18 г, +, -</t>
  </si>
  <si>
    <t>На 01.12.2018 г.</t>
  </si>
  <si>
    <t>На 01.12.2019 г.</t>
  </si>
  <si>
    <t>63,54 / 64,13</t>
  </si>
  <si>
    <t>70,24 / 70,84</t>
  </si>
  <si>
    <t>Итого 
за 11 месяцев</t>
  </si>
  <si>
    <t>62,29 / 65,40</t>
  </si>
  <si>
    <t>68,81 / 72,29</t>
  </si>
  <si>
    <t>На 01.12.17 г.</t>
  </si>
  <si>
    <t>На 01.12.16 г.</t>
  </si>
  <si>
    <t>43,9 / 45</t>
  </si>
  <si>
    <t>45,7 / 47</t>
  </si>
  <si>
    <t>47 / 47,3</t>
  </si>
  <si>
    <t xml:space="preserve"> -</t>
  </si>
  <si>
    <t>46,5 / 48</t>
  </si>
  <si>
    <t>47,3 / 48,5</t>
  </si>
  <si>
    <t>52,2 / 53,0</t>
  </si>
  <si>
    <t>51,2 / 52,0</t>
  </si>
  <si>
    <t>58,4 / 60,0</t>
  </si>
  <si>
    <t>62,20 / 66,50</t>
  </si>
  <si>
    <t>За ноябрь 2019 г.</t>
  </si>
  <si>
    <t>За ноябрь 2018 г.</t>
  </si>
  <si>
    <t>Ноябрь
2018</t>
  </si>
  <si>
    <t>Ноябрь
2019</t>
  </si>
  <si>
    <t>Ноябрь 2018</t>
  </si>
  <si>
    <t>Отклонение
ноябрь 2019 /ноябрь 2018</t>
  </si>
  <si>
    <t>Отклонение
ноябрь 2019 / ноябрь 2018</t>
  </si>
  <si>
    <t>На 
01.12.18 г.</t>
  </si>
  <si>
    <t>На 
01.12.19 г.</t>
  </si>
  <si>
    <t>Отклонение                                    01.12.19 г. / 01.12.18 г.</t>
  </si>
  <si>
    <t>Отклонение 
01.12.19 / 01.12.18, 
+, -</t>
  </si>
  <si>
    <t>Средние цены в городах РФ и МО г. Норильск на 01.12.2019 г.</t>
  </si>
  <si>
    <t>1) По данным ЗАГС</t>
  </si>
  <si>
    <r>
      <t>Численность пенсионеров состоящих на учете в Управлении Пенсионного фонда в г. Норильске</t>
    </r>
    <r>
      <rPr>
        <b/>
        <vertAlign val="superscript"/>
        <sz val="16"/>
        <rFont val="Times New Roman Cyr"/>
        <charset val="204"/>
      </rPr>
      <t>1)</t>
    </r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</si>
  <si>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</si>
  <si>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r>
      <t>На 01.12.18 г.</t>
    </r>
    <r>
      <rPr>
        <b/>
        <vertAlign val="superscript"/>
        <sz val="13"/>
        <rFont val="Times New Roman Cyr"/>
        <charset val="204"/>
      </rPr>
      <t>1)</t>
    </r>
  </si>
  <si>
    <r>
      <t>На 01.12.19 г.</t>
    </r>
    <r>
      <rPr>
        <b/>
        <vertAlign val="superscript"/>
        <sz val="13"/>
        <rFont val="Times New Roman Cyr"/>
        <charset val="204"/>
      </rPr>
      <t>1)</t>
    </r>
  </si>
  <si>
    <r>
      <t>На 01.01.19 г.</t>
    </r>
    <r>
      <rPr>
        <b/>
        <vertAlign val="superscript"/>
        <sz val="13"/>
        <rFont val="Times New Roman Cyr"/>
        <charset val="204"/>
      </rPr>
      <t>2)</t>
    </r>
  </si>
  <si>
    <t>2) По данным Красноярскстата</t>
  </si>
  <si>
    <t>3) По данным ежеквартальной информации Таймырского Долгано-Ненецкого муниципального района</t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</si>
  <si>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charset val="204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</si>
</sst>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#,##0.0"/>
    <numFmt numFmtId="166" formatCode="0.0"/>
    <numFmt numFmtId="167" formatCode="#,##0.000"/>
    <numFmt numFmtId="168" formatCode="#,##0.0000"/>
    <numFmt numFmtId="169" formatCode="0.0000"/>
    <numFmt numFmtId="170" formatCode="#,##0.00000"/>
    <numFmt numFmtId="171" formatCode="[$-F800]dddd\,\ mmmm\ dd\,\ yyyy"/>
    <numFmt numFmtId="172" formatCode="0.00000"/>
    <numFmt numFmtId="173" formatCode="0.000"/>
    <numFmt numFmtId="174" formatCode="0.0000000000000"/>
  </numFmts>
  <fonts count="2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sz val="9"/>
      <color rgb="FFFF0000"/>
      <name val="Times New Roman CYR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vertAlign val="superscript"/>
      <sz val="13"/>
      <color rgb="FF7030A0"/>
      <name val="Times New Roman"/>
      <family val="1"/>
      <charset val="204"/>
    </font>
    <font>
      <b/>
      <vertAlign val="superscript"/>
      <sz val="13"/>
      <color rgb="FF7030A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3"/>
      <color theme="0" tint="-0.34998626667073579"/>
      <name val="Times New Roman"/>
      <family val="1"/>
      <charset val="204"/>
    </font>
    <font>
      <sz val="13"/>
      <color theme="0" tint="-0.34998626667073579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vertAlign val="superscript"/>
      <sz val="13"/>
      <color theme="1"/>
      <name val="Times New Roman Cyr"/>
      <family val="1"/>
      <charset val="204"/>
    </font>
    <font>
      <b/>
      <vertAlign val="superscript"/>
      <sz val="16"/>
      <name val="Times New Roman Cyr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EC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05">
    <xf numFmtId="0" fontId="0" fillId="0" borderId="0"/>
    <xf numFmtId="164" fontId="54" fillId="0" borderId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3" fillId="0" borderId="0"/>
    <xf numFmtId="0" fontId="54" fillId="0" borderId="0"/>
    <xf numFmtId="9" fontId="54" fillId="0" borderId="0" applyFont="0" applyFill="0" applyBorder="0" applyAlignment="0" applyProtection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6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4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25" fillId="29" borderId="80" applyNumberFormat="0" applyAlignment="0" applyProtection="0"/>
    <xf numFmtId="0" fontId="124" fillId="30" borderId="81" applyNumberFormat="0" applyAlignment="0" applyProtection="0"/>
    <xf numFmtId="0" fontId="123" fillId="30" borderId="80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122" fillId="0" borderId="78" applyNumberFormat="0" applyFill="0" applyAlignment="0" applyProtection="0"/>
    <xf numFmtId="0" fontId="121" fillId="0" borderId="86" applyNumberFormat="0" applyFill="0" applyAlignment="0" applyProtection="0"/>
    <xf numFmtId="0" fontId="120" fillId="0" borderId="79" applyNumberFormat="0" applyFill="0" applyAlignment="0" applyProtection="0"/>
    <xf numFmtId="0" fontId="120" fillId="0" borderId="0" applyNumberFormat="0" applyFill="0" applyBorder="0" applyAlignment="0" applyProtection="0"/>
    <xf numFmtId="0" fontId="111" fillId="0" borderId="85" applyNumberFormat="0" applyFill="0" applyAlignment="0" applyProtection="0"/>
    <xf numFmtId="0" fontId="112" fillId="31" borderId="83" applyNumberFormat="0" applyAlignment="0" applyProtection="0"/>
    <xf numFmtId="0" fontId="119" fillId="0" borderId="0" applyNumberFormat="0" applyFill="0" applyBorder="0" applyAlignment="0" applyProtection="0"/>
    <xf numFmtId="0" fontId="118" fillId="32" borderId="0" applyNumberFormat="0" applyBorder="0" applyAlignment="0" applyProtection="0"/>
    <xf numFmtId="0" fontId="117" fillId="33" borderId="0" applyNumberFormat="0" applyBorder="0" applyAlignment="0" applyProtection="0"/>
    <xf numFmtId="0" fontId="116" fillId="0" borderId="0" applyNumberFormat="0" applyFill="0" applyBorder="0" applyAlignment="0" applyProtection="0"/>
    <xf numFmtId="0" fontId="54" fillId="34" borderId="84" applyNumberFormat="0" applyFont="0" applyAlignment="0" applyProtection="0"/>
    <xf numFmtId="9" fontId="54" fillId="0" borderId="0" applyFont="0" applyFill="0" applyBorder="0" applyAlignment="0" applyProtection="0"/>
    <xf numFmtId="0" fontId="115" fillId="0" borderId="82" applyNumberFormat="0" applyFill="0" applyAlignment="0" applyProtection="0"/>
    <xf numFmtId="0" fontId="113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114" fillId="35" borderId="0" applyNumberFormat="0" applyBorder="0" applyAlignment="0" applyProtection="0"/>
    <xf numFmtId="0" fontId="54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132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54" fillId="0" borderId="0"/>
    <xf numFmtId="0" fontId="54" fillId="0" borderId="0"/>
    <xf numFmtId="44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49" fillId="0" borderId="0"/>
    <xf numFmtId="0" fontId="54" fillId="0" borderId="0"/>
    <xf numFmtId="0" fontId="54" fillId="0" borderId="0"/>
    <xf numFmtId="0" fontId="149" fillId="0" borderId="0"/>
    <xf numFmtId="0" fontId="149" fillId="0" borderId="0"/>
    <xf numFmtId="0" fontId="54" fillId="0" borderId="0"/>
    <xf numFmtId="0" fontId="149" fillId="0" borderId="0"/>
    <xf numFmtId="0" fontId="5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54" fillId="0" borderId="0"/>
    <xf numFmtId="0" fontId="54" fillId="0" borderId="0"/>
    <xf numFmtId="0" fontId="1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49" fillId="0" borderId="0"/>
    <xf numFmtId="0" fontId="149" fillId="0" borderId="0"/>
    <xf numFmtId="0" fontId="5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54" fillId="0" borderId="0"/>
    <xf numFmtId="0" fontId="5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5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6" fillId="0" borderId="0"/>
    <xf numFmtId="0" fontId="54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54" fillId="0" borderId="0"/>
    <xf numFmtId="0" fontId="54" fillId="0" borderId="0"/>
    <xf numFmtId="0" fontId="54" fillId="0" borderId="0"/>
    <xf numFmtId="0" fontId="1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0" fillId="0" borderId="0"/>
    <xf numFmtId="0" fontId="54" fillId="0" borderId="0"/>
    <xf numFmtId="0" fontId="16" fillId="0" borderId="0"/>
    <xf numFmtId="0" fontId="16" fillId="0" borderId="0"/>
    <xf numFmtId="0" fontId="54" fillId="0" borderId="0"/>
    <xf numFmtId="0" fontId="1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4" fillId="0" borderId="0"/>
    <xf numFmtId="0" fontId="1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44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170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189" fillId="7" borderId="0" applyNumberFormat="0" applyBorder="0" applyAlignment="0" applyProtection="0"/>
    <xf numFmtId="0" fontId="189" fillId="8" borderId="0" applyNumberFormat="0" applyBorder="0" applyAlignment="0" applyProtection="0"/>
    <xf numFmtId="0" fontId="189" fillId="9" borderId="0" applyNumberFormat="0" applyBorder="0" applyAlignment="0" applyProtection="0"/>
    <xf numFmtId="0" fontId="189" fillId="10" borderId="0" applyNumberFormat="0" applyBorder="0" applyAlignment="0" applyProtection="0"/>
    <xf numFmtId="0" fontId="189" fillId="11" borderId="0" applyNumberFormat="0" applyBorder="0" applyAlignment="0" applyProtection="0"/>
    <xf numFmtId="0" fontId="189" fillId="12" borderId="0" applyNumberFormat="0" applyBorder="0" applyAlignment="0" applyProtection="0"/>
    <xf numFmtId="0" fontId="189" fillId="13" borderId="0" applyNumberFormat="0" applyBorder="0" applyAlignment="0" applyProtection="0"/>
    <xf numFmtId="0" fontId="189" fillId="14" borderId="0" applyNumberFormat="0" applyBorder="0" applyAlignment="0" applyProtection="0"/>
    <xf numFmtId="0" fontId="189" fillId="15" borderId="0" applyNumberFormat="0" applyBorder="0" applyAlignment="0" applyProtection="0"/>
    <xf numFmtId="0" fontId="189" fillId="16" borderId="0" applyNumberFormat="0" applyBorder="0" applyAlignment="0" applyProtection="0"/>
    <xf numFmtId="0" fontId="189" fillId="17" borderId="0" applyNumberFormat="0" applyBorder="0" applyAlignment="0" applyProtection="0"/>
    <xf numFmtId="0" fontId="189" fillId="18" borderId="0" applyNumberFormat="0" applyBorder="0" applyAlignment="0" applyProtection="0"/>
    <xf numFmtId="0" fontId="190" fillId="19" borderId="0" applyNumberFormat="0" applyBorder="0" applyAlignment="0" applyProtection="0"/>
    <xf numFmtId="0" fontId="190" fillId="20" borderId="0" applyNumberFormat="0" applyBorder="0" applyAlignment="0" applyProtection="0"/>
    <xf numFmtId="0" fontId="190" fillId="6" borderId="0" applyNumberFormat="0" applyBorder="0" applyAlignment="0" applyProtection="0"/>
    <xf numFmtId="0" fontId="190" fillId="21" borderId="0" applyNumberFormat="0" applyBorder="0" applyAlignment="0" applyProtection="0"/>
    <xf numFmtId="0" fontId="190" fillId="22" borderId="0" applyNumberFormat="0" applyBorder="0" applyAlignment="0" applyProtection="0"/>
    <xf numFmtId="0" fontId="190" fillId="4" borderId="0" applyNumberFormat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190" fillId="23" borderId="0" applyNumberFormat="0" applyBorder="0" applyAlignment="0" applyProtection="0"/>
    <xf numFmtId="0" fontId="190" fillId="24" borderId="0" applyNumberFormat="0" applyBorder="0" applyAlignment="0" applyProtection="0"/>
    <xf numFmtId="0" fontId="190" fillId="25" borderId="0" applyNumberFormat="0" applyBorder="0" applyAlignment="0" applyProtection="0"/>
    <xf numFmtId="0" fontId="190" fillId="26" borderId="0" applyNumberFormat="0" applyBorder="0" applyAlignment="0" applyProtection="0"/>
    <xf numFmtId="0" fontId="190" fillId="27" borderId="0" applyNumberFormat="0" applyBorder="0" applyAlignment="0" applyProtection="0"/>
    <xf numFmtId="0" fontId="190" fillId="28" borderId="0" applyNumberFormat="0" applyBorder="0" applyAlignment="0" applyProtection="0"/>
    <xf numFmtId="0" fontId="194" fillId="29" borderId="80" applyNumberFormat="0" applyAlignment="0" applyProtection="0"/>
    <xf numFmtId="0" fontId="195" fillId="30" borderId="81" applyNumberFormat="0" applyAlignment="0" applyProtection="0"/>
    <xf numFmtId="0" fontId="196" fillId="30" borderId="80" applyNumberFormat="0" applyAlignment="0" applyProtection="0"/>
    <xf numFmtId="0" fontId="197" fillId="0" borderId="78" applyNumberFormat="0" applyFill="0" applyAlignment="0" applyProtection="0"/>
    <xf numFmtId="0" fontId="198" fillId="0" borderId="86" applyNumberFormat="0" applyFill="0" applyAlignment="0" applyProtection="0"/>
    <xf numFmtId="0" fontId="199" fillId="0" borderId="79" applyNumberFormat="0" applyFill="0" applyAlignment="0" applyProtection="0"/>
    <xf numFmtId="0" fontId="199" fillId="0" borderId="0" applyNumberFormat="0" applyFill="0" applyBorder="0" applyAlignment="0" applyProtection="0"/>
    <xf numFmtId="0" fontId="192" fillId="0" borderId="85" applyNumberFormat="0" applyFill="0" applyAlignment="0" applyProtection="0"/>
    <xf numFmtId="0" fontId="191" fillId="31" borderId="83" applyNumberFormat="0" applyAlignment="0" applyProtection="0"/>
    <xf numFmtId="0" fontId="200" fillId="32" borderId="0" applyNumberFormat="0" applyBorder="0" applyAlignment="0" applyProtection="0"/>
    <xf numFmtId="0" fontId="201" fillId="0" borderId="0"/>
    <xf numFmtId="0" fontId="201" fillId="0" borderId="0"/>
    <xf numFmtId="0" fontId="202" fillId="33" borderId="0" applyNumberFormat="0" applyBorder="0" applyAlignment="0" applyProtection="0"/>
    <xf numFmtId="0" fontId="203" fillId="0" borderId="0" applyNumberFormat="0" applyFill="0" applyBorder="0" applyAlignment="0" applyProtection="0"/>
    <xf numFmtId="0" fontId="204" fillId="0" borderId="82" applyNumberFormat="0" applyFill="0" applyAlignment="0" applyProtection="0"/>
    <xf numFmtId="0" fontId="193" fillId="0" borderId="0" applyNumberFormat="0" applyFill="0" applyBorder="0" applyAlignment="0" applyProtection="0"/>
    <xf numFmtId="0" fontId="205" fillId="35" borderId="0" applyNumberFormat="0" applyBorder="0" applyAlignment="0" applyProtection="0"/>
    <xf numFmtId="0" fontId="3" fillId="0" borderId="0"/>
    <xf numFmtId="0" fontId="2" fillId="0" borderId="0"/>
    <xf numFmtId="0" fontId="208" fillId="0" borderId="0" applyNumberFormat="0" applyFill="0" applyBorder="0" applyAlignment="0" applyProtection="0"/>
    <xf numFmtId="0" fontId="2" fillId="0" borderId="0"/>
  </cellStyleXfs>
  <cellXfs count="1397">
    <xf numFmtId="0" fontId="0" fillId="0" borderId="0" xfId="0"/>
    <xf numFmtId="165" fontId="60" fillId="0" borderId="0" xfId="0" applyNumberFormat="1" applyFont="1" applyFill="1" applyBorder="1" applyAlignment="1">
      <alignment horizontal="center" vertical="center"/>
    </xf>
    <xf numFmtId="165" fontId="60" fillId="0" borderId="0" xfId="0" applyNumberFormat="1" applyFont="1" applyFill="1" applyBorder="1" applyAlignment="1">
      <alignment horizontal="center"/>
    </xf>
    <xf numFmtId="0" fontId="55" fillId="0" borderId="0" xfId="0" applyFont="1" applyFill="1" applyBorder="1"/>
    <xf numFmtId="0" fontId="60" fillId="0" borderId="0" xfId="0" applyFont="1" applyFill="1" applyBorder="1"/>
    <xf numFmtId="0" fontId="60" fillId="0" borderId="0" xfId="0" applyFont="1" applyFill="1"/>
    <xf numFmtId="0" fontId="56" fillId="0" borderId="0" xfId="0" applyFont="1" applyFill="1"/>
    <xf numFmtId="166" fontId="55" fillId="0" borderId="0" xfId="0" applyNumberFormat="1" applyFont="1" applyFill="1"/>
    <xf numFmtId="0" fontId="63" fillId="0" borderId="0" xfId="0" applyFont="1" applyFill="1"/>
    <xf numFmtId="0" fontId="55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56" fillId="0" borderId="0" xfId="0" applyFont="1" applyFill="1" applyBorder="1" applyAlignment="1">
      <alignment horizontal="center"/>
    </xf>
    <xf numFmtId="0" fontId="81" fillId="0" borderId="0" xfId="0" applyFont="1" applyFill="1" applyBorder="1"/>
    <xf numFmtId="0" fontId="60" fillId="0" borderId="0" xfId="0" applyFont="1" applyFill="1" applyAlignment="1">
      <alignment wrapText="1"/>
    </xf>
    <xf numFmtId="0" fontId="79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 wrapText="1"/>
    </xf>
    <xf numFmtId="0" fontId="56" fillId="0" borderId="0" xfId="0" applyFont="1" applyFill="1" applyBorder="1"/>
    <xf numFmtId="0" fontId="80" fillId="0" borderId="0" xfId="0" applyFont="1" applyFill="1" applyBorder="1" applyAlignment="1">
      <alignment vertical="top" wrapText="1"/>
    </xf>
    <xf numFmtId="2" fontId="55" fillId="0" borderId="0" xfId="0" applyNumberFormat="1" applyFont="1" applyFill="1"/>
    <xf numFmtId="1" fontId="55" fillId="0" borderId="0" xfId="0" applyNumberFormat="1" applyFont="1" applyFill="1"/>
    <xf numFmtId="49" fontId="55" fillId="0" borderId="0" xfId="0" applyNumberFormat="1" applyFont="1" applyFill="1" applyAlignment="1">
      <alignment horizontal="center"/>
    </xf>
    <xf numFmtId="165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 wrapText="1"/>
    </xf>
    <xf numFmtId="165" fontId="55" fillId="0" borderId="0" xfId="0" applyNumberFormat="1" applyFont="1" applyFill="1"/>
    <xf numFmtId="167" fontId="55" fillId="0" borderId="0" xfId="0" applyNumberFormat="1" applyFont="1" applyFill="1"/>
    <xf numFmtId="0" fontId="55" fillId="0" borderId="0" xfId="0" applyFont="1" applyFill="1" applyBorder="1" applyAlignment="1">
      <alignment vertical="center"/>
    </xf>
    <xf numFmtId="0" fontId="82" fillId="0" borderId="0" xfId="0" applyFont="1" applyFill="1" applyBorder="1"/>
    <xf numFmtId="3" fontId="55" fillId="0" borderId="0" xfId="0" applyNumberFormat="1" applyFont="1" applyFill="1"/>
    <xf numFmtId="0" fontId="96" fillId="0" borderId="0" xfId="0" applyFont="1" applyFill="1"/>
    <xf numFmtId="166" fontId="56" fillId="0" borderId="0" xfId="0" applyNumberFormat="1" applyFont="1" applyFill="1" applyBorder="1" applyAlignment="1">
      <alignment horizontal="center"/>
    </xf>
    <xf numFmtId="165" fontId="103" fillId="0" borderId="0" xfId="0" applyNumberFormat="1" applyFont="1" applyFill="1"/>
    <xf numFmtId="0" fontId="56" fillId="0" borderId="0" xfId="0" applyFont="1" applyFill="1" applyBorder="1" applyAlignment="1"/>
    <xf numFmtId="165" fontId="55" fillId="0" borderId="0" xfId="0" applyNumberFormat="1" applyFont="1" applyFill="1" applyBorder="1"/>
    <xf numFmtId="0" fontId="82" fillId="0" borderId="0" xfId="0" applyFont="1" applyFill="1" applyBorder="1" applyAlignment="1">
      <alignment vertical="top" wrapText="1"/>
    </xf>
    <xf numFmtId="0" fontId="83" fillId="0" borderId="0" xfId="0" applyFont="1" applyFill="1" applyBorder="1" applyAlignment="1">
      <alignment vertical="top" wrapText="1"/>
    </xf>
    <xf numFmtId="0" fontId="84" fillId="0" borderId="0" xfId="0" applyFont="1" applyFill="1" applyBorder="1"/>
    <xf numFmtId="0" fontId="85" fillId="0" borderId="0" xfId="0" applyFont="1" applyFill="1" applyBorder="1" applyAlignment="1">
      <alignment horizontal="right"/>
    </xf>
    <xf numFmtId="0" fontId="86" fillId="0" borderId="0" xfId="0" applyFont="1" applyFill="1" applyBorder="1" applyAlignment="1">
      <alignment horizontal="justify"/>
    </xf>
    <xf numFmtId="0" fontId="81" fillId="0" borderId="0" xfId="0" applyFont="1" applyFill="1"/>
    <xf numFmtId="0" fontId="68" fillId="0" borderId="0" xfId="0" applyFont="1" applyFill="1" applyAlignment="1"/>
    <xf numFmtId="0" fontId="67" fillId="0" borderId="0" xfId="0" applyFont="1" applyFill="1" applyBorder="1" applyAlignment="1">
      <alignment horizontal="center"/>
    </xf>
    <xf numFmtId="2" fontId="64" fillId="0" borderId="0" xfId="0" applyNumberFormat="1" applyFont="1" applyFill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4" fontId="60" fillId="0" borderId="0" xfId="0" applyNumberFormat="1" applyFont="1" applyFill="1" applyBorder="1" applyAlignment="1">
      <alignment horizontal="center" vertical="center"/>
    </xf>
    <xf numFmtId="2" fontId="64" fillId="0" borderId="0" xfId="0" applyNumberFormat="1" applyFont="1" applyFill="1" applyAlignment="1"/>
    <xf numFmtId="0" fontId="60" fillId="0" borderId="0" xfId="0" applyFont="1" applyFill="1" applyBorder="1" applyAlignment="1">
      <alignment vertical="center"/>
    </xf>
    <xf numFmtId="3" fontId="55" fillId="0" borderId="0" xfId="0" applyNumberFormat="1" applyFont="1" applyFill="1" applyBorder="1"/>
    <xf numFmtId="0" fontId="67" fillId="0" borderId="0" xfId="0" applyFont="1" applyFill="1" applyBorder="1" applyAlignment="1"/>
    <xf numFmtId="1" fontId="103" fillId="0" borderId="0" xfId="0" applyNumberFormat="1" applyFont="1" applyFill="1"/>
    <xf numFmtId="0" fontId="103" fillId="0" borderId="0" xfId="0" applyFont="1" applyFill="1"/>
    <xf numFmtId="4" fontId="103" fillId="0" borderId="0" xfId="0" applyNumberFormat="1" applyFont="1" applyFill="1"/>
    <xf numFmtId="0" fontId="57" fillId="0" borderId="0" xfId="0" applyFont="1" applyFill="1" applyBorder="1" applyAlignment="1">
      <alignment horizontal="center" vertical="center" wrapText="1"/>
    </xf>
    <xf numFmtId="2" fontId="77" fillId="0" borderId="0" xfId="0" applyNumberFormat="1" applyFont="1" applyFill="1" applyBorder="1" applyAlignment="1">
      <alignment horizontal="center" vertical="center"/>
    </xf>
    <xf numFmtId="166" fontId="55" fillId="0" borderId="0" xfId="0" applyNumberFormat="1" applyFont="1" applyFill="1" applyBorder="1"/>
    <xf numFmtId="0" fontId="55" fillId="0" borderId="0" xfId="0" applyFont="1" applyFill="1"/>
    <xf numFmtId="0" fontId="56" fillId="0" borderId="0" xfId="0" applyFont="1" applyFill="1" applyAlignment="1">
      <alignment horizontal="center"/>
    </xf>
    <xf numFmtId="0" fontId="81" fillId="0" borderId="0" xfId="0" applyFont="1" applyFill="1" applyBorder="1"/>
    <xf numFmtId="0" fontId="71" fillId="0" borderId="0" xfId="0" applyFont="1" applyFill="1" applyBorder="1" applyAlignment="1">
      <alignment horizontal="left" vertical="justify" wrapText="1"/>
    </xf>
    <xf numFmtId="0" fontId="70" fillId="0" borderId="0" xfId="0" applyFont="1" applyFill="1" applyBorder="1" applyAlignment="1">
      <alignment horizontal="left" vertical="justify" wrapText="1"/>
    </xf>
    <xf numFmtId="0" fontId="60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left" vertical="top" wrapText="1"/>
    </xf>
    <xf numFmtId="0" fontId="88" fillId="0" borderId="0" xfId="0" applyFont="1" applyFill="1" applyBorder="1" applyAlignment="1"/>
    <xf numFmtId="166" fontId="56" fillId="0" borderId="0" xfId="0" applyNumberFormat="1" applyFont="1" applyFill="1" applyBorder="1"/>
    <xf numFmtId="166" fontId="103" fillId="0" borderId="0" xfId="0" applyNumberFormat="1" applyFont="1" applyFill="1"/>
    <xf numFmtId="0" fontId="128" fillId="0" borderId="0" xfId="0" applyFont="1" applyFill="1" applyBorder="1"/>
    <xf numFmtId="166" fontId="130" fillId="0" borderId="0" xfId="0" applyNumberFormat="1" applyFont="1" applyFill="1"/>
    <xf numFmtId="166" fontId="129" fillId="0" borderId="0" xfId="0" applyNumberFormat="1" applyFont="1" applyFill="1"/>
    <xf numFmtId="0" fontId="79" fillId="0" borderId="0" xfId="0" applyFont="1" applyFill="1" applyBorder="1" applyAlignment="1">
      <alignment vertical="top" wrapText="1"/>
    </xf>
    <xf numFmtId="0" fontId="87" fillId="0" borderId="0" xfId="0" applyFont="1" applyFill="1" applyBorder="1" applyAlignment="1">
      <alignment vertical="center" wrapText="1"/>
    </xf>
    <xf numFmtId="2" fontId="79" fillId="0" borderId="0" xfId="0" applyNumberFormat="1" applyFont="1" applyFill="1" applyBorder="1" applyAlignment="1">
      <alignment vertical="center"/>
    </xf>
    <xf numFmtId="4" fontId="79" fillId="0" borderId="0" xfId="0" applyNumberFormat="1" applyFont="1" applyFill="1" applyBorder="1" applyAlignment="1">
      <alignment vertical="center"/>
    </xf>
    <xf numFmtId="1" fontId="79" fillId="0" borderId="0" xfId="0" applyNumberFormat="1" applyFont="1" applyFill="1" applyBorder="1" applyAlignment="1">
      <alignment vertical="center"/>
    </xf>
    <xf numFmtId="0" fontId="89" fillId="0" borderId="0" xfId="0" applyFont="1" applyFill="1" applyBorder="1" applyAlignment="1">
      <alignment vertical="top" wrapText="1"/>
    </xf>
    <xf numFmtId="0" fontId="79" fillId="0" borderId="0" xfId="0" applyFont="1" applyFill="1" applyBorder="1" applyAlignment="1"/>
    <xf numFmtId="0" fontId="78" fillId="0" borderId="0" xfId="0" applyFont="1" applyFill="1" applyBorder="1" applyAlignment="1">
      <alignment vertical="top" wrapText="1"/>
    </xf>
    <xf numFmtId="3" fontId="55" fillId="0" borderId="0" xfId="0" applyNumberFormat="1" applyFont="1" applyFill="1" applyAlignment="1">
      <alignment vertical="center"/>
    </xf>
    <xf numFmtId="1" fontId="55" fillId="0" borderId="0" xfId="0" applyNumberFormat="1" applyFont="1" applyFill="1" applyBorder="1"/>
    <xf numFmtId="166" fontId="102" fillId="0" borderId="0" xfId="0" applyNumberFormat="1" applyFont="1" applyFill="1"/>
    <xf numFmtId="0" fontId="67" fillId="0" borderId="0" xfId="0" applyFont="1" applyFill="1" applyBorder="1"/>
    <xf numFmtId="0" fontId="60" fillId="0" borderId="2" xfId="0" applyFont="1" applyFill="1" applyBorder="1" applyAlignment="1">
      <alignment horizontal="left"/>
    </xf>
    <xf numFmtId="2" fontId="58" fillId="0" borderId="0" xfId="0" applyNumberFormat="1" applyFont="1" applyFill="1" applyAlignment="1">
      <alignment horizontal="center"/>
    </xf>
    <xf numFmtId="171" fontId="143" fillId="0" borderId="0" xfId="0" applyNumberFormat="1" applyFont="1" applyFill="1"/>
    <xf numFmtId="0" fontId="91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146" fillId="0" borderId="0" xfId="0" applyFont="1" applyFill="1" applyBorder="1"/>
    <xf numFmtId="0" fontId="87" fillId="0" borderId="0" xfId="0" applyFont="1" applyFill="1" applyBorder="1" applyAlignment="1">
      <alignment vertical="center"/>
    </xf>
    <xf numFmtId="165" fontId="56" fillId="0" borderId="0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Border="1"/>
    <xf numFmtId="166" fontId="0" fillId="0" borderId="0" xfId="0" applyNumberFormat="1" applyFill="1" applyBorder="1" applyAlignment="1">
      <alignment horizontal="center" vertical="center"/>
    </xf>
    <xf numFmtId="0" fontId="81" fillId="0" borderId="0" xfId="19" applyFont="1" applyFill="1"/>
    <xf numFmtId="0" fontId="78" fillId="0" borderId="32" xfId="19" applyFont="1" applyFill="1" applyBorder="1" applyAlignment="1">
      <alignment horizontal="center" vertical="center"/>
    </xf>
    <xf numFmtId="14" fontId="78" fillId="0" borderId="55" xfId="19" applyNumberFormat="1" applyFont="1" applyFill="1" applyBorder="1" applyAlignment="1">
      <alignment horizontal="center" vertical="center"/>
    </xf>
    <xf numFmtId="0" fontId="95" fillId="0" borderId="1" xfId="19" applyFont="1" applyFill="1" applyBorder="1" applyAlignment="1">
      <alignment horizontal="left" vertical="center" wrapText="1"/>
    </xf>
    <xf numFmtId="0" fontId="95" fillId="0" borderId="1" xfId="19" applyFont="1" applyFill="1" applyBorder="1" applyAlignment="1">
      <alignment horizontal="center" vertical="center"/>
    </xf>
    <xf numFmtId="3" fontId="95" fillId="0" borderId="1" xfId="19" applyNumberFormat="1" applyFont="1" applyFill="1" applyBorder="1" applyAlignment="1">
      <alignment horizontal="center" vertical="center"/>
    </xf>
    <xf numFmtId="0" fontId="151" fillId="0" borderId="3" xfId="19" applyNumberFormat="1" applyFont="1" applyFill="1" applyBorder="1" applyAlignment="1">
      <alignment horizontal="left" vertical="center" indent="2"/>
    </xf>
    <xf numFmtId="0" fontId="151" fillId="0" borderId="3" xfId="19" applyFont="1" applyFill="1" applyBorder="1" applyAlignment="1">
      <alignment horizontal="center" vertical="center"/>
    </xf>
    <xf numFmtId="3" fontId="151" fillId="0" borderId="4" xfId="19" applyNumberFormat="1" applyFont="1" applyFill="1" applyBorder="1" applyAlignment="1">
      <alignment horizontal="center" vertical="center"/>
    </xf>
    <xf numFmtId="0" fontId="152" fillId="0" borderId="3" xfId="19" applyNumberFormat="1" applyFont="1" applyFill="1" applyBorder="1" applyAlignment="1">
      <alignment horizontal="left" vertical="center" indent="2"/>
    </xf>
    <xf numFmtId="0" fontId="152" fillId="0" borderId="3" xfId="19" applyFont="1" applyFill="1" applyBorder="1" applyAlignment="1">
      <alignment horizontal="center" vertical="center"/>
    </xf>
    <xf numFmtId="3" fontId="152" fillId="0" borderId="4" xfId="19" applyNumberFormat="1" applyFont="1" applyFill="1" applyBorder="1" applyAlignment="1">
      <alignment horizontal="center" vertical="center"/>
    </xf>
    <xf numFmtId="0" fontId="153" fillId="0" borderId="3" xfId="19" applyNumberFormat="1" applyFont="1" applyFill="1" applyBorder="1" applyAlignment="1">
      <alignment horizontal="left" vertical="center" indent="2"/>
    </xf>
    <xf numFmtId="0" fontId="153" fillId="0" borderId="3" xfId="19" applyFont="1" applyFill="1" applyBorder="1" applyAlignment="1">
      <alignment horizontal="center" vertical="center"/>
    </xf>
    <xf numFmtId="3" fontId="153" fillId="0" borderId="4" xfId="19" applyNumberFormat="1" applyFont="1" applyFill="1" applyBorder="1" applyAlignment="1">
      <alignment horizontal="center" vertical="center"/>
    </xf>
    <xf numFmtId="0" fontId="154" fillId="0" borderId="2" xfId="19" applyNumberFormat="1" applyFont="1" applyFill="1" applyBorder="1" applyAlignment="1">
      <alignment horizontal="left" vertical="center" wrapText="1" indent="2"/>
    </xf>
    <xf numFmtId="0" fontId="154" fillId="0" borderId="2" xfId="19" applyFont="1" applyFill="1" applyBorder="1" applyAlignment="1">
      <alignment horizontal="center" vertical="center"/>
    </xf>
    <xf numFmtId="3" fontId="154" fillId="0" borderId="31" xfId="19" applyNumberFormat="1" applyFont="1" applyFill="1" applyBorder="1" applyAlignment="1">
      <alignment horizontal="center" vertical="center"/>
    </xf>
    <xf numFmtId="0" fontId="78" fillId="0" borderId="5" xfId="19" applyFont="1" applyFill="1" applyBorder="1"/>
    <xf numFmtId="0" fontId="81" fillId="0" borderId="0" xfId="19" applyFont="1" applyFill="1" applyBorder="1"/>
    <xf numFmtId="0" fontId="155" fillId="0" borderId="4" xfId="19" applyFont="1" applyFill="1" applyBorder="1"/>
    <xf numFmtId="0" fontId="156" fillId="0" borderId="4" xfId="19" applyFont="1" applyFill="1" applyBorder="1" applyAlignment="1">
      <alignment horizontal="left"/>
    </xf>
    <xf numFmtId="3" fontId="156" fillId="0" borderId="3" xfId="19" applyNumberFormat="1" applyFont="1" applyFill="1" applyBorder="1" applyAlignment="1">
      <alignment horizontal="center" vertical="center"/>
    </xf>
    <xf numFmtId="0" fontId="158" fillId="0" borderId="4" xfId="19" applyFont="1" applyFill="1" applyBorder="1"/>
    <xf numFmtId="0" fontId="159" fillId="0" borderId="4" xfId="19" applyFont="1" applyFill="1" applyBorder="1" applyAlignment="1">
      <alignment horizontal="left"/>
    </xf>
    <xf numFmtId="49" fontId="159" fillId="0" borderId="3" xfId="19" applyNumberFormat="1" applyFont="1" applyFill="1" applyBorder="1" applyAlignment="1">
      <alignment horizontal="center" vertical="center"/>
    </xf>
    <xf numFmtId="0" fontId="81" fillId="5" borderId="0" xfId="19" applyFont="1" applyFill="1"/>
    <xf numFmtId="0" fontId="126" fillId="0" borderId="4" xfId="19" applyFont="1" applyFill="1" applyBorder="1" applyAlignment="1">
      <alignment horizontal="left"/>
    </xf>
    <xf numFmtId="3" fontId="126" fillId="0" borderId="3" xfId="19" applyNumberFormat="1" applyFont="1" applyFill="1" applyBorder="1" applyAlignment="1">
      <alignment horizontal="center" vertical="center"/>
    </xf>
    <xf numFmtId="0" fontId="160" fillId="0" borderId="4" xfId="19" applyFont="1" applyFill="1" applyBorder="1" applyAlignment="1">
      <alignment horizontal="left"/>
    </xf>
    <xf numFmtId="0" fontId="160" fillId="0" borderId="3" xfId="19" applyNumberFormat="1" applyFont="1" applyFill="1" applyBorder="1" applyAlignment="1">
      <alignment horizontal="center" vertical="center"/>
    </xf>
    <xf numFmtId="49" fontId="126" fillId="0" borderId="3" xfId="19" applyNumberFormat="1" applyFont="1" applyFill="1" applyBorder="1" applyAlignment="1">
      <alignment horizontal="center" vertical="center"/>
    </xf>
    <xf numFmtId="0" fontId="156" fillId="0" borderId="4" xfId="19" applyFont="1" applyFill="1" applyBorder="1"/>
    <xf numFmtId="0" fontId="158" fillId="0" borderId="5" xfId="19" applyFont="1" applyFill="1" applyBorder="1"/>
    <xf numFmtId="0" fontId="159" fillId="0" borderId="1" xfId="19" applyFont="1" applyFill="1" applyBorder="1" applyAlignment="1">
      <alignment horizontal="center" vertical="center"/>
    </xf>
    <xf numFmtId="0" fontId="158" fillId="0" borderId="3" xfId="19" applyFont="1" applyFill="1" applyBorder="1" applyAlignment="1">
      <alignment horizontal="center" vertical="center"/>
    </xf>
    <xf numFmtId="0" fontId="159" fillId="0" borderId="4" xfId="19" applyFont="1" applyFill="1" applyBorder="1"/>
    <xf numFmtId="0" fontId="159" fillId="0" borderId="3" xfId="19" applyFont="1" applyFill="1" applyBorder="1" applyAlignment="1">
      <alignment horizontal="center" vertical="center"/>
    </xf>
    <xf numFmtId="0" fontId="159" fillId="0" borderId="4" xfId="19" applyFont="1" applyFill="1" applyBorder="1" applyAlignment="1">
      <alignment vertical="center" wrapText="1"/>
    </xf>
    <xf numFmtId="0" fontId="78" fillId="0" borderId="5" xfId="19" applyFont="1" applyFill="1" applyBorder="1" applyAlignment="1">
      <alignment vertical="center"/>
    </xf>
    <xf numFmtId="0" fontId="91" fillId="0" borderId="0" xfId="19" applyFont="1" applyFill="1"/>
    <xf numFmtId="0" fontId="73" fillId="0" borderId="4" xfId="19" applyFont="1" applyFill="1" applyBorder="1"/>
    <xf numFmtId="0" fontId="78" fillId="0" borderId="4" xfId="19" applyFont="1" applyFill="1" applyBorder="1"/>
    <xf numFmtId="0" fontId="160" fillId="0" borderId="4" xfId="19" applyFont="1" applyFill="1" applyBorder="1" applyAlignment="1">
      <alignment wrapText="1"/>
    </xf>
    <xf numFmtId="0" fontId="160" fillId="0" borderId="3" xfId="19" applyFont="1" applyFill="1" applyBorder="1" applyAlignment="1">
      <alignment horizontal="center" vertical="center"/>
    </xf>
    <xf numFmtId="0" fontId="155" fillId="0" borderId="3" xfId="19" applyFont="1" applyFill="1" applyBorder="1" applyAlignment="1">
      <alignment horizontal="left"/>
    </xf>
    <xf numFmtId="0" fontId="156" fillId="0" borderId="3" xfId="19" applyFont="1" applyFill="1" applyBorder="1" applyAlignment="1">
      <alignment horizontal="left"/>
    </xf>
    <xf numFmtId="0" fontId="160" fillId="0" borderId="3" xfId="19" applyFont="1" applyFill="1" applyBorder="1" applyAlignment="1">
      <alignment horizontal="left" wrapText="1"/>
    </xf>
    <xf numFmtId="0" fontId="156" fillId="0" borderId="3" xfId="19" applyFont="1" applyFill="1" applyBorder="1" applyAlignment="1">
      <alignment horizontal="left" wrapText="1"/>
    </xf>
    <xf numFmtId="0" fontId="155" fillId="0" borderId="1" xfId="19" applyFont="1" applyFill="1" applyBorder="1" applyAlignment="1">
      <alignment horizontal="left"/>
    </xf>
    <xf numFmtId="0" fontId="156" fillId="0" borderId="3" xfId="19" applyFont="1" applyFill="1" applyBorder="1"/>
    <xf numFmtId="0" fontId="156" fillId="0" borderId="3" xfId="19" applyFont="1" applyFill="1" applyBorder="1" applyAlignment="1">
      <alignment vertical="center" wrapText="1"/>
    </xf>
    <xf numFmtId="0" fontId="155" fillId="0" borderId="4" xfId="19" applyFont="1" applyFill="1" applyBorder="1" applyAlignment="1">
      <alignment horizontal="left"/>
    </xf>
    <xf numFmtId="0" fontId="156" fillId="0" borderId="2" xfId="19" applyFont="1" applyFill="1" applyBorder="1" applyAlignment="1">
      <alignment horizontal="center" vertical="center"/>
    </xf>
    <xf numFmtId="0" fontId="155" fillId="0" borderId="5" xfId="19" applyFont="1" applyFill="1" applyBorder="1" applyAlignment="1">
      <alignment horizontal="left"/>
    </xf>
    <xf numFmtId="0" fontId="155" fillId="0" borderId="3" xfId="19" applyFont="1" applyFill="1" applyBorder="1" applyAlignment="1">
      <alignment horizontal="left" wrapText="1"/>
    </xf>
    <xf numFmtId="0" fontId="156" fillId="0" borderId="3" xfId="19" applyFont="1" applyFill="1" applyBorder="1" applyAlignment="1">
      <alignment horizontal="left" vertical="distributed"/>
    </xf>
    <xf numFmtId="0" fontId="155" fillId="0" borderId="3" xfId="19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wrapText="1"/>
    </xf>
    <xf numFmtId="168" fontId="55" fillId="0" borderId="0" xfId="0" applyNumberFormat="1" applyFont="1" applyFill="1"/>
    <xf numFmtId="166" fontId="165" fillId="0" borderId="0" xfId="0" applyNumberFormat="1" applyFont="1" applyFill="1"/>
    <xf numFmtId="1" fontId="96" fillId="0" borderId="0" xfId="0" applyNumberFormat="1" applyFont="1" applyFill="1"/>
    <xf numFmtId="166" fontId="96" fillId="0" borderId="0" xfId="0" applyNumberFormat="1" applyFont="1" applyFill="1"/>
    <xf numFmtId="165" fontId="60" fillId="37" borderId="2" xfId="0" applyNumberFormat="1" applyFont="1" applyFill="1" applyBorder="1" applyAlignment="1">
      <alignment horizontal="center" vertical="center"/>
    </xf>
    <xf numFmtId="0" fontId="59" fillId="37" borderId="1" xfId="0" applyFont="1" applyFill="1" applyBorder="1" applyAlignment="1">
      <alignment vertical="center" wrapText="1"/>
    </xf>
    <xf numFmtId="0" fontId="60" fillId="37" borderId="5" xfId="0" applyNumberFormat="1" applyFont="1" applyFill="1" applyBorder="1" applyAlignment="1">
      <alignment horizontal="center" vertical="center"/>
    </xf>
    <xf numFmtId="0" fontId="55" fillId="37" borderId="1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7" borderId="1" xfId="0" applyFont="1" applyFill="1" applyBorder="1" applyAlignment="1">
      <alignment vertical="center"/>
    </xf>
    <xf numFmtId="0" fontId="55" fillId="37" borderId="1" xfId="0" applyFont="1" applyFill="1" applyBorder="1"/>
    <xf numFmtId="0" fontId="60" fillId="37" borderId="3" xfId="0" applyFont="1" applyFill="1" applyBorder="1" applyAlignment="1">
      <alignment vertical="center"/>
    </xf>
    <xf numFmtId="0" fontId="60" fillId="37" borderId="4" xfId="0" applyFont="1" applyFill="1" applyBorder="1" applyAlignment="1">
      <alignment horizontal="center" vertical="center"/>
    </xf>
    <xf numFmtId="165" fontId="60" fillId="37" borderId="3" xfId="0" applyNumberFormat="1" applyFont="1" applyFill="1" applyBorder="1" applyAlignment="1">
      <alignment horizontal="center" vertical="center"/>
    </xf>
    <xf numFmtId="165" fontId="60" fillId="37" borderId="0" xfId="0" applyNumberFormat="1" applyFont="1" applyFill="1" applyBorder="1" applyAlignment="1">
      <alignment horizontal="center" vertical="center"/>
    </xf>
    <xf numFmtId="166" fontId="55" fillId="37" borderId="3" xfId="0" applyNumberFormat="1" applyFont="1" applyFill="1" applyBorder="1"/>
    <xf numFmtId="0" fontId="60" fillId="37" borderId="2" xfId="0" applyFont="1" applyFill="1" applyBorder="1" applyAlignment="1">
      <alignment vertical="center" wrapText="1"/>
    </xf>
    <xf numFmtId="0" fontId="60" fillId="37" borderId="31" xfId="0" applyFont="1" applyFill="1" applyBorder="1" applyAlignment="1">
      <alignment horizontal="center" vertical="center"/>
    </xf>
    <xf numFmtId="165" fontId="60" fillId="37" borderId="9" xfId="0" applyNumberFormat="1" applyFont="1" applyFill="1" applyBorder="1" applyAlignment="1">
      <alignment horizontal="center" vertical="center"/>
    </xf>
    <xf numFmtId="166" fontId="55" fillId="37" borderId="2" xfId="0" applyNumberFormat="1" applyFont="1" applyFill="1" applyBorder="1"/>
    <xf numFmtId="0" fontId="58" fillId="0" borderId="0" xfId="0" applyFont="1" applyFill="1" applyBorder="1" applyAlignment="1">
      <alignment horizontal="center" vertical="top" wrapText="1"/>
    </xf>
    <xf numFmtId="0" fontId="60" fillId="0" borderId="55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65" fontId="60" fillId="0" borderId="9" xfId="0" applyNumberFormat="1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88" fillId="0" borderId="0" xfId="0" applyFont="1" applyFill="1" applyAlignment="1">
      <alignment horizontal="center"/>
    </xf>
    <xf numFmtId="0" fontId="95" fillId="0" borderId="32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vertical="center"/>
    </xf>
    <xf numFmtId="0" fontId="95" fillId="0" borderId="56" xfId="0" applyFont="1" applyFill="1" applyBorder="1" applyAlignment="1">
      <alignment horizontal="center" vertical="center" wrapText="1"/>
    </xf>
    <xf numFmtId="165" fontId="142" fillId="0" borderId="12" xfId="0" applyNumberFormat="1" applyFont="1" applyFill="1" applyBorder="1" applyAlignment="1">
      <alignment horizontal="center" vertical="center" wrapText="1"/>
    </xf>
    <xf numFmtId="165" fontId="142" fillId="0" borderId="13" xfId="0" applyNumberFormat="1" applyFont="1" applyFill="1" applyBorder="1" applyAlignment="1">
      <alignment horizontal="center" vertical="center" wrapText="1"/>
    </xf>
    <xf numFmtId="165" fontId="142" fillId="0" borderId="41" xfId="0" applyNumberFormat="1" applyFont="1" applyFill="1" applyBorder="1" applyAlignment="1">
      <alignment horizontal="center" vertical="center" wrapText="1"/>
    </xf>
    <xf numFmtId="0" fontId="95" fillId="0" borderId="29" xfId="0" applyFont="1" applyFill="1" applyBorder="1" applyAlignment="1">
      <alignment horizontal="center" vertical="center" wrapText="1"/>
    </xf>
    <xf numFmtId="165" fontId="142" fillId="0" borderId="14" xfId="0" applyNumberFormat="1" applyFont="1" applyFill="1" applyBorder="1" applyAlignment="1">
      <alignment horizontal="center" vertical="center" wrapText="1"/>
    </xf>
    <xf numFmtId="165" fontId="142" fillId="0" borderId="16" xfId="0" applyNumberFormat="1" applyFont="1" applyFill="1" applyBorder="1" applyAlignment="1">
      <alignment horizontal="center" vertical="center" wrapText="1"/>
    </xf>
    <xf numFmtId="165" fontId="142" fillId="0" borderId="43" xfId="0" applyNumberFormat="1" applyFont="1" applyFill="1" applyBorder="1" applyAlignment="1">
      <alignment horizontal="center" vertical="center" wrapText="1"/>
    </xf>
    <xf numFmtId="0" fontId="95" fillId="0" borderId="36" xfId="0" applyFont="1" applyFill="1" applyBorder="1" applyAlignment="1">
      <alignment horizontal="center" vertical="center" wrapText="1"/>
    </xf>
    <xf numFmtId="165" fontId="142" fillId="0" borderId="23" xfId="0" applyNumberFormat="1" applyFont="1" applyFill="1" applyBorder="1" applyAlignment="1">
      <alignment horizontal="center" vertical="center" wrapText="1"/>
    </xf>
    <xf numFmtId="165" fontId="142" fillId="0" borderId="49" xfId="0" applyNumberFormat="1" applyFont="1" applyFill="1" applyBorder="1" applyAlignment="1">
      <alignment horizontal="center" vertical="center" wrapText="1"/>
    </xf>
    <xf numFmtId="165" fontId="142" fillId="0" borderId="15" xfId="0" applyNumberFormat="1" applyFont="1" applyFill="1" applyBorder="1" applyAlignment="1">
      <alignment horizontal="center" vertical="center" wrapText="1"/>
    </xf>
    <xf numFmtId="165" fontId="142" fillId="0" borderId="22" xfId="0" applyNumberFormat="1" applyFont="1" applyFill="1" applyBorder="1" applyAlignment="1">
      <alignment horizontal="center" vertical="center" wrapText="1"/>
    </xf>
    <xf numFmtId="165" fontId="142" fillId="0" borderId="21" xfId="0" applyNumberFormat="1" applyFont="1" applyFill="1" applyBorder="1" applyAlignment="1">
      <alignment horizontal="center" vertical="center" wrapText="1"/>
    </xf>
    <xf numFmtId="165" fontId="142" fillId="0" borderId="48" xfId="0" applyNumberFormat="1" applyFont="1" applyFill="1" applyBorder="1" applyAlignment="1">
      <alignment horizontal="center" vertical="center" wrapText="1"/>
    </xf>
    <xf numFmtId="165" fontId="142" fillId="0" borderId="66" xfId="0" applyNumberFormat="1" applyFont="1" applyFill="1" applyBorder="1" applyAlignment="1">
      <alignment horizontal="center" vertical="center" wrapText="1"/>
    </xf>
    <xf numFmtId="165" fontId="95" fillId="0" borderId="27" xfId="0" applyNumberFormat="1" applyFont="1" applyFill="1" applyBorder="1" applyAlignment="1">
      <alignment horizontal="center" vertical="center" wrapText="1"/>
    </xf>
    <xf numFmtId="49" fontId="73" fillId="0" borderId="0" xfId="0" applyNumberFormat="1" applyFont="1" applyFill="1" applyBorder="1" applyAlignment="1">
      <alignment horizontal="center" vertical="center" wrapText="1"/>
    </xf>
    <xf numFmtId="2" fontId="73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left"/>
    </xf>
    <xf numFmtId="0" fontId="55" fillId="0" borderId="0" xfId="0" applyFont="1" applyFill="1" applyAlignment="1">
      <alignment horizontal="right"/>
    </xf>
    <xf numFmtId="0" fontId="71" fillId="0" borderId="0" xfId="0" applyFont="1" applyFill="1" applyBorder="1" applyAlignment="1">
      <alignment horizontal="right" vertical="center" wrapText="1"/>
    </xf>
    <xf numFmtId="0" fontId="126" fillId="0" borderId="4" xfId="19" applyFont="1" applyFill="1" applyBorder="1" applyAlignment="1">
      <alignment horizontal="left" wrapText="1"/>
    </xf>
    <xf numFmtId="0" fontId="126" fillId="0" borderId="3" xfId="19" applyNumberFormat="1" applyFont="1" applyFill="1" applyBorder="1" applyAlignment="1">
      <alignment horizontal="center" vertical="center"/>
    </xf>
    <xf numFmtId="0" fontId="126" fillId="0" borderId="3" xfId="19" applyFont="1" applyFill="1" applyBorder="1" applyAlignment="1">
      <alignment horizontal="center" vertical="center"/>
    </xf>
    <xf numFmtId="3" fontId="73" fillId="0" borderId="3" xfId="19" applyNumberFormat="1" applyFont="1" applyFill="1" applyBorder="1" applyAlignment="1">
      <alignment horizontal="center" vertical="center"/>
    </xf>
    <xf numFmtId="3" fontId="71" fillId="0" borderId="14" xfId="0" applyNumberFormat="1" applyFont="1" applyFill="1" applyBorder="1" applyAlignment="1">
      <alignment horizontal="center" vertical="center" wrapText="1"/>
    </xf>
    <xf numFmtId="3" fontId="71" fillId="0" borderId="56" xfId="0" applyNumberFormat="1" applyFont="1" applyFill="1" applyBorder="1" applyAlignment="1">
      <alignment horizontal="center" vertical="center" wrapText="1"/>
    </xf>
    <xf numFmtId="3" fontId="71" fillId="0" borderId="29" xfId="0" applyNumberFormat="1" applyFont="1" applyFill="1" applyBorder="1" applyAlignment="1">
      <alignment horizontal="center" vertical="center" wrapText="1"/>
    </xf>
    <xf numFmtId="3" fontId="71" fillId="0" borderId="66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167" fontId="55" fillId="0" borderId="0" xfId="0" applyNumberFormat="1" applyFont="1" applyFill="1" applyAlignment="1">
      <alignment vertical="center"/>
    </xf>
    <xf numFmtId="3" fontId="71" fillId="0" borderId="0" xfId="0" applyNumberFormat="1" applyFont="1" applyFill="1" applyBorder="1" applyAlignment="1">
      <alignment horizontal="center" vertical="center" wrapText="1"/>
    </xf>
    <xf numFmtId="0" fontId="145" fillId="0" borderId="0" xfId="0" applyFont="1" applyFill="1" applyBorder="1" applyAlignment="1">
      <alignment vertical="center"/>
    </xf>
    <xf numFmtId="0" fontId="144" fillId="0" borderId="0" xfId="0" applyFont="1" applyFill="1" applyBorder="1" applyAlignment="1">
      <alignment vertical="center"/>
    </xf>
    <xf numFmtId="0" fontId="60" fillId="0" borderId="4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left"/>
    </xf>
    <xf numFmtId="0" fontId="60" fillId="0" borderId="32" xfId="0" applyNumberFormat="1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left" wrapText="1"/>
    </xf>
    <xf numFmtId="0" fontId="60" fillId="0" borderId="32" xfId="0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horizontal="left" vertical="center"/>
    </xf>
    <xf numFmtId="0" fontId="79" fillId="0" borderId="0" xfId="0" applyFont="1" applyFill="1"/>
    <xf numFmtId="0" fontId="79" fillId="0" borderId="0" xfId="0" applyFont="1" applyFill="1" applyAlignment="1">
      <alignment horizontal="center"/>
    </xf>
    <xf numFmtId="0" fontId="60" fillId="0" borderId="31" xfId="0" applyFont="1" applyFill="1" applyBorder="1" applyAlignment="1">
      <alignment horizontal="center" vertical="center"/>
    </xf>
    <xf numFmtId="2" fontId="56" fillId="0" borderId="0" xfId="0" applyNumberFormat="1" applyFont="1" applyFill="1" applyBorder="1"/>
    <xf numFmtId="165" fontId="60" fillId="0" borderId="4" xfId="0" applyNumberFormat="1" applyFont="1" applyFill="1" applyBorder="1" applyAlignment="1">
      <alignment horizontal="left" wrapText="1"/>
    </xf>
    <xf numFmtId="0" fontId="60" fillId="0" borderId="4" xfId="0" applyFont="1" applyFill="1" applyBorder="1" applyAlignment="1">
      <alignment horizontal="left" wrapText="1"/>
    </xf>
    <xf numFmtId="4" fontId="55" fillId="0" borderId="0" xfId="0" applyNumberFormat="1" applyFont="1" applyFill="1" applyBorder="1"/>
    <xf numFmtId="0" fontId="79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right" vertical="center"/>
    </xf>
    <xf numFmtId="1" fontId="78" fillId="0" borderId="0" xfId="0" applyNumberFormat="1" applyFont="1" applyFill="1" applyBorder="1" applyAlignment="1">
      <alignment horizontal="center" vertical="center"/>
    </xf>
    <xf numFmtId="1" fontId="73" fillId="0" borderId="0" xfId="0" applyNumberFormat="1" applyFont="1" applyFill="1" applyBorder="1" applyAlignment="1">
      <alignment horizontal="center" vertical="center"/>
    </xf>
    <xf numFmtId="2" fontId="73" fillId="0" borderId="0" xfId="0" applyNumberFormat="1" applyFont="1" applyFill="1" applyBorder="1" applyAlignment="1">
      <alignment horizontal="center" vertical="center"/>
    </xf>
    <xf numFmtId="4" fontId="73" fillId="0" borderId="0" xfId="0" applyNumberFormat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/>
    </xf>
    <xf numFmtId="0" fontId="78" fillId="0" borderId="0" xfId="0" applyNumberFormat="1" applyFont="1" applyFill="1" applyBorder="1" applyAlignment="1">
      <alignment vertical="center" wrapText="1"/>
    </xf>
    <xf numFmtId="2" fontId="81" fillId="0" borderId="0" xfId="0" applyNumberFormat="1" applyFont="1" applyFill="1" applyBorder="1"/>
    <xf numFmtId="173" fontId="73" fillId="0" borderId="0" xfId="0" applyNumberFormat="1" applyFont="1" applyFill="1" applyBorder="1" applyAlignment="1">
      <alignment horizontal="center" vertical="center" wrapText="1"/>
    </xf>
    <xf numFmtId="170" fontId="55" fillId="0" borderId="0" xfId="0" applyNumberFormat="1" applyFont="1" applyFill="1"/>
    <xf numFmtId="169" fontId="55" fillId="0" borderId="0" xfId="0" applyNumberFormat="1" applyFont="1" applyFill="1" applyAlignment="1">
      <alignment vertical="center"/>
    </xf>
    <xf numFmtId="0" fontId="159" fillId="0" borderId="3" xfId="19" applyNumberFormat="1" applyFont="1" applyFill="1" applyBorder="1" applyAlignment="1">
      <alignment horizontal="center" vertical="center"/>
    </xf>
    <xf numFmtId="0" fontId="81" fillId="38" borderId="0" xfId="19" applyFont="1" applyFill="1" applyBorder="1"/>
    <xf numFmtId="0" fontId="81" fillId="38" borderId="0" xfId="19" applyFont="1" applyFill="1"/>
    <xf numFmtId="0" fontId="81" fillId="5" borderId="0" xfId="19" applyFont="1" applyFill="1" applyBorder="1"/>
    <xf numFmtId="0" fontId="126" fillId="0" borderId="4" xfId="19" applyFont="1" applyFill="1" applyBorder="1" applyAlignment="1">
      <alignment horizontal="left" vertical="center" wrapText="1"/>
    </xf>
    <xf numFmtId="0" fontId="160" fillId="0" borderId="4" xfId="19" applyFont="1" applyFill="1" applyBorder="1" applyAlignment="1">
      <alignment horizontal="left" vertical="center"/>
    </xf>
    <xf numFmtId="3" fontId="156" fillId="0" borderId="2" xfId="19" applyNumberFormat="1" applyFont="1" applyFill="1" applyBorder="1" applyAlignment="1">
      <alignment horizontal="center" vertical="center"/>
    </xf>
    <xf numFmtId="0" fontId="91" fillId="5" borderId="0" xfId="19" applyFont="1" applyFill="1"/>
    <xf numFmtId="0" fontId="78" fillId="0" borderId="4" xfId="19" applyFont="1" applyFill="1" applyBorder="1" applyAlignment="1">
      <alignment horizontal="center" vertical="center"/>
    </xf>
    <xf numFmtId="0" fontId="156" fillId="0" borderId="4" xfId="19" applyFont="1" applyFill="1" applyBorder="1" applyAlignment="1">
      <alignment horizontal="center" vertical="center"/>
    </xf>
    <xf numFmtId="0" fontId="73" fillId="0" borderId="4" xfId="19" applyFont="1" applyFill="1" applyBorder="1" applyAlignment="1">
      <alignment horizontal="center" vertical="center"/>
    </xf>
    <xf numFmtId="3" fontId="169" fillId="0" borderId="3" xfId="292" applyNumberFormat="1" applyFont="1" applyFill="1" applyBorder="1" applyAlignment="1">
      <alignment horizontal="center" vertical="center"/>
    </xf>
    <xf numFmtId="0" fontId="73" fillId="0" borderId="31" xfId="19" applyFont="1" applyFill="1" applyBorder="1"/>
    <xf numFmtId="0" fontId="73" fillId="0" borderId="31" xfId="19" applyFont="1" applyFill="1" applyBorder="1" applyAlignment="1">
      <alignment horizontal="center" vertical="center"/>
    </xf>
    <xf numFmtId="0" fontId="73" fillId="0" borderId="0" xfId="19" applyFont="1" applyFill="1" applyBorder="1" applyAlignment="1">
      <alignment horizontal="center"/>
    </xf>
    <xf numFmtId="0" fontId="160" fillId="0" borderId="4" xfId="19" applyFont="1" applyFill="1" applyBorder="1" applyAlignment="1">
      <alignment horizontal="center" vertical="center"/>
    </xf>
    <xf numFmtId="0" fontId="158" fillId="0" borderId="4" xfId="19" applyFont="1" applyFill="1" applyBorder="1" applyAlignment="1">
      <alignment horizontal="center" vertical="center"/>
    </xf>
    <xf numFmtId="0" fontId="91" fillId="5" borderId="0" xfId="19" applyFont="1" applyFill="1" applyBorder="1"/>
    <xf numFmtId="0" fontId="159" fillId="0" borderId="4" xfId="19" applyFont="1" applyFill="1" applyBorder="1" applyAlignment="1">
      <alignment horizontal="center" vertical="center"/>
    </xf>
    <xf numFmtId="0" fontId="155" fillId="0" borderId="4" xfId="19" applyFont="1" applyFill="1" applyBorder="1" applyAlignment="1">
      <alignment horizontal="center" vertical="center"/>
    </xf>
    <xf numFmtId="3" fontId="156" fillId="0" borderId="3" xfId="546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/>
    </xf>
    <xf numFmtId="0" fontId="59" fillId="0" borderId="5" xfId="0" applyFont="1" applyFill="1" applyBorder="1" applyAlignment="1">
      <alignment vertical="center" wrapText="1"/>
    </xf>
    <xf numFmtId="0" fontId="60" fillId="0" borderId="5" xfId="0" applyNumberFormat="1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vertical="center"/>
    </xf>
    <xf numFmtId="0" fontId="60" fillId="0" borderId="31" xfId="0" applyNumberFormat="1" applyFont="1" applyFill="1" applyBorder="1" applyAlignment="1">
      <alignment horizontal="center" vertical="center"/>
    </xf>
    <xf numFmtId="0" fontId="59" fillId="0" borderId="55" xfId="0" applyFont="1" applyFill="1" applyBorder="1" applyAlignment="1">
      <alignment vertical="center"/>
    </xf>
    <xf numFmtId="0" fontId="59" fillId="0" borderId="55" xfId="0" applyFont="1" applyFill="1" applyBorder="1" applyAlignment="1">
      <alignment horizontal="left" vertical="center" wrapText="1"/>
    </xf>
    <xf numFmtId="0" fontId="59" fillId="0" borderId="55" xfId="0" applyFont="1" applyFill="1" applyBorder="1" applyAlignment="1">
      <alignment vertical="center" wrapText="1"/>
    </xf>
    <xf numFmtId="0" fontId="59" fillId="0" borderId="4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wrapText="1"/>
    </xf>
    <xf numFmtId="0" fontId="59" fillId="0" borderId="1" xfId="0" applyFont="1" applyFill="1" applyBorder="1" applyAlignment="1">
      <alignment wrapText="1"/>
    </xf>
    <xf numFmtId="0" fontId="60" fillId="0" borderId="2" xfId="0" applyFont="1" applyFill="1" applyBorder="1" applyAlignment="1">
      <alignment horizontal="left" wrapText="1"/>
    </xf>
    <xf numFmtId="0" fontId="60" fillId="0" borderId="3" xfId="0" applyFont="1" applyFill="1" applyBorder="1" applyAlignment="1">
      <alignment horizontal="left" wrapText="1"/>
    </xf>
    <xf numFmtId="0" fontId="59" fillId="0" borderId="5" xfId="0" applyFont="1" applyFill="1" applyBorder="1" applyAlignment="1">
      <alignment wrapText="1"/>
    </xf>
    <xf numFmtId="0" fontId="68" fillId="2" borderId="48" xfId="0" applyNumberFormat="1" applyFont="1" applyFill="1" applyBorder="1" applyAlignment="1">
      <alignment horizontal="center" vertical="center"/>
    </xf>
    <xf numFmtId="3" fontId="70" fillId="2" borderId="22" xfId="0" applyNumberFormat="1" applyFont="1" applyFill="1" applyBorder="1" applyAlignment="1">
      <alignment horizontal="center" vertical="center"/>
    </xf>
    <xf numFmtId="0" fontId="68" fillId="2" borderId="43" xfId="0" applyNumberFormat="1" applyFont="1" applyFill="1" applyBorder="1" applyAlignment="1">
      <alignment horizontal="center" vertical="center"/>
    </xf>
    <xf numFmtId="3" fontId="70" fillId="2" borderId="14" xfId="0" applyNumberFormat="1" applyFont="1" applyFill="1" applyBorder="1" applyAlignment="1">
      <alignment horizontal="center" vertical="center"/>
    </xf>
    <xf numFmtId="0" fontId="104" fillId="2" borderId="45" xfId="0" applyNumberFormat="1" applyFont="1" applyFill="1" applyBorder="1" applyAlignment="1">
      <alignment horizontal="center" vertical="center"/>
    </xf>
    <xf numFmtId="3" fontId="70" fillId="2" borderId="66" xfId="0" applyNumberFormat="1" applyFont="1" applyFill="1" applyBorder="1" applyAlignment="1">
      <alignment horizontal="center" vertical="center"/>
    </xf>
    <xf numFmtId="3" fontId="70" fillId="2" borderId="2" xfId="0" applyNumberFormat="1" applyFont="1" applyFill="1" applyBorder="1" applyAlignment="1">
      <alignment horizontal="center" vertical="center"/>
    </xf>
    <xf numFmtId="0" fontId="81" fillId="2" borderId="0" xfId="0" applyFont="1" applyFill="1" applyBorder="1"/>
    <xf numFmtId="0" fontId="79" fillId="2" borderId="0" xfId="0" applyFont="1" applyFill="1" applyBorder="1" applyAlignment="1">
      <alignment horizontal="center"/>
    </xf>
    <xf numFmtId="0" fontId="78" fillId="0" borderId="9" xfId="0" applyNumberFormat="1" applyFont="1" applyFill="1" applyBorder="1" applyAlignment="1">
      <alignment vertical="center" wrapText="1"/>
    </xf>
    <xf numFmtId="2" fontId="175" fillId="0" borderId="0" xfId="0" applyNumberFormat="1" applyFont="1" applyFill="1" applyBorder="1"/>
    <xf numFmtId="0" fontId="176" fillId="0" borderId="0" xfId="0" applyFont="1" applyFill="1" applyBorder="1"/>
    <xf numFmtId="2" fontId="178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horizontal="left" vertical="center" wrapText="1"/>
    </xf>
    <xf numFmtId="0" fontId="60" fillId="0" borderId="5" xfId="0" applyFont="1" applyFill="1" applyBorder="1" applyAlignment="1">
      <alignment horizontal="center" vertical="center"/>
    </xf>
    <xf numFmtId="0" fontId="71" fillId="0" borderId="31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left" vertical="center"/>
    </xf>
    <xf numFmtId="0" fontId="60" fillId="0" borderId="2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166" fontId="55" fillId="0" borderId="0" xfId="0" applyNumberFormat="1" applyFont="1" applyFill="1" applyAlignment="1">
      <alignment vertical="center"/>
    </xf>
    <xf numFmtId="1" fontId="55" fillId="0" borderId="0" xfId="0" applyNumberFormat="1" applyFont="1" applyFill="1" applyAlignment="1">
      <alignment vertical="center"/>
    </xf>
    <xf numFmtId="0" fontId="55" fillId="37" borderId="10" xfId="0" applyFont="1" applyFill="1" applyBorder="1"/>
    <xf numFmtId="166" fontId="55" fillId="37" borderId="0" xfId="0" applyNumberFormat="1" applyFont="1" applyFill="1" applyBorder="1"/>
    <xf numFmtId="166" fontId="55" fillId="37" borderId="9" xfId="0" applyNumberFormat="1" applyFont="1" applyFill="1" applyBorder="1"/>
    <xf numFmtId="167" fontId="56" fillId="0" borderId="0" xfId="0" applyNumberFormat="1" applyFont="1" applyFill="1" applyBorder="1" applyAlignment="1">
      <alignment horizontal="center" vertical="center"/>
    </xf>
    <xf numFmtId="165" fontId="103" fillId="0" borderId="0" xfId="0" applyNumberFormat="1" applyFont="1" applyFill="1" applyBorder="1"/>
    <xf numFmtId="4" fontId="133" fillId="0" borderId="0" xfId="0" applyNumberFormat="1" applyFont="1" applyFill="1"/>
    <xf numFmtId="168" fontId="103" fillId="0" borderId="0" xfId="0" applyNumberFormat="1" applyFont="1" applyFill="1" applyBorder="1"/>
    <xf numFmtId="0" fontId="102" fillId="0" borderId="0" xfId="0" applyFont="1" applyFill="1"/>
    <xf numFmtId="3" fontId="102" fillId="0" borderId="0" xfId="0" applyNumberFormat="1" applyFont="1" applyFill="1"/>
    <xf numFmtId="0" fontId="59" fillId="0" borderId="1" xfId="0" applyFont="1" applyFill="1" applyBorder="1" applyAlignment="1">
      <alignment horizontal="center" vertical="center"/>
    </xf>
    <xf numFmtId="165" fontId="60" fillId="0" borderId="5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wrapText="1"/>
    </xf>
    <xf numFmtId="0" fontId="59" fillId="0" borderId="5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center" vertical="top" wrapText="1"/>
    </xf>
    <xf numFmtId="165" fontId="135" fillId="0" borderId="10" xfId="0" applyNumberFormat="1" applyFont="1" applyFill="1" applyBorder="1" applyAlignment="1">
      <alignment horizontal="center" vertical="center"/>
    </xf>
    <xf numFmtId="167" fontId="179" fillId="0" borderId="0" xfId="0" applyNumberFormat="1" applyFont="1" applyFill="1" applyAlignment="1">
      <alignment horizontal="left" vertical="top"/>
    </xf>
    <xf numFmtId="167" fontId="179" fillId="0" borderId="0" xfId="0" applyNumberFormat="1" applyFont="1" applyFill="1" applyBorder="1" applyAlignment="1">
      <alignment horizontal="left" vertical="top"/>
    </xf>
    <xf numFmtId="0" fontId="60" fillId="0" borderId="1" xfId="0" applyFont="1" applyFill="1" applyBorder="1" applyAlignment="1">
      <alignment horizontal="left" vertical="center" wrapText="1"/>
    </xf>
    <xf numFmtId="0" fontId="60" fillId="0" borderId="1" xfId="0" applyNumberFormat="1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left" vertical="center" wrapText="1"/>
    </xf>
    <xf numFmtId="166" fontId="103" fillId="0" borderId="0" xfId="0" applyNumberFormat="1" applyFont="1" applyFill="1" applyBorder="1"/>
    <xf numFmtId="167" fontId="103" fillId="0" borderId="0" xfId="0" applyNumberFormat="1" applyFont="1" applyFill="1" applyBorder="1" applyAlignment="1">
      <alignment horizontal="center"/>
    </xf>
    <xf numFmtId="165" fontId="60" fillId="0" borderId="0" xfId="0" applyNumberFormat="1" applyFont="1" applyFill="1" applyBorder="1" applyAlignment="1">
      <alignment horizontal="center" wrapText="1"/>
    </xf>
    <xf numFmtId="0" fontId="80" fillId="0" borderId="0" xfId="0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 horizontal="center" vertical="top" wrapText="1"/>
    </xf>
    <xf numFmtId="0" fontId="135" fillId="0" borderId="1" xfId="0" applyNumberFormat="1" applyFont="1" applyFill="1" applyBorder="1" applyAlignment="1">
      <alignment horizontal="center" vertical="center"/>
    </xf>
    <xf numFmtId="0" fontId="60" fillId="0" borderId="3" xfId="0" applyNumberFormat="1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left" vertical="center" wrapText="1"/>
    </xf>
    <xf numFmtId="165" fontId="103" fillId="0" borderId="1" xfId="0" applyNumberFormat="1" applyFont="1" applyFill="1" applyBorder="1"/>
    <xf numFmtId="0" fontId="60" fillId="0" borderId="3" xfId="0" applyNumberFormat="1" applyFont="1" applyFill="1" applyBorder="1" applyAlignment="1">
      <alignment horizontal="center" vertical="center" wrapText="1"/>
    </xf>
    <xf numFmtId="0" fontId="60" fillId="0" borderId="2" xfId="0" applyNumberFormat="1" applyFont="1" applyFill="1" applyBorder="1" applyAlignment="1">
      <alignment horizontal="center" vertical="center" wrapText="1"/>
    </xf>
    <xf numFmtId="0" fontId="103" fillId="0" borderId="4" xfId="0" applyFont="1" applyFill="1" applyBorder="1" applyAlignment="1">
      <alignment horizontal="left" vertical="center" wrapText="1"/>
    </xf>
    <xf numFmtId="166" fontId="103" fillId="0" borderId="4" xfId="0" applyNumberFormat="1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/>
    </xf>
    <xf numFmtId="166" fontId="91" fillId="0" borderId="0" xfId="0" applyNumberFormat="1" applyFont="1" applyFill="1" applyBorder="1" applyAlignment="1">
      <alignment horizontal="center" vertical="center"/>
    </xf>
    <xf numFmtId="0" fontId="91" fillId="0" borderId="0" xfId="0" applyNumberFormat="1" applyFont="1" applyFill="1" applyBorder="1" applyAlignment="1">
      <alignment horizontal="center" vertical="center"/>
    </xf>
    <xf numFmtId="0" fontId="103" fillId="0" borderId="0" xfId="0" applyFont="1" applyFill="1" applyBorder="1"/>
    <xf numFmtId="165" fontId="91" fillId="0" borderId="0" xfId="0" applyNumberFormat="1" applyFont="1" applyFill="1" applyBorder="1" applyAlignment="1">
      <alignment horizontal="center" vertical="center"/>
    </xf>
    <xf numFmtId="3" fontId="127" fillId="0" borderId="0" xfId="0" applyNumberFormat="1" applyFont="1" applyFill="1" applyAlignment="1">
      <alignment horizontal="left"/>
    </xf>
    <xf numFmtId="0" fontId="182" fillId="0" borderId="0" xfId="0" applyFont="1" applyFill="1"/>
    <xf numFmtId="0" fontId="95" fillId="0" borderId="55" xfId="0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166" fontId="73" fillId="0" borderId="0" xfId="0" applyNumberFormat="1" applyFont="1" applyFill="1" applyBorder="1" applyAlignment="1">
      <alignment horizontal="center" vertical="center"/>
    </xf>
    <xf numFmtId="166" fontId="73" fillId="0" borderId="0" xfId="0" applyNumberFormat="1" applyFont="1" applyFill="1" applyBorder="1" applyAlignment="1">
      <alignment horizontal="center" vertical="center" wrapText="1"/>
    </xf>
    <xf numFmtId="0" fontId="176" fillId="0" borderId="0" xfId="0" applyFont="1" applyFill="1" applyBorder="1" applyAlignment="1">
      <alignment horizontal="center"/>
    </xf>
    <xf numFmtId="165" fontId="183" fillId="0" borderId="0" xfId="0" applyNumberFormat="1" applyFont="1" applyFill="1" applyBorder="1" applyAlignment="1">
      <alignment vertical="center"/>
    </xf>
    <xf numFmtId="0" fontId="95" fillId="0" borderId="0" xfId="0" applyFont="1" applyFill="1" applyBorder="1" applyAlignment="1">
      <alignment horizontal="center" vertical="center" wrapText="1"/>
    </xf>
    <xf numFmtId="165" fontId="142" fillId="0" borderId="0" xfId="0" applyNumberFormat="1" applyFont="1" applyFill="1" applyBorder="1" applyAlignment="1">
      <alignment horizontal="center" vertical="center" wrapText="1"/>
    </xf>
    <xf numFmtId="165" fontId="184" fillId="0" borderId="0" xfId="0" applyNumberFormat="1" applyFont="1" applyFill="1" applyBorder="1" applyAlignment="1">
      <alignment horizontal="center" vertical="center" wrapText="1"/>
    </xf>
    <xf numFmtId="0" fontId="185" fillId="0" borderId="0" xfId="0" applyFont="1" applyFill="1" applyBorder="1" applyAlignment="1">
      <alignment vertical="center"/>
    </xf>
    <xf numFmtId="4" fontId="185" fillId="0" borderId="0" xfId="0" applyNumberFormat="1" applyFont="1" applyFill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165" fontId="186" fillId="0" borderId="0" xfId="0" applyNumberFormat="1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horizontal="center" vertical="center"/>
    </xf>
    <xf numFmtId="166" fontId="174" fillId="0" borderId="0" xfId="553" applyNumberFormat="1" applyFont="1" applyBorder="1" applyAlignment="1">
      <alignment horizontal="center" vertical="center" wrapText="1"/>
    </xf>
    <xf numFmtId="165" fontId="73" fillId="0" borderId="0" xfId="0" applyNumberFormat="1" applyFont="1" applyFill="1" applyBorder="1" applyAlignment="1">
      <alignment horizontal="center"/>
    </xf>
    <xf numFmtId="0" fontId="177" fillId="0" borderId="0" xfId="0" applyFont="1" applyFill="1" applyBorder="1" applyAlignment="1">
      <alignment horizontal="center" vertical="center"/>
    </xf>
    <xf numFmtId="0" fontId="79" fillId="0" borderId="0" xfId="0" applyNumberFormat="1" applyFont="1" applyFill="1" applyBorder="1" applyAlignment="1">
      <alignment vertical="top" wrapText="1"/>
    </xf>
    <xf numFmtId="0" fontId="188" fillId="0" borderId="0" xfId="0" applyNumberFormat="1" applyFont="1" applyFill="1" applyBorder="1" applyAlignment="1">
      <alignment vertical="top" wrapText="1"/>
    </xf>
    <xf numFmtId="2" fontId="188" fillId="0" borderId="0" xfId="0" applyNumberFormat="1" applyFont="1" applyFill="1" applyBorder="1" applyAlignment="1">
      <alignment vertical="top" wrapText="1"/>
    </xf>
    <xf numFmtId="2" fontId="161" fillId="0" borderId="0" xfId="0" applyNumberFormat="1" applyFont="1" applyFill="1" applyBorder="1" applyAlignment="1">
      <alignment horizontal="center" vertical="center" wrapText="1"/>
    </xf>
    <xf numFmtId="0" fontId="142" fillId="0" borderId="0" xfId="0" applyFont="1" applyFill="1" applyBorder="1"/>
    <xf numFmtId="0" fontId="95" fillId="0" borderId="0" xfId="0" applyNumberFormat="1" applyFont="1" applyFill="1" applyBorder="1" applyAlignment="1">
      <alignment vertical="center" wrapText="1"/>
    </xf>
    <xf numFmtId="0" fontId="184" fillId="0" borderId="0" xfId="0" applyFont="1" applyFill="1" applyBorder="1"/>
    <xf numFmtId="2" fontId="184" fillId="0" borderId="0" xfId="0" applyNumberFormat="1" applyFont="1" applyFill="1" applyBorder="1"/>
    <xf numFmtId="0" fontId="151" fillId="0" borderId="0" xfId="0" applyNumberFormat="1" applyFont="1" applyFill="1" applyBorder="1" applyAlignment="1">
      <alignment vertical="center" wrapText="1"/>
    </xf>
    <xf numFmtId="174" fontId="184" fillId="0" borderId="0" xfId="0" applyNumberFormat="1" applyFont="1" applyFill="1" applyBorder="1"/>
    <xf numFmtId="0" fontId="81" fillId="0" borderId="58" xfId="0" applyFont="1" applyFill="1" applyBorder="1"/>
    <xf numFmtId="49" fontId="60" fillId="0" borderId="58" xfId="0" applyNumberFormat="1" applyFont="1" applyFill="1" applyBorder="1" applyAlignment="1">
      <alignment horizontal="left" vertical="center" indent="2"/>
    </xf>
    <xf numFmtId="0" fontId="103" fillId="0" borderId="0" xfId="0" applyFont="1" applyFill="1" applyAlignment="1">
      <alignment vertical="center"/>
    </xf>
    <xf numFmtId="0" fontId="102" fillId="0" borderId="0" xfId="0" applyFont="1" applyFill="1" applyAlignment="1">
      <alignment vertical="center"/>
    </xf>
    <xf numFmtId="0" fontId="101" fillId="0" borderId="0" xfId="0" applyFont="1" applyFill="1"/>
    <xf numFmtId="1" fontId="102" fillId="0" borderId="0" xfId="0" applyNumberFormat="1" applyFont="1" applyFill="1"/>
    <xf numFmtId="1" fontId="102" fillId="0" borderId="0" xfId="0" applyNumberFormat="1" applyFont="1" applyFill="1" applyAlignment="1">
      <alignment vertical="center"/>
    </xf>
    <xf numFmtId="1" fontId="101" fillId="0" borderId="0" xfId="0" applyNumberFormat="1" applyFont="1" applyFill="1"/>
    <xf numFmtId="2" fontId="103" fillId="0" borderId="0" xfId="0" applyNumberFormat="1" applyFont="1" applyFill="1"/>
    <xf numFmtId="3" fontId="76" fillId="0" borderId="0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 wrapText="1"/>
    </xf>
    <xf numFmtId="165" fontId="70" fillId="2" borderId="33" xfId="0" applyNumberFormat="1" applyFont="1" applyFill="1" applyBorder="1" applyAlignment="1">
      <alignment horizontal="center" vertical="center"/>
    </xf>
    <xf numFmtId="165" fontId="70" fillId="2" borderId="29" xfId="0" applyNumberFormat="1" applyFont="1" applyFill="1" applyBorder="1" applyAlignment="1">
      <alignment horizontal="center" vertical="center"/>
    </xf>
    <xf numFmtId="165" fontId="70" fillId="2" borderId="31" xfId="0" applyNumberFormat="1" applyFont="1" applyFill="1" applyBorder="1" applyAlignment="1">
      <alignment horizontal="center" vertical="center"/>
    </xf>
    <xf numFmtId="2" fontId="59" fillId="0" borderId="0" xfId="0" applyNumberFormat="1" applyFont="1" applyFill="1" applyBorder="1" applyAlignment="1">
      <alignment horizontal="center" vertical="top"/>
    </xf>
    <xf numFmtId="49" fontId="59" fillId="0" borderId="0" xfId="0" applyNumberFormat="1" applyFont="1" applyFill="1" applyBorder="1" applyAlignment="1">
      <alignment horizontal="center" vertical="center" wrapText="1"/>
    </xf>
    <xf numFmtId="3" fontId="59" fillId="0" borderId="0" xfId="0" applyNumberFormat="1" applyFont="1" applyFill="1" applyBorder="1" applyAlignment="1">
      <alignment horizontal="center" vertical="center"/>
    </xf>
    <xf numFmtId="0" fontId="103" fillId="0" borderId="0" xfId="0" applyFont="1" applyFill="1" applyAlignment="1">
      <alignment wrapText="1"/>
    </xf>
    <xf numFmtId="3" fontId="103" fillId="0" borderId="0" xfId="0" applyNumberFormat="1" applyFont="1" applyFill="1" applyBorder="1" applyAlignment="1">
      <alignment horizontal="center" vertical="center"/>
    </xf>
    <xf numFmtId="166" fontId="103" fillId="0" borderId="0" xfId="0" applyNumberFormat="1" applyFont="1" applyFill="1" applyAlignment="1">
      <alignment horizontal="center" vertical="center"/>
    </xf>
    <xf numFmtId="4" fontId="179" fillId="0" borderId="0" xfId="0" applyNumberFormat="1" applyFont="1" applyFill="1" applyAlignment="1">
      <alignment horizontal="center" vertical="center"/>
    </xf>
    <xf numFmtId="167" fontId="179" fillId="0" borderId="0" xfId="0" applyNumberFormat="1" applyFont="1" applyFill="1"/>
    <xf numFmtId="173" fontId="179" fillId="0" borderId="0" xfId="0" applyNumberFormat="1" applyFont="1" applyFill="1"/>
    <xf numFmtId="168" fontId="179" fillId="0" borderId="0" xfId="0" applyNumberFormat="1" applyFont="1" applyFill="1"/>
    <xf numFmtId="165" fontId="73" fillId="0" borderId="11" xfId="0" applyNumberFormat="1" applyFont="1" applyFill="1" applyBorder="1" applyAlignment="1">
      <alignment horizontal="center" vertical="center"/>
    </xf>
    <xf numFmtId="165" fontId="73" fillId="0" borderId="59" xfId="0" applyNumberFormat="1" applyFont="1" applyFill="1" applyBorder="1" applyAlignment="1">
      <alignment horizontal="center" vertical="center"/>
    </xf>
    <xf numFmtId="165" fontId="73" fillId="0" borderId="53" xfId="0" applyNumberFormat="1" applyFont="1" applyFill="1" applyBorder="1" applyAlignment="1">
      <alignment horizontal="center" vertical="center"/>
    </xf>
    <xf numFmtId="4" fontId="73" fillId="0" borderId="58" xfId="0" applyNumberFormat="1" applyFont="1" applyFill="1" applyBorder="1" applyAlignment="1">
      <alignment horizontal="center"/>
    </xf>
    <xf numFmtId="4" fontId="73" fillId="0" borderId="20" xfId="0" applyNumberFormat="1" applyFont="1" applyFill="1" applyBorder="1" applyAlignment="1">
      <alignment horizontal="center"/>
    </xf>
    <xf numFmtId="166" fontId="73" fillId="0" borderId="64" xfId="0" applyNumberFormat="1" applyFont="1" applyFill="1" applyBorder="1" applyAlignment="1">
      <alignment horizontal="center"/>
    </xf>
    <xf numFmtId="166" fontId="73" fillId="0" borderId="73" xfId="0" applyNumberFormat="1" applyFont="1" applyFill="1" applyBorder="1" applyAlignment="1">
      <alignment horizontal="center"/>
    </xf>
    <xf numFmtId="4" fontId="73" fillId="0" borderId="17" xfId="0" applyNumberFormat="1" applyFont="1" applyFill="1" applyBorder="1" applyAlignment="1">
      <alignment horizontal="center"/>
    </xf>
    <xf numFmtId="165" fontId="73" fillId="0" borderId="17" xfId="0" applyNumberFormat="1" applyFont="1" applyFill="1" applyBorder="1" applyAlignment="1">
      <alignment horizontal="center" vertical="center"/>
    </xf>
    <xf numFmtId="165" fontId="73" fillId="0" borderId="58" xfId="0" applyNumberFormat="1" applyFont="1" applyFill="1" applyBorder="1" applyAlignment="1">
      <alignment horizontal="center" vertical="center"/>
    </xf>
    <xf numFmtId="165" fontId="73" fillId="0" borderId="20" xfId="0" applyNumberFormat="1" applyFont="1" applyFill="1" applyBorder="1" applyAlignment="1">
      <alignment horizontal="center" vertical="center"/>
    </xf>
    <xf numFmtId="165" fontId="73" fillId="0" borderId="64" xfId="0" applyNumberFormat="1" applyFont="1" applyFill="1" applyBorder="1" applyAlignment="1">
      <alignment horizontal="center"/>
    </xf>
    <xf numFmtId="165" fontId="73" fillId="0" borderId="73" xfId="0" applyNumberFormat="1" applyFont="1" applyFill="1" applyBorder="1" applyAlignment="1">
      <alignment horizontal="center"/>
    </xf>
    <xf numFmtId="4" fontId="73" fillId="0" borderId="11" xfId="0" applyNumberFormat="1" applyFont="1" applyFill="1" applyBorder="1" applyAlignment="1">
      <alignment horizontal="center"/>
    </xf>
    <xf numFmtId="4" fontId="73" fillId="0" borderId="59" xfId="0" applyNumberFormat="1" applyFont="1" applyFill="1" applyBorder="1" applyAlignment="1">
      <alignment horizontal="center"/>
    </xf>
    <xf numFmtId="4" fontId="73" fillId="0" borderId="53" xfId="0" applyNumberFormat="1" applyFont="1" applyFill="1" applyBorder="1" applyAlignment="1">
      <alignment horizontal="center"/>
    </xf>
    <xf numFmtId="166" fontId="73" fillId="0" borderId="73" xfId="0" applyNumberFormat="1" applyFont="1" applyFill="1" applyBorder="1" applyAlignment="1">
      <alignment horizontal="center" vertical="center"/>
    </xf>
    <xf numFmtId="165" fontId="73" fillId="0" borderId="60" xfId="0" applyNumberFormat="1" applyFont="1" applyFill="1" applyBorder="1" applyAlignment="1">
      <alignment horizontal="center" vertical="center"/>
    </xf>
    <xf numFmtId="4" fontId="73" fillId="0" borderId="19" xfId="0" applyNumberFormat="1" applyFont="1" applyFill="1" applyBorder="1" applyAlignment="1">
      <alignment horizontal="center"/>
    </xf>
    <xf numFmtId="165" fontId="73" fillId="0" borderId="19" xfId="0" applyNumberFormat="1" applyFont="1" applyFill="1" applyBorder="1" applyAlignment="1">
      <alignment horizontal="center" vertical="center"/>
    </xf>
    <xf numFmtId="4" fontId="73" fillId="0" borderId="60" xfId="0" applyNumberFormat="1" applyFont="1" applyFill="1" applyBorder="1" applyAlignment="1">
      <alignment horizontal="center"/>
    </xf>
    <xf numFmtId="166" fontId="73" fillId="0" borderId="68" xfId="0" applyNumberFormat="1" applyFont="1" applyFill="1" applyBorder="1" applyAlignment="1">
      <alignment horizontal="center"/>
    </xf>
    <xf numFmtId="165" fontId="73" fillId="0" borderId="68" xfId="0" applyNumberFormat="1" applyFont="1" applyFill="1" applyBorder="1" applyAlignment="1">
      <alignment horizontal="center"/>
    </xf>
    <xf numFmtId="166" fontId="73" fillId="0" borderId="44" xfId="0" applyNumberFormat="1" applyFont="1" applyFill="1" applyBorder="1" applyAlignment="1">
      <alignment horizontal="center"/>
    </xf>
    <xf numFmtId="165" fontId="73" fillId="0" borderId="44" xfId="0" applyNumberFormat="1" applyFont="1" applyFill="1" applyBorder="1" applyAlignment="1">
      <alignment horizontal="center"/>
    </xf>
    <xf numFmtId="168" fontId="81" fillId="0" borderId="0" xfId="0" applyNumberFormat="1" applyFont="1" applyFill="1" applyBorder="1"/>
    <xf numFmtId="172" fontId="81" fillId="0" borderId="0" xfId="0" applyNumberFormat="1" applyFont="1" applyFill="1" applyBorder="1"/>
    <xf numFmtId="49" fontId="73" fillId="0" borderId="55" xfId="0" applyNumberFormat="1" applyFont="1" applyFill="1" applyBorder="1" applyAlignment="1">
      <alignment horizontal="center" vertical="center" wrapText="1"/>
    </xf>
    <xf numFmtId="166" fontId="73" fillId="0" borderId="0" xfId="0" applyNumberFormat="1" applyFont="1" applyFill="1" applyBorder="1" applyAlignment="1">
      <alignment horizontal="center" vertical="center" wrapText="1"/>
    </xf>
    <xf numFmtId="0" fontId="73" fillId="0" borderId="56" xfId="0" applyFont="1" applyFill="1" applyBorder="1" applyAlignment="1">
      <alignment horizontal="center" vertical="top" wrapText="1"/>
    </xf>
    <xf numFmtId="0" fontId="73" fillId="0" borderId="11" xfId="0" applyFont="1" applyFill="1" applyBorder="1" applyAlignment="1">
      <alignment horizontal="center" wrapText="1"/>
    </xf>
    <xf numFmtId="0" fontId="73" fillId="0" borderId="59" xfId="0" applyFont="1" applyFill="1" applyBorder="1" applyAlignment="1">
      <alignment horizontal="center" wrapText="1"/>
    </xf>
    <xf numFmtId="0" fontId="73" fillId="0" borderId="57" xfId="0" applyFont="1" applyFill="1" applyBorder="1" applyAlignment="1">
      <alignment horizontal="center" wrapText="1"/>
    </xf>
    <xf numFmtId="166" fontId="73" fillId="0" borderId="59" xfId="0" applyNumberFormat="1" applyFont="1" applyFill="1" applyBorder="1" applyAlignment="1">
      <alignment horizontal="center" wrapText="1"/>
    </xf>
    <xf numFmtId="166" fontId="73" fillId="0" borderId="57" xfId="0" applyNumberFormat="1" applyFont="1" applyFill="1" applyBorder="1" applyAlignment="1">
      <alignment horizontal="center" wrapText="1"/>
    </xf>
    <xf numFmtId="0" fontId="73" fillId="0" borderId="29" xfId="0" applyFont="1" applyFill="1" applyBorder="1" applyAlignment="1">
      <alignment horizontal="center" vertical="top" wrapText="1"/>
    </xf>
    <xf numFmtId="0" fontId="73" fillId="0" borderId="17" xfId="0" applyFont="1" applyFill="1" applyBorder="1" applyAlignment="1">
      <alignment horizontal="center" wrapText="1"/>
    </xf>
    <xf numFmtId="0" fontId="73" fillId="0" borderId="58" xfId="0" applyFont="1" applyFill="1" applyBorder="1" applyAlignment="1">
      <alignment horizontal="center" wrapText="1"/>
    </xf>
    <xf numFmtId="0" fontId="73" fillId="0" borderId="18" xfId="0" applyFont="1" applyFill="1" applyBorder="1" applyAlignment="1">
      <alignment horizontal="center" wrapText="1"/>
    </xf>
    <xf numFmtId="166" fontId="73" fillId="0" borderId="58" xfId="0" applyNumberFormat="1" applyFont="1" applyFill="1" applyBorder="1" applyAlignment="1">
      <alignment horizontal="center" wrapText="1"/>
    </xf>
    <xf numFmtId="166" fontId="73" fillId="0" borderId="18" xfId="0" applyNumberFormat="1" applyFont="1" applyFill="1" applyBorder="1" applyAlignment="1">
      <alignment horizontal="center" wrapText="1"/>
    </xf>
    <xf numFmtId="2" fontId="73" fillId="0" borderId="18" xfId="0" applyNumberFormat="1" applyFont="1" applyFill="1" applyBorder="1" applyAlignment="1">
      <alignment horizontal="center" wrapText="1"/>
    </xf>
    <xf numFmtId="0" fontId="73" fillId="0" borderId="36" xfId="0" applyFont="1" applyFill="1" applyBorder="1" applyAlignment="1">
      <alignment horizontal="center" vertical="top" wrapText="1"/>
    </xf>
    <xf numFmtId="0" fontId="73" fillId="0" borderId="46" xfId="0" applyFont="1" applyFill="1" applyBorder="1" applyAlignment="1">
      <alignment horizontal="center" wrapText="1"/>
    </xf>
    <xf numFmtId="166" fontId="73" fillId="0" borderId="61" xfId="0" applyNumberFormat="1" applyFont="1" applyFill="1" applyBorder="1" applyAlignment="1">
      <alignment horizontal="center" wrapText="1"/>
    </xf>
    <xf numFmtId="2" fontId="73" fillId="0" borderId="37" xfId="0" applyNumberFormat="1" applyFont="1" applyFill="1" applyBorder="1" applyAlignment="1">
      <alignment horizontal="center" wrapText="1"/>
    </xf>
    <xf numFmtId="166" fontId="73" fillId="0" borderId="37" xfId="0" applyNumberFormat="1" applyFont="1" applyFill="1" applyBorder="1" applyAlignment="1">
      <alignment horizontal="center" wrapText="1"/>
    </xf>
    <xf numFmtId="49" fontId="73" fillId="0" borderId="12" xfId="0" applyNumberFormat="1" applyFont="1" applyFill="1" applyBorder="1" applyAlignment="1">
      <alignment horizontal="center" vertical="top" wrapText="1"/>
    </xf>
    <xf numFmtId="2" fontId="73" fillId="0" borderId="57" xfId="0" applyNumberFormat="1" applyFont="1" applyFill="1" applyBorder="1" applyAlignment="1">
      <alignment horizontal="center" wrapText="1"/>
    </xf>
    <xf numFmtId="166" fontId="73" fillId="0" borderId="11" xfId="0" applyNumberFormat="1" applyFont="1" applyFill="1" applyBorder="1" applyAlignment="1">
      <alignment horizontal="center" wrapText="1"/>
    </xf>
    <xf numFmtId="49" fontId="73" fillId="0" borderId="23" xfId="0" applyNumberFormat="1" applyFont="1" applyFill="1" applyBorder="1" applyAlignment="1">
      <alignment horizontal="center" vertical="top" wrapText="1"/>
    </xf>
    <xf numFmtId="166" fontId="73" fillId="0" borderId="46" xfId="0" applyNumberFormat="1" applyFont="1" applyFill="1" applyBorder="1" applyAlignment="1">
      <alignment horizontal="center" wrapText="1"/>
    </xf>
    <xf numFmtId="0" fontId="73" fillId="0" borderId="23" xfId="0" applyFont="1" applyFill="1" applyBorder="1" applyAlignment="1">
      <alignment horizontal="center" vertical="top" wrapText="1"/>
    </xf>
    <xf numFmtId="0" fontId="73" fillId="0" borderId="14" xfId="0" applyFont="1" applyFill="1" applyBorder="1" applyAlignment="1">
      <alignment horizontal="center" vertical="top" wrapText="1"/>
    </xf>
    <xf numFmtId="166" fontId="73" fillId="0" borderId="17" xfId="0" applyNumberFormat="1" applyFont="1" applyFill="1" applyBorder="1" applyAlignment="1">
      <alignment horizontal="center" wrapText="1"/>
    </xf>
    <xf numFmtId="49" fontId="73" fillId="0" borderId="56" xfId="0" applyNumberFormat="1" applyFont="1" applyFill="1" applyBorder="1" applyAlignment="1">
      <alignment horizontal="center" vertical="top" wrapText="1"/>
    </xf>
    <xf numFmtId="166" fontId="73" fillId="0" borderId="60" xfId="0" applyNumberFormat="1" applyFont="1" applyFill="1" applyBorder="1" applyAlignment="1">
      <alignment horizontal="center" wrapText="1"/>
    </xf>
    <xf numFmtId="166" fontId="73" fillId="0" borderId="53" xfId="0" applyNumberFormat="1" applyFont="1" applyFill="1" applyBorder="1" applyAlignment="1">
      <alignment horizontal="center" wrapText="1"/>
    </xf>
    <xf numFmtId="2" fontId="73" fillId="0" borderId="11" xfId="0" applyNumberFormat="1" applyFont="1" applyFill="1" applyBorder="1" applyAlignment="1">
      <alignment horizontal="center" wrapText="1"/>
    </xf>
    <xf numFmtId="49" fontId="73" fillId="0" borderId="29" xfId="0" applyNumberFormat="1" applyFont="1" applyFill="1" applyBorder="1" applyAlignment="1">
      <alignment horizontal="center" vertical="top" wrapText="1"/>
    </xf>
    <xf numFmtId="166" fontId="73" fillId="0" borderId="19" xfId="0" applyNumberFormat="1" applyFont="1" applyFill="1" applyBorder="1" applyAlignment="1">
      <alignment horizontal="center" wrapText="1"/>
    </xf>
    <xf numFmtId="166" fontId="73" fillId="0" borderId="20" xfId="0" applyNumberFormat="1" applyFont="1" applyFill="1" applyBorder="1" applyAlignment="1">
      <alignment horizontal="center" wrapText="1"/>
    </xf>
    <xf numFmtId="49" fontId="73" fillId="0" borderId="36" xfId="0" applyNumberFormat="1" applyFont="1" applyFill="1" applyBorder="1" applyAlignment="1">
      <alignment horizontal="center" vertical="top" wrapText="1"/>
    </xf>
    <xf numFmtId="166" fontId="73" fillId="0" borderId="62" xfId="0" applyNumberFormat="1" applyFont="1" applyFill="1" applyBorder="1" applyAlignment="1">
      <alignment horizontal="center" wrapText="1"/>
    </xf>
    <xf numFmtId="2" fontId="73" fillId="0" borderId="61" xfId="0" applyNumberFormat="1" applyFont="1" applyFill="1" applyBorder="1" applyAlignment="1">
      <alignment horizontal="center" wrapText="1"/>
    </xf>
    <xf numFmtId="166" fontId="73" fillId="0" borderId="26" xfId="0" applyNumberFormat="1" applyFont="1" applyFill="1" applyBorder="1" applyAlignment="1">
      <alignment horizontal="center" wrapText="1"/>
    </xf>
    <xf numFmtId="2" fontId="73" fillId="0" borderId="46" xfId="0" applyNumberFormat="1" applyFont="1" applyFill="1" applyBorder="1" applyAlignment="1">
      <alignment horizontal="center" wrapText="1"/>
    </xf>
    <xf numFmtId="2" fontId="73" fillId="0" borderId="58" xfId="0" applyNumberFormat="1" applyFont="1" applyFill="1" applyBorder="1" applyAlignment="1">
      <alignment horizontal="center" wrapText="1"/>
    </xf>
    <xf numFmtId="2" fontId="73" fillId="0" borderId="17" xfId="0" applyNumberFormat="1" applyFont="1" applyFill="1" applyBorder="1" applyAlignment="1">
      <alignment horizontal="center" wrapText="1"/>
    </xf>
    <xf numFmtId="49" fontId="73" fillId="0" borderId="14" xfId="0" applyNumberFormat="1" applyFont="1" applyFill="1" applyBorder="1" applyAlignment="1">
      <alignment horizontal="center" vertical="top" wrapText="1"/>
    </xf>
    <xf numFmtId="49" fontId="73" fillId="0" borderId="66" xfId="0" applyNumberFormat="1" applyFont="1" applyFill="1" applyBorder="1" applyAlignment="1">
      <alignment horizontal="center" vertical="top" wrapText="1"/>
    </xf>
    <xf numFmtId="166" fontId="73" fillId="0" borderId="44" xfId="0" applyNumberFormat="1" applyFont="1" applyFill="1" applyBorder="1" applyAlignment="1">
      <alignment horizontal="center" wrapText="1"/>
    </xf>
    <xf numFmtId="166" fontId="73" fillId="0" borderId="64" xfId="0" applyNumberFormat="1" applyFont="1" applyFill="1" applyBorder="1" applyAlignment="1">
      <alignment horizontal="center" wrapText="1"/>
    </xf>
    <xf numFmtId="166" fontId="73" fillId="0" borderId="67" xfId="0" applyNumberFormat="1" applyFont="1" applyFill="1" applyBorder="1" applyAlignment="1">
      <alignment horizontal="center" wrapText="1"/>
    </xf>
    <xf numFmtId="166" fontId="73" fillId="0" borderId="68" xfId="0" applyNumberFormat="1" applyFont="1" applyFill="1" applyBorder="1" applyAlignment="1">
      <alignment horizontal="center" wrapText="1"/>
    </xf>
    <xf numFmtId="166" fontId="73" fillId="0" borderId="11" xfId="0" applyNumberFormat="1" applyFont="1" applyFill="1" applyBorder="1" applyAlignment="1">
      <alignment horizontal="center" vertical="center" wrapText="1"/>
    </xf>
    <xf numFmtId="166" fontId="73" fillId="0" borderId="59" xfId="0" applyNumberFormat="1" applyFont="1" applyFill="1" applyBorder="1" applyAlignment="1">
      <alignment horizontal="center" vertical="center" wrapText="1"/>
    </xf>
    <xf numFmtId="166" fontId="73" fillId="0" borderId="57" xfId="0" applyNumberFormat="1" applyFont="1" applyFill="1" applyBorder="1" applyAlignment="1">
      <alignment horizontal="center" vertical="center" wrapText="1"/>
    </xf>
    <xf numFmtId="166" fontId="73" fillId="0" borderId="60" xfId="0" applyNumberFormat="1" applyFont="1" applyFill="1" applyBorder="1" applyAlignment="1">
      <alignment horizontal="center" vertical="center" wrapText="1"/>
    </xf>
    <xf numFmtId="166" fontId="73" fillId="0" borderId="53" xfId="0" applyNumberFormat="1" applyFont="1" applyFill="1" applyBorder="1" applyAlignment="1">
      <alignment horizontal="center" vertical="center" wrapText="1"/>
    </xf>
    <xf numFmtId="166" fontId="73" fillId="0" borderId="18" xfId="0" applyNumberFormat="1" applyFont="1" applyFill="1" applyBorder="1" applyAlignment="1">
      <alignment horizontal="center" vertical="center" wrapText="1"/>
    </xf>
    <xf numFmtId="166" fontId="73" fillId="0" borderId="20" xfId="0" applyNumberFormat="1" applyFont="1" applyFill="1" applyBorder="1" applyAlignment="1">
      <alignment horizontal="center" vertical="center" wrapText="1"/>
    </xf>
    <xf numFmtId="166" fontId="73" fillId="0" borderId="17" xfId="0" applyNumberFormat="1" applyFont="1" applyFill="1" applyBorder="1" applyAlignment="1">
      <alignment horizontal="center" vertical="center" wrapText="1"/>
    </xf>
    <xf numFmtId="49" fontId="73" fillId="0" borderId="29" xfId="0" applyNumberFormat="1" applyFont="1" applyFill="1" applyBorder="1" applyAlignment="1">
      <alignment horizontal="center" vertical="center" wrapText="1"/>
    </xf>
    <xf numFmtId="166" fontId="73" fillId="0" borderId="58" xfId="0" applyNumberFormat="1" applyFont="1" applyFill="1" applyBorder="1" applyAlignment="1">
      <alignment horizontal="center" vertical="center" wrapText="1"/>
    </xf>
    <xf numFmtId="166" fontId="73" fillId="0" borderId="19" xfId="0" applyNumberFormat="1" applyFont="1" applyFill="1" applyBorder="1" applyAlignment="1">
      <alignment horizontal="center" vertical="center" wrapText="1"/>
    </xf>
    <xf numFmtId="49" fontId="73" fillId="0" borderId="36" xfId="0" applyNumberFormat="1" applyFont="1" applyFill="1" applyBorder="1" applyAlignment="1">
      <alignment horizontal="center" vertical="center" wrapText="1"/>
    </xf>
    <xf numFmtId="166" fontId="73" fillId="0" borderId="46" xfId="0" applyNumberFormat="1" applyFont="1" applyFill="1" applyBorder="1" applyAlignment="1">
      <alignment horizontal="center" vertical="center" wrapText="1"/>
    </xf>
    <xf numFmtId="166" fontId="73" fillId="0" borderId="61" xfId="0" applyNumberFormat="1" applyFont="1" applyFill="1" applyBorder="1" applyAlignment="1">
      <alignment horizontal="center" vertical="center" wrapText="1"/>
    </xf>
    <xf numFmtId="166" fontId="73" fillId="0" borderId="37" xfId="0" applyNumberFormat="1" applyFont="1" applyFill="1" applyBorder="1" applyAlignment="1">
      <alignment horizontal="center" vertical="center" wrapText="1"/>
    </xf>
    <xf numFmtId="166" fontId="73" fillId="0" borderId="62" xfId="0" applyNumberFormat="1" applyFont="1" applyFill="1" applyBorder="1" applyAlignment="1">
      <alignment horizontal="center" vertical="center" wrapText="1"/>
    </xf>
    <xf numFmtId="166" fontId="73" fillId="0" borderId="26" xfId="0" applyNumberFormat="1" applyFont="1" applyFill="1" applyBorder="1" applyAlignment="1">
      <alignment horizontal="center" vertical="center" wrapText="1"/>
    </xf>
    <xf numFmtId="49" fontId="73" fillId="0" borderId="66" xfId="0" applyNumberFormat="1" applyFont="1" applyFill="1" applyBorder="1" applyAlignment="1">
      <alignment horizontal="center" vertical="center" wrapText="1"/>
    </xf>
    <xf numFmtId="165" fontId="73" fillId="0" borderId="44" xfId="0" applyNumberFormat="1" applyFont="1" applyFill="1" applyBorder="1" applyAlignment="1">
      <alignment horizontal="center" vertical="center" wrapText="1"/>
    </xf>
    <xf numFmtId="166" fontId="73" fillId="0" borderId="64" xfId="0" applyNumberFormat="1" applyFont="1" applyFill="1" applyBorder="1" applyAlignment="1">
      <alignment horizontal="center" vertical="center" wrapText="1"/>
    </xf>
    <xf numFmtId="166" fontId="73" fillId="0" borderId="67" xfId="0" applyNumberFormat="1" applyFont="1" applyFill="1" applyBorder="1" applyAlignment="1">
      <alignment horizontal="center" vertical="center" wrapText="1"/>
    </xf>
    <xf numFmtId="49" fontId="73" fillId="0" borderId="12" xfId="0" applyNumberFormat="1" applyFont="1" applyFill="1" applyBorder="1" applyAlignment="1">
      <alignment horizontal="center" vertical="center" wrapText="1"/>
    </xf>
    <xf numFmtId="165" fontId="73" fillId="0" borderId="11" xfId="0" applyNumberFormat="1" applyFont="1" applyFill="1" applyBorder="1" applyAlignment="1">
      <alignment horizontal="center" vertical="center" wrapText="1"/>
    </xf>
    <xf numFmtId="49" fontId="73" fillId="0" borderId="14" xfId="0" applyNumberFormat="1" applyFont="1" applyFill="1" applyBorder="1" applyAlignment="1">
      <alignment horizontal="center" vertical="center" wrapText="1"/>
    </xf>
    <xf numFmtId="165" fontId="73" fillId="0" borderId="17" xfId="0" applyNumberFormat="1" applyFont="1" applyFill="1" applyBorder="1" applyAlignment="1">
      <alignment horizontal="center" vertical="center" wrapText="1"/>
    </xf>
    <xf numFmtId="49" fontId="73" fillId="0" borderId="23" xfId="0" applyNumberFormat="1" applyFont="1" applyFill="1" applyBorder="1" applyAlignment="1">
      <alignment horizontal="center" vertical="center" wrapText="1"/>
    </xf>
    <xf numFmtId="165" fontId="73" fillId="0" borderId="46" xfId="0" applyNumberFormat="1" applyFont="1" applyFill="1" applyBorder="1" applyAlignment="1">
      <alignment horizontal="center" vertical="center" wrapText="1"/>
    </xf>
    <xf numFmtId="49" fontId="73" fillId="0" borderId="3" xfId="0" applyNumberFormat="1" applyFont="1" applyFill="1" applyBorder="1" applyAlignment="1">
      <alignment horizontal="center" vertical="center" wrapText="1"/>
    </xf>
    <xf numFmtId="165" fontId="73" fillId="0" borderId="77" xfId="0" applyNumberFormat="1" applyFont="1" applyFill="1" applyBorder="1" applyAlignment="1">
      <alignment horizontal="center" vertical="center" wrapText="1"/>
    </xf>
    <xf numFmtId="166" fontId="73" fillId="0" borderId="7" xfId="0" applyNumberFormat="1" applyFont="1" applyFill="1" applyBorder="1" applyAlignment="1">
      <alignment horizontal="center" vertical="center" wrapText="1"/>
    </xf>
    <xf numFmtId="166" fontId="73" fillId="0" borderId="47" xfId="0" applyNumberFormat="1" applyFont="1" applyFill="1" applyBorder="1" applyAlignment="1">
      <alignment horizontal="center" vertical="center" wrapText="1"/>
    </xf>
    <xf numFmtId="49" fontId="73" fillId="0" borderId="1" xfId="0" applyNumberFormat="1" applyFont="1" applyFill="1" applyBorder="1" applyAlignment="1">
      <alignment horizontal="center" vertical="center" wrapText="1"/>
    </xf>
    <xf numFmtId="165" fontId="73" fillId="0" borderId="70" xfId="0" applyNumberFormat="1" applyFont="1" applyFill="1" applyBorder="1" applyAlignment="1">
      <alignment horizontal="center" vertical="center" wrapText="1"/>
    </xf>
    <xf numFmtId="166" fontId="73" fillId="0" borderId="75" xfId="0" applyNumberFormat="1" applyFont="1" applyFill="1" applyBorder="1" applyAlignment="1">
      <alignment horizontal="center" vertical="center" wrapText="1"/>
    </xf>
    <xf numFmtId="166" fontId="73" fillId="0" borderId="71" xfId="0" applyNumberFormat="1" applyFont="1" applyFill="1" applyBorder="1" applyAlignment="1">
      <alignment horizontal="center" vertical="center" wrapText="1"/>
    </xf>
    <xf numFmtId="49" fontId="73" fillId="0" borderId="3" xfId="19" applyNumberFormat="1" applyFont="1" applyFill="1" applyBorder="1" applyAlignment="1">
      <alignment horizontal="center" vertical="center" wrapText="1"/>
    </xf>
    <xf numFmtId="165" fontId="73" fillId="0" borderId="77" xfId="19" applyNumberFormat="1" applyFont="1" applyFill="1" applyBorder="1" applyAlignment="1">
      <alignment horizontal="center" vertical="center" wrapText="1"/>
    </xf>
    <xf numFmtId="166" fontId="73" fillId="0" borderId="7" xfId="19" applyNumberFormat="1" applyFont="1" applyFill="1" applyBorder="1" applyAlignment="1">
      <alignment horizontal="center" vertical="center" wrapText="1"/>
    </xf>
    <xf numFmtId="166" fontId="73" fillId="0" borderId="47" xfId="19" applyNumberFormat="1" applyFont="1" applyFill="1" applyBorder="1" applyAlignment="1">
      <alignment horizontal="center" vertical="center" wrapText="1"/>
    </xf>
    <xf numFmtId="49" fontId="73" fillId="0" borderId="14" xfId="19" applyNumberFormat="1" applyFont="1" applyFill="1" applyBorder="1" applyAlignment="1">
      <alignment horizontal="center" vertical="center" wrapText="1"/>
    </xf>
    <xf numFmtId="165" fontId="73" fillId="0" borderId="17" xfId="19" applyNumberFormat="1" applyFont="1" applyFill="1" applyBorder="1" applyAlignment="1">
      <alignment horizontal="center" vertical="center" wrapText="1"/>
    </xf>
    <xf numFmtId="166" fontId="73" fillId="0" borderId="58" xfId="19" applyNumberFormat="1" applyFont="1" applyFill="1" applyBorder="1" applyAlignment="1">
      <alignment horizontal="center" vertical="center" wrapText="1"/>
    </xf>
    <xf numFmtId="166" fontId="73" fillId="0" borderId="18" xfId="19" applyNumberFormat="1" applyFont="1" applyFill="1" applyBorder="1" applyAlignment="1">
      <alignment horizontal="center" vertical="center" wrapText="1"/>
    </xf>
    <xf numFmtId="49" fontId="73" fillId="0" borderId="2" xfId="19" applyNumberFormat="1" applyFont="1" applyFill="1" applyBorder="1" applyAlignment="1">
      <alignment horizontal="center" vertical="center" wrapText="1"/>
    </xf>
    <xf numFmtId="165" fontId="73" fillId="0" borderId="24" xfId="19" applyNumberFormat="1" applyFont="1" applyFill="1" applyBorder="1" applyAlignment="1">
      <alignment horizontal="center" vertical="center" wrapText="1"/>
    </xf>
    <xf numFmtId="166" fontId="73" fillId="0" borderId="76" xfId="19" applyNumberFormat="1" applyFont="1" applyFill="1" applyBorder="1" applyAlignment="1">
      <alignment horizontal="center" vertical="center" wrapText="1"/>
    </xf>
    <xf numFmtId="166" fontId="73" fillId="0" borderId="30" xfId="19" applyNumberFormat="1" applyFont="1" applyFill="1" applyBorder="1" applyAlignment="1">
      <alignment horizontal="center" vertical="center" wrapText="1"/>
    </xf>
    <xf numFmtId="49" fontId="73" fillId="0" borderId="32" xfId="0" applyNumberFormat="1" applyFont="1" applyFill="1" applyBorder="1" applyAlignment="1">
      <alignment horizontal="center" vertical="center" wrapText="1"/>
    </xf>
    <xf numFmtId="165" fontId="73" fillId="0" borderId="27" xfId="0" applyNumberFormat="1" applyFont="1" applyFill="1" applyBorder="1" applyAlignment="1">
      <alignment horizontal="center" vertical="center" wrapText="1"/>
    </xf>
    <xf numFmtId="166" fontId="73" fillId="0" borderId="63" xfId="0" applyNumberFormat="1" applyFont="1" applyFill="1" applyBorder="1" applyAlignment="1">
      <alignment horizontal="center" vertical="center" wrapText="1"/>
    </xf>
    <xf numFmtId="166" fontId="73" fillId="0" borderId="28" xfId="0" applyNumberFormat="1" applyFont="1" applyFill="1" applyBorder="1" applyAlignment="1">
      <alignment horizontal="center" vertical="center" wrapText="1"/>
    </xf>
    <xf numFmtId="165" fontId="73" fillId="0" borderId="72" xfId="0" applyNumberFormat="1" applyFont="1" applyFill="1" applyBorder="1" applyAlignment="1">
      <alignment horizontal="center" vertical="center" wrapText="1"/>
    </xf>
    <xf numFmtId="165" fontId="187" fillId="0" borderId="0" xfId="0" applyNumberFormat="1" applyFont="1" applyFill="1" applyBorder="1" applyAlignment="1">
      <alignment horizontal="left" vertical="center" wrapText="1"/>
    </xf>
    <xf numFmtId="166" fontId="187" fillId="0" borderId="0" xfId="0" applyNumberFormat="1" applyFont="1" applyFill="1" applyBorder="1" applyAlignment="1">
      <alignment horizontal="left" vertical="center" wrapText="1"/>
    </xf>
    <xf numFmtId="166" fontId="0" fillId="0" borderId="0" xfId="0" applyNumberFormat="1" applyFill="1" applyBorder="1"/>
    <xf numFmtId="166" fontId="128" fillId="0" borderId="0" xfId="0" applyNumberFormat="1" applyFont="1" applyFill="1" applyBorder="1"/>
    <xf numFmtId="166" fontId="128" fillId="0" borderId="0" xfId="0" applyNumberFormat="1" applyFont="1" applyFill="1" applyBorder="1" applyAlignment="1">
      <alignment horizontal="center"/>
    </xf>
    <xf numFmtId="165" fontId="133" fillId="0" borderId="0" xfId="0" applyNumberFormat="1" applyFont="1" applyFill="1" applyBorder="1"/>
    <xf numFmtId="4" fontId="187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top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 wrapText="1"/>
    </xf>
    <xf numFmtId="4" fontId="73" fillId="0" borderId="0" xfId="0" applyNumberFormat="1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69" fontId="187" fillId="0" borderId="0" xfId="0" applyNumberFormat="1" applyFont="1" applyFill="1" applyBorder="1" applyAlignment="1">
      <alignment vertical="center"/>
    </xf>
    <xf numFmtId="169" fontId="103" fillId="0" borderId="0" xfId="0" applyNumberFormat="1" applyFont="1" applyFill="1" applyBorder="1"/>
    <xf numFmtId="3" fontId="60" fillId="0" borderId="4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3" fontId="60" fillId="0" borderId="0" xfId="0" applyNumberFormat="1" applyFont="1" applyFill="1" applyBorder="1" applyAlignment="1">
      <alignment horizontal="center" vertical="center"/>
    </xf>
    <xf numFmtId="2" fontId="59" fillId="5" borderId="32" xfId="0" applyNumberFormat="1" applyFont="1" applyFill="1" applyBorder="1" applyAlignment="1">
      <alignment horizontal="center" vertical="center" wrapText="1"/>
    </xf>
    <xf numFmtId="3" fontId="59" fillId="5" borderId="12" xfId="0" applyNumberFormat="1" applyFont="1" applyFill="1" applyBorder="1" applyAlignment="1">
      <alignment horizontal="center" vertical="center" wrapText="1"/>
    </xf>
    <xf numFmtId="3" fontId="60" fillId="5" borderId="14" xfId="0" applyNumberFormat="1" applyFont="1" applyFill="1" applyBorder="1" applyAlignment="1">
      <alignment horizontal="center" vertical="center" wrapText="1"/>
    </xf>
    <xf numFmtId="3" fontId="60" fillId="5" borderId="23" xfId="0" applyNumberFormat="1" applyFont="1" applyFill="1" applyBorder="1" applyAlignment="1">
      <alignment horizontal="center" vertical="center" wrapText="1"/>
    </xf>
    <xf numFmtId="3" fontId="60" fillId="5" borderId="58" xfId="0" applyNumberFormat="1" applyFont="1" applyFill="1" applyBorder="1" applyAlignment="1">
      <alignment horizontal="center" vertical="center" wrapText="1"/>
    </xf>
    <xf numFmtId="3" fontId="76" fillId="5" borderId="66" xfId="0" applyNumberFormat="1" applyFont="1" applyFill="1" applyBorder="1" applyAlignment="1">
      <alignment horizontal="center" vertical="center" wrapText="1"/>
    </xf>
    <xf numFmtId="3" fontId="70" fillId="5" borderId="56" xfId="0" applyNumberFormat="1" applyFont="1" applyFill="1" applyBorder="1" applyAlignment="1">
      <alignment horizontal="center" vertical="center"/>
    </xf>
    <xf numFmtId="3" fontId="71" fillId="5" borderId="14" xfId="0" applyNumberFormat="1" applyFont="1" applyFill="1" applyBorder="1" applyAlignment="1">
      <alignment horizontal="center" vertical="center"/>
    </xf>
    <xf numFmtId="3" fontId="76" fillId="5" borderId="14" xfId="0" applyNumberFormat="1" applyFont="1" applyFill="1" applyBorder="1" applyAlignment="1">
      <alignment horizontal="center" vertical="center"/>
    </xf>
    <xf numFmtId="3" fontId="71" fillId="5" borderId="66" xfId="0" applyNumberFormat="1" applyFont="1" applyFill="1" applyBorder="1" applyAlignment="1">
      <alignment horizontal="center" vertical="center"/>
    </xf>
    <xf numFmtId="166" fontId="60" fillId="5" borderId="55" xfId="0" applyNumberFormat="1" applyFont="1" applyFill="1" applyBorder="1" applyAlignment="1">
      <alignment horizontal="center" vertical="center"/>
    </xf>
    <xf numFmtId="3" fontId="60" fillId="5" borderId="55" xfId="0" applyNumberFormat="1" applyFont="1" applyFill="1" applyBorder="1" applyAlignment="1">
      <alignment horizontal="center" vertical="center" wrapText="1"/>
    </xf>
    <xf numFmtId="165" fontId="60" fillId="5" borderId="32" xfId="0" applyNumberFormat="1" applyFont="1" applyFill="1" applyBorder="1" applyAlignment="1">
      <alignment horizontal="center" vertical="center"/>
    </xf>
    <xf numFmtId="0" fontId="59" fillId="5" borderId="32" xfId="0" applyFont="1" applyFill="1" applyBorder="1" applyAlignment="1">
      <alignment horizontal="center" vertical="center" wrapText="1"/>
    </xf>
    <xf numFmtId="165" fontId="135" fillId="5" borderId="38" xfId="0" applyNumberFormat="1" applyFont="1" applyFill="1" applyBorder="1" applyAlignment="1">
      <alignment horizontal="center" vertical="center"/>
    </xf>
    <xf numFmtId="4" fontId="60" fillId="5" borderId="39" xfId="0" applyNumberFormat="1" applyFont="1" applyFill="1" applyBorder="1" applyAlignment="1">
      <alignment horizontal="center" vertical="center"/>
    </xf>
    <xf numFmtId="0" fontId="78" fillId="5" borderId="32" xfId="0" applyFont="1" applyFill="1" applyBorder="1" applyAlignment="1">
      <alignment horizontal="center" vertical="center" wrapText="1"/>
    </xf>
    <xf numFmtId="165" fontId="60" fillId="5" borderId="3" xfId="0" applyNumberFormat="1" applyFont="1" applyFill="1" applyBorder="1" applyAlignment="1">
      <alignment horizontal="center" vertical="center"/>
    </xf>
    <xf numFmtId="0" fontId="78" fillId="5" borderId="55" xfId="0" applyFont="1" applyFill="1" applyBorder="1" applyAlignment="1">
      <alignment horizontal="center" vertical="center" wrapText="1"/>
    </xf>
    <xf numFmtId="165" fontId="60" fillId="5" borderId="4" xfId="0" applyNumberFormat="1" applyFont="1" applyFill="1" applyBorder="1" applyAlignment="1">
      <alignment horizontal="center" vertical="center"/>
    </xf>
    <xf numFmtId="165" fontId="60" fillId="5" borderId="31" xfId="0" applyNumberFormat="1" applyFont="1" applyFill="1" applyBorder="1" applyAlignment="1">
      <alignment horizontal="center" vertical="center"/>
    </xf>
    <xf numFmtId="166" fontId="73" fillId="5" borderId="64" xfId="0" applyNumberFormat="1" applyFont="1" applyFill="1" applyBorder="1" applyAlignment="1">
      <alignment horizontal="center"/>
    </xf>
    <xf numFmtId="2" fontId="73" fillId="5" borderId="55" xfId="0" applyNumberFormat="1" applyFont="1" applyFill="1" applyBorder="1" applyAlignment="1">
      <alignment horizontal="center" vertical="center"/>
    </xf>
    <xf numFmtId="4" fontId="73" fillId="5" borderId="55" xfId="0" applyNumberFormat="1" applyFont="1" applyFill="1" applyBorder="1" applyAlignment="1">
      <alignment horizontal="center" vertical="center"/>
    </xf>
    <xf numFmtId="0" fontId="73" fillId="5" borderId="55" xfId="0" applyNumberFormat="1" applyFont="1" applyFill="1" applyBorder="1" applyAlignment="1">
      <alignment horizontal="center" vertical="center"/>
    </xf>
    <xf numFmtId="1" fontId="78" fillId="5" borderId="55" xfId="0" applyNumberFormat="1" applyFont="1" applyFill="1" applyBorder="1" applyAlignment="1">
      <alignment horizontal="center" vertical="center"/>
    </xf>
    <xf numFmtId="4" fontId="73" fillId="5" borderId="55" xfId="0" applyNumberFormat="1" applyFont="1" applyFill="1" applyBorder="1" applyAlignment="1">
      <alignment horizontal="center" vertical="center" wrapText="1"/>
    </xf>
    <xf numFmtId="0" fontId="73" fillId="5" borderId="55" xfId="0" applyNumberFormat="1" applyFont="1" applyFill="1" applyBorder="1" applyAlignment="1">
      <alignment horizontal="center" vertical="center" wrapText="1"/>
    </xf>
    <xf numFmtId="2" fontId="73" fillId="5" borderId="32" xfId="0" applyNumberFormat="1" applyFont="1" applyFill="1" applyBorder="1" applyAlignment="1">
      <alignment horizontal="center" vertical="center"/>
    </xf>
    <xf numFmtId="4" fontId="73" fillId="5" borderId="32" xfId="0" applyNumberFormat="1" applyFont="1" applyFill="1" applyBorder="1" applyAlignment="1">
      <alignment horizontal="center" vertical="center" wrapText="1"/>
    </xf>
    <xf numFmtId="0" fontId="73" fillId="5" borderId="32" xfId="0" applyNumberFormat="1" applyFont="1" applyFill="1" applyBorder="1" applyAlignment="1">
      <alignment horizontal="center" vertical="center" wrapText="1"/>
    </xf>
    <xf numFmtId="0" fontId="59" fillId="5" borderId="2" xfId="0" applyFont="1" applyFill="1" applyBorder="1" applyAlignment="1">
      <alignment horizontal="left"/>
    </xf>
    <xf numFmtId="0" fontId="59" fillId="5" borderId="32" xfId="0" applyFont="1" applyFill="1" applyBorder="1" applyAlignment="1">
      <alignment horizontal="left"/>
    </xf>
    <xf numFmtId="0" fontId="59" fillId="5" borderId="1" xfId="0" applyFont="1" applyFill="1" applyBorder="1"/>
    <xf numFmtId="0" fontId="60" fillId="5" borderId="2" xfId="0" applyFont="1" applyFill="1" applyBorder="1" applyAlignment="1">
      <alignment horizontal="left"/>
    </xf>
    <xf numFmtId="0" fontId="59" fillId="5" borderId="2" xfId="0" applyFont="1" applyFill="1" applyBorder="1"/>
    <xf numFmtId="0" fontId="59" fillId="5" borderId="32" xfId="0" applyFont="1" applyFill="1" applyBorder="1"/>
    <xf numFmtId="3" fontId="60" fillId="2" borderId="3" xfId="0" applyNumberFormat="1" applyFont="1" applyFill="1" applyBorder="1" applyAlignment="1">
      <alignment horizontal="center" vertical="center"/>
    </xf>
    <xf numFmtId="3" fontId="60" fillId="2" borderId="39" xfId="0" applyNumberFormat="1" applyFont="1" applyFill="1" applyBorder="1" applyAlignment="1">
      <alignment horizontal="center" vertical="center"/>
    </xf>
    <xf numFmtId="3" fontId="60" fillId="2" borderId="20" xfId="0" applyNumberFormat="1" applyFont="1" applyFill="1" applyBorder="1" applyAlignment="1">
      <alignment horizontal="center" vertical="center" wrapText="1"/>
    </xf>
    <xf numFmtId="4" fontId="135" fillId="38" borderId="0" xfId="0" applyNumberFormat="1" applyFont="1" applyFill="1" applyBorder="1" applyAlignment="1">
      <alignment horizontal="center" vertical="center" wrapText="1"/>
    </xf>
    <xf numFmtId="165" fontId="135" fillId="38" borderId="0" xfId="0" applyNumberFormat="1" applyFont="1" applyFill="1" applyBorder="1" applyAlignment="1">
      <alignment horizontal="center" vertical="center" wrapText="1"/>
    </xf>
    <xf numFmtId="165" fontId="60" fillId="38" borderId="0" xfId="0" applyNumberFormat="1" applyFont="1" applyFill="1" applyBorder="1" applyAlignment="1">
      <alignment horizontal="center" vertical="center" wrapText="1"/>
    </xf>
    <xf numFmtId="3" fontId="60" fillId="5" borderId="5" xfId="0" applyNumberFormat="1" applyFont="1" applyFill="1" applyBorder="1" applyAlignment="1">
      <alignment horizontal="center" vertical="center"/>
    </xf>
    <xf numFmtId="3" fontId="60" fillId="5" borderId="31" xfId="0" applyNumberFormat="1" applyFont="1" applyFill="1" applyBorder="1" applyAlignment="1">
      <alignment horizontal="center" vertical="center"/>
    </xf>
    <xf numFmtId="165" fontId="60" fillId="5" borderId="1" xfId="0" applyNumberFormat="1" applyFont="1" applyFill="1" applyBorder="1" applyAlignment="1">
      <alignment horizontal="center" vertical="center"/>
    </xf>
    <xf numFmtId="3" fontId="59" fillId="5" borderId="13" xfId="0" applyNumberFormat="1" applyFont="1" applyFill="1" applyBorder="1" applyAlignment="1">
      <alignment horizontal="center" vertical="center" wrapText="1"/>
    </xf>
    <xf numFmtId="3" fontId="60" fillId="5" borderId="29" xfId="0" applyNumberFormat="1" applyFont="1" applyFill="1" applyBorder="1" applyAlignment="1">
      <alignment horizontal="center" vertical="center" wrapText="1"/>
    </xf>
    <xf numFmtId="3" fontId="60" fillId="5" borderId="16" xfId="0" applyNumberFormat="1" applyFont="1" applyFill="1" applyBorder="1" applyAlignment="1">
      <alignment horizontal="center" vertical="center" wrapText="1"/>
    </xf>
    <xf numFmtId="3" fontId="60" fillId="5" borderId="15" xfId="0" applyNumberFormat="1" applyFont="1" applyFill="1" applyBorder="1" applyAlignment="1">
      <alignment horizontal="center" vertical="center" wrapText="1"/>
    </xf>
    <xf numFmtId="3" fontId="76" fillId="5" borderId="54" xfId="0" applyNumberFormat="1" applyFont="1" applyFill="1" applyBorder="1" applyAlignment="1">
      <alignment horizontal="center" vertical="center" wrapText="1"/>
    </xf>
    <xf numFmtId="165" fontId="59" fillId="5" borderId="12" xfId="0" applyNumberFormat="1" applyFont="1" applyFill="1" applyBorder="1" applyAlignment="1">
      <alignment horizontal="center" vertical="center" wrapText="1"/>
    </xf>
    <xf numFmtId="165" fontId="60" fillId="5" borderId="14" xfId="0" applyNumberFormat="1" applyFont="1" applyFill="1" applyBorder="1" applyAlignment="1">
      <alignment horizontal="center" vertical="center" wrapText="1"/>
    </xf>
    <xf numFmtId="165" fontId="60" fillId="5" borderId="23" xfId="0" applyNumberFormat="1" applyFont="1" applyFill="1" applyBorder="1" applyAlignment="1">
      <alignment horizontal="center" vertical="center" wrapText="1"/>
    </xf>
    <xf numFmtId="3" fontId="60" fillId="5" borderId="17" xfId="0" applyNumberFormat="1" applyFont="1" applyFill="1" applyBorder="1" applyAlignment="1">
      <alignment horizontal="center" vertical="center" wrapText="1"/>
    </xf>
    <xf numFmtId="165" fontId="60" fillId="5" borderId="18" xfId="0" applyNumberFormat="1" applyFont="1" applyFill="1" applyBorder="1" applyAlignment="1">
      <alignment horizontal="center" vertical="center" wrapText="1"/>
    </xf>
    <xf numFmtId="165" fontId="76" fillId="5" borderId="66" xfId="0" applyNumberFormat="1" applyFont="1" applyFill="1" applyBorder="1" applyAlignment="1">
      <alignment horizontal="center" vertical="center" wrapText="1"/>
    </xf>
    <xf numFmtId="3" fontId="76" fillId="5" borderId="23" xfId="0" applyNumberFormat="1" applyFont="1" applyFill="1" applyBorder="1" applyAlignment="1">
      <alignment horizontal="center" vertical="center"/>
    </xf>
    <xf numFmtId="3" fontId="60" fillId="5" borderId="22" xfId="0" applyNumberFormat="1" applyFont="1" applyFill="1" applyBorder="1" applyAlignment="1">
      <alignment horizontal="center" vertical="center"/>
    </xf>
    <xf numFmtId="3" fontId="70" fillId="5" borderId="12" xfId="0" applyNumberFormat="1" applyFont="1" applyFill="1" applyBorder="1" applyAlignment="1">
      <alignment horizontal="center" vertical="center"/>
    </xf>
    <xf numFmtId="3" fontId="60" fillId="5" borderId="66" xfId="0" applyNumberFormat="1" applyFont="1" applyFill="1" applyBorder="1" applyAlignment="1">
      <alignment horizontal="center" vertical="center"/>
    </xf>
    <xf numFmtId="2" fontId="70" fillId="5" borderId="32" xfId="0" applyNumberFormat="1" applyFont="1" applyFill="1" applyBorder="1" applyAlignment="1">
      <alignment horizontal="center" vertical="center" wrapText="1"/>
    </xf>
    <xf numFmtId="165" fontId="70" fillId="5" borderId="12" xfId="0" applyNumberFormat="1" applyFont="1" applyFill="1" applyBorder="1" applyAlignment="1">
      <alignment horizontal="center" vertical="center"/>
    </xf>
    <xf numFmtId="165" fontId="60" fillId="5" borderId="22" xfId="0" applyNumberFormat="1" applyFont="1" applyFill="1" applyBorder="1" applyAlignment="1">
      <alignment horizontal="center" vertical="center"/>
    </xf>
    <xf numFmtId="3" fontId="76" fillId="5" borderId="22" xfId="0" applyNumberFormat="1" applyFont="1" applyFill="1" applyBorder="1" applyAlignment="1">
      <alignment horizontal="center" vertical="center"/>
    </xf>
    <xf numFmtId="165" fontId="76" fillId="5" borderId="22" xfId="0" applyNumberFormat="1" applyFont="1" applyFill="1" applyBorder="1" applyAlignment="1">
      <alignment horizontal="center" vertical="center"/>
    </xf>
    <xf numFmtId="3" fontId="76" fillId="5" borderId="2" xfId="0" applyNumberFormat="1" applyFont="1" applyFill="1" applyBorder="1" applyAlignment="1">
      <alignment horizontal="center" vertical="center"/>
    </xf>
    <xf numFmtId="165" fontId="76" fillId="5" borderId="2" xfId="0" applyNumberFormat="1" applyFont="1" applyFill="1" applyBorder="1" applyAlignment="1">
      <alignment horizontal="center" vertical="center"/>
    </xf>
    <xf numFmtId="3" fontId="76" fillId="5" borderId="29" xfId="0" applyNumberFormat="1" applyFont="1" applyFill="1" applyBorder="1" applyAlignment="1">
      <alignment vertical="center"/>
    </xf>
    <xf numFmtId="3" fontId="71" fillId="5" borderId="12" xfId="0" applyNumberFormat="1" applyFont="1" applyFill="1" applyBorder="1" applyAlignment="1">
      <alignment horizontal="center" vertical="center" wrapText="1"/>
    </xf>
    <xf numFmtId="3" fontId="71" fillId="5" borderId="14" xfId="0" applyNumberFormat="1" applyFont="1" applyFill="1" applyBorder="1" applyAlignment="1">
      <alignment horizontal="center" vertical="center" wrapText="1"/>
    </xf>
    <xf numFmtId="3" fontId="71" fillId="5" borderId="66" xfId="0" applyNumberFormat="1" applyFont="1" applyFill="1" applyBorder="1" applyAlignment="1">
      <alignment horizontal="center" vertical="center" wrapText="1"/>
    </xf>
    <xf numFmtId="3" fontId="71" fillId="5" borderId="22" xfId="0" applyNumberFormat="1" applyFont="1" applyFill="1" applyBorder="1" applyAlignment="1">
      <alignment horizontal="center" vertical="center"/>
    </xf>
    <xf numFmtId="165" fontId="71" fillId="5" borderId="22" xfId="0" applyNumberFormat="1" applyFont="1" applyFill="1" applyBorder="1" applyAlignment="1">
      <alignment horizontal="center" vertical="center"/>
    </xf>
    <xf numFmtId="3" fontId="71" fillId="5" borderId="2" xfId="0" applyNumberFormat="1" applyFont="1" applyFill="1" applyBorder="1" applyAlignment="1">
      <alignment horizontal="center" vertical="center"/>
    </xf>
    <xf numFmtId="165" fontId="71" fillId="5" borderId="2" xfId="0" applyNumberFormat="1" applyFont="1" applyFill="1" applyBorder="1" applyAlignment="1">
      <alignment horizontal="center" vertical="center"/>
    </xf>
    <xf numFmtId="165" fontId="60" fillId="5" borderId="3" xfId="0" applyNumberFormat="1" applyFont="1" applyFill="1" applyBorder="1" applyAlignment="1">
      <alignment horizontal="center" vertical="center" wrapText="1"/>
    </xf>
    <xf numFmtId="3" fontId="60" fillId="5" borderId="1" xfId="0" applyNumberFormat="1" applyFont="1" applyFill="1" applyBorder="1" applyAlignment="1">
      <alignment horizontal="center" vertical="center"/>
    </xf>
    <xf numFmtId="3" fontId="60" fillId="5" borderId="2" xfId="0" applyNumberFormat="1" applyFont="1" applyFill="1" applyBorder="1" applyAlignment="1">
      <alignment horizontal="center" vertical="center"/>
    </xf>
    <xf numFmtId="3" fontId="60" fillId="5" borderId="32" xfId="0" applyNumberFormat="1" applyFont="1" applyFill="1" applyBorder="1" applyAlignment="1">
      <alignment horizontal="center" vertical="center"/>
    </xf>
    <xf numFmtId="2" fontId="59" fillId="5" borderId="32" xfId="0" applyNumberFormat="1" applyFont="1" applyFill="1" applyBorder="1" applyAlignment="1">
      <alignment horizontal="center" vertical="center"/>
    </xf>
    <xf numFmtId="3" fontId="60" fillId="5" borderId="1" xfId="0" applyNumberFormat="1" applyFont="1" applyFill="1" applyBorder="1" applyAlignment="1">
      <alignment horizontal="center" vertical="center" wrapText="1"/>
    </xf>
    <xf numFmtId="3" fontId="71" fillId="5" borderId="3" xfId="0" applyNumberFormat="1" applyFont="1" applyFill="1" applyBorder="1" applyAlignment="1">
      <alignment horizontal="center" vertical="center" wrapText="1"/>
    </xf>
    <xf numFmtId="166" fontId="60" fillId="5" borderId="32" xfId="0" applyNumberFormat="1" applyFont="1" applyFill="1" applyBorder="1" applyAlignment="1">
      <alignment horizontal="center" vertical="center" wrapText="1"/>
    </xf>
    <xf numFmtId="166" fontId="60" fillId="5" borderId="32" xfId="0" applyNumberFormat="1" applyFont="1" applyFill="1" applyBorder="1" applyAlignment="1">
      <alignment horizontal="center" vertical="center"/>
    </xf>
    <xf numFmtId="3" fontId="60" fillId="5" borderId="3" xfId="0" applyNumberFormat="1" applyFont="1" applyFill="1" applyBorder="1" applyAlignment="1">
      <alignment horizontal="center" vertical="center" wrapText="1"/>
    </xf>
    <xf numFmtId="3" fontId="60" fillId="5" borderId="32" xfId="0" applyNumberFormat="1" applyFont="1" applyFill="1" applyBorder="1" applyAlignment="1">
      <alignment horizontal="center" vertical="center" wrapText="1"/>
    </xf>
    <xf numFmtId="165" fontId="60" fillId="5" borderId="23" xfId="0" applyNumberFormat="1" applyFont="1" applyFill="1" applyBorder="1" applyAlignment="1">
      <alignment horizontal="center" vertical="center"/>
    </xf>
    <xf numFmtId="0" fontId="59" fillId="5" borderId="5" xfId="0" applyFont="1" applyFill="1" applyBorder="1" applyAlignment="1">
      <alignment horizontal="center" vertical="center"/>
    </xf>
    <xf numFmtId="165" fontId="60" fillId="5" borderId="2" xfId="0" applyNumberFormat="1" applyFont="1" applyFill="1" applyBorder="1" applyAlignment="1">
      <alignment horizontal="center" vertical="center"/>
    </xf>
    <xf numFmtId="0" fontId="55" fillId="5" borderId="0" xfId="0" applyFont="1" applyFill="1"/>
    <xf numFmtId="166" fontId="55" fillId="5" borderId="0" xfId="0" applyNumberFormat="1" applyFont="1" applyFill="1"/>
    <xf numFmtId="165" fontId="60" fillId="5" borderId="0" xfId="0" applyNumberFormat="1" applyFont="1" applyFill="1" applyBorder="1" applyAlignment="1">
      <alignment horizontal="center" vertical="center"/>
    </xf>
    <xf numFmtId="0" fontId="59" fillId="5" borderId="3" xfId="0" applyFont="1" applyFill="1" applyBorder="1" applyAlignment="1">
      <alignment horizontal="center" vertical="center"/>
    </xf>
    <xf numFmtId="165" fontId="135" fillId="5" borderId="10" xfId="0" applyNumberFormat="1" applyFont="1" applyFill="1" applyBorder="1" applyAlignment="1">
      <alignment horizontal="center" vertical="center"/>
    </xf>
    <xf numFmtId="165" fontId="135" fillId="5" borderId="1" xfId="0" applyNumberFormat="1" applyFont="1" applyFill="1" applyBorder="1" applyAlignment="1">
      <alignment horizontal="center" vertical="center"/>
    </xf>
    <xf numFmtId="165" fontId="60" fillId="5" borderId="39" xfId="0" applyNumberFormat="1" applyFont="1" applyFill="1" applyBorder="1" applyAlignment="1">
      <alignment horizontal="center" vertical="center"/>
    </xf>
    <xf numFmtId="165" fontId="60" fillId="5" borderId="9" xfId="0" applyNumberFormat="1" applyFont="1" applyFill="1" applyBorder="1" applyAlignment="1">
      <alignment horizontal="center" vertical="center"/>
    </xf>
    <xf numFmtId="165" fontId="60" fillId="5" borderId="40" xfId="0" applyNumberFormat="1" applyFont="1" applyFill="1" applyBorder="1" applyAlignment="1">
      <alignment horizontal="center" vertical="center"/>
    </xf>
    <xf numFmtId="167" fontId="135" fillId="5" borderId="0" xfId="0" applyNumberFormat="1" applyFont="1" applyFill="1" applyBorder="1" applyAlignment="1">
      <alignment horizontal="center" vertical="center"/>
    </xf>
    <xf numFmtId="165" fontId="135" fillId="5" borderId="0" xfId="0" applyNumberFormat="1" applyFont="1" applyFill="1" applyBorder="1" applyAlignment="1">
      <alignment horizontal="center" vertical="center"/>
    </xf>
    <xf numFmtId="165" fontId="60" fillId="5" borderId="50" xfId="0" applyNumberFormat="1" applyFont="1" applyFill="1" applyBorder="1" applyAlignment="1">
      <alignment horizontal="center" vertical="center"/>
    </xf>
    <xf numFmtId="165" fontId="60" fillId="5" borderId="32" xfId="0" applyNumberFormat="1" applyFont="1" applyFill="1" applyBorder="1" applyAlignment="1">
      <alignment horizontal="center" vertical="center" wrapText="1"/>
    </xf>
    <xf numFmtId="165" fontId="60" fillId="5" borderId="1" xfId="0" applyNumberFormat="1" applyFont="1" applyFill="1" applyBorder="1" applyAlignment="1">
      <alignment horizontal="center" vertical="center" wrapText="1"/>
    </xf>
    <xf numFmtId="165" fontId="60" fillId="5" borderId="10" xfId="0" applyNumberFormat="1" applyFont="1" applyFill="1" applyBorder="1" applyAlignment="1">
      <alignment horizontal="center" vertical="center" wrapText="1"/>
    </xf>
    <xf numFmtId="4" fontId="60" fillId="5" borderId="3" xfId="0" applyNumberFormat="1" applyFont="1" applyFill="1" applyBorder="1" applyAlignment="1">
      <alignment horizontal="center" vertical="center"/>
    </xf>
    <xf numFmtId="4" fontId="60" fillId="5" borderId="0" xfId="0" applyNumberFormat="1" applyFont="1" applyFill="1" applyBorder="1" applyAlignment="1">
      <alignment horizontal="center" vertical="center"/>
    </xf>
    <xf numFmtId="4" fontId="60" fillId="5" borderId="3" xfId="0" applyNumberFormat="1" applyFont="1" applyFill="1" applyBorder="1" applyAlignment="1">
      <alignment horizontal="center" vertical="center" wrapText="1"/>
    </xf>
    <xf numFmtId="4" fontId="60" fillId="5" borderId="0" xfId="0" applyNumberFormat="1" applyFont="1" applyFill="1" applyBorder="1" applyAlignment="1">
      <alignment horizontal="center" vertical="center" wrapText="1"/>
    </xf>
    <xf numFmtId="4" fontId="60" fillId="5" borderId="2" xfId="0" applyNumberFormat="1" applyFont="1" applyFill="1" applyBorder="1" applyAlignment="1">
      <alignment horizontal="center" vertical="center"/>
    </xf>
    <xf numFmtId="4" fontId="60" fillId="5" borderId="9" xfId="0" applyNumberFormat="1" applyFont="1" applyFill="1" applyBorder="1" applyAlignment="1">
      <alignment horizontal="center" vertical="center"/>
    </xf>
    <xf numFmtId="165" fontId="59" fillId="5" borderId="5" xfId="0" applyNumberFormat="1" applyFont="1" applyFill="1" applyBorder="1" applyAlignment="1">
      <alignment horizontal="center" vertical="center"/>
    </xf>
    <xf numFmtId="165" fontId="59" fillId="5" borderId="10" xfId="0" applyNumberFormat="1" applyFont="1" applyFill="1" applyBorder="1" applyAlignment="1">
      <alignment horizontal="center" vertical="center"/>
    </xf>
    <xf numFmtId="166" fontId="73" fillId="5" borderId="0" xfId="0" applyNumberFormat="1" applyFont="1" applyFill="1" applyBorder="1" applyAlignment="1">
      <alignment horizontal="center" vertical="center"/>
    </xf>
    <xf numFmtId="0" fontId="78" fillId="5" borderId="50" xfId="0" applyFont="1" applyFill="1" applyBorder="1" applyAlignment="1">
      <alignment horizontal="center" vertical="center" wrapText="1"/>
    </xf>
    <xf numFmtId="166" fontId="73" fillId="5" borderId="13" xfId="0" applyNumberFormat="1" applyFont="1" applyFill="1" applyBorder="1" applyAlignment="1">
      <alignment horizontal="center" vertical="center"/>
    </xf>
    <xf numFmtId="166" fontId="73" fillId="5" borderId="29" xfId="0" applyNumberFormat="1" applyFont="1" applyFill="1" applyBorder="1" applyAlignment="1">
      <alignment horizontal="center" vertical="center"/>
    </xf>
    <xf numFmtId="166" fontId="73" fillId="5" borderId="29" xfId="0" applyNumberFormat="1" applyFont="1" applyFill="1" applyBorder="1" applyAlignment="1">
      <alignment horizontal="center" vertical="center" wrapText="1"/>
    </xf>
    <xf numFmtId="3" fontId="60" fillId="5" borderId="55" xfId="0" applyNumberFormat="1" applyFont="1" applyFill="1" applyBorder="1" applyAlignment="1">
      <alignment horizontal="center" vertical="center"/>
    </xf>
    <xf numFmtId="3" fontId="60" fillId="5" borderId="3" xfId="0" applyNumberFormat="1" applyFont="1" applyFill="1" applyBorder="1" applyAlignment="1">
      <alignment horizontal="center" vertical="center"/>
    </xf>
    <xf numFmtId="4" fontId="60" fillId="5" borderId="40" xfId="0" applyNumberFormat="1" applyFont="1" applyFill="1" applyBorder="1" applyAlignment="1">
      <alignment horizontal="center" vertical="center"/>
    </xf>
    <xf numFmtId="165" fontId="60" fillId="5" borderId="52" xfId="0" applyNumberFormat="1" applyFont="1" applyFill="1" applyBorder="1" applyAlignment="1">
      <alignment horizontal="center" vertical="center" wrapText="1"/>
    </xf>
    <xf numFmtId="165" fontId="60" fillId="5" borderId="2" xfId="0" applyNumberFormat="1" applyFont="1" applyFill="1" applyBorder="1" applyAlignment="1">
      <alignment horizontal="center" vertical="center" wrapText="1"/>
    </xf>
    <xf numFmtId="3" fontId="70" fillId="5" borderId="55" xfId="0" applyNumberFormat="1" applyFont="1" applyFill="1" applyBorder="1" applyAlignment="1">
      <alignment horizontal="center" vertical="center" wrapText="1"/>
    </xf>
    <xf numFmtId="3" fontId="60" fillId="5" borderId="4" xfId="0" applyNumberFormat="1" applyFont="1" applyFill="1" applyBorder="1" applyAlignment="1">
      <alignment horizontal="center" vertical="center"/>
    </xf>
    <xf numFmtId="2" fontId="137" fillId="5" borderId="32" xfId="0" applyNumberFormat="1" applyFont="1" applyFill="1" applyBorder="1" applyAlignment="1">
      <alignment horizontal="center" vertical="center"/>
    </xf>
    <xf numFmtId="2" fontId="148" fillId="5" borderId="50" xfId="0" applyNumberFormat="1" applyFont="1" applyFill="1" applyBorder="1" applyAlignment="1">
      <alignment horizontal="center" vertical="center" wrapText="1"/>
    </xf>
    <xf numFmtId="3" fontId="70" fillId="5" borderId="32" xfId="0" applyNumberFormat="1" applyFont="1" applyFill="1" applyBorder="1" applyAlignment="1">
      <alignment horizontal="center" vertical="center"/>
    </xf>
    <xf numFmtId="0" fontId="78" fillId="0" borderId="1" xfId="19" applyFont="1" applyFill="1" applyBorder="1" applyAlignment="1">
      <alignment horizontal="center" vertical="center"/>
    </xf>
    <xf numFmtId="0" fontId="79" fillId="0" borderId="0" xfId="19" applyFont="1" applyFill="1" applyAlignment="1">
      <alignment vertical="center"/>
    </xf>
    <xf numFmtId="0" fontId="126" fillId="5" borderId="40" xfId="19" applyFont="1" applyFill="1" applyBorder="1" applyAlignment="1">
      <alignment horizontal="center"/>
    </xf>
    <xf numFmtId="0" fontId="155" fillId="0" borderId="2" xfId="19" applyFont="1" applyFill="1" applyBorder="1" applyAlignment="1">
      <alignment horizontal="center" vertical="center"/>
    </xf>
    <xf numFmtId="0" fontId="155" fillId="0" borderId="31" xfId="19" applyFont="1" applyFill="1" applyBorder="1"/>
    <xf numFmtId="0" fontId="126" fillId="5" borderId="39" xfId="19" applyFont="1" applyFill="1" applyBorder="1" applyAlignment="1">
      <alignment horizontal="center"/>
    </xf>
    <xf numFmtId="0" fontId="155" fillId="0" borderId="3" xfId="19" applyFont="1" applyFill="1" applyBorder="1" applyAlignment="1">
      <alignment horizontal="center" vertical="center"/>
    </xf>
    <xf numFmtId="0" fontId="126" fillId="5" borderId="3" xfId="19" applyFont="1" applyFill="1" applyBorder="1" applyAlignment="1">
      <alignment horizontal="center"/>
    </xf>
    <xf numFmtId="0" fontId="156" fillId="0" borderId="3" xfId="19" applyFont="1" applyFill="1" applyBorder="1" applyAlignment="1">
      <alignment horizontal="center" vertical="center"/>
    </xf>
    <xf numFmtId="0" fontId="80" fillId="0" borderId="0" xfId="19" applyFont="1" applyFill="1" applyAlignment="1">
      <alignment vertical="center"/>
    </xf>
    <xf numFmtId="0" fontId="78" fillId="5" borderId="3" xfId="19" applyFont="1" applyFill="1" applyBorder="1" applyAlignment="1">
      <alignment horizontal="center"/>
    </xf>
    <xf numFmtId="0" fontId="156" fillId="2" borderId="4" xfId="19" applyFont="1" applyFill="1" applyBorder="1" applyAlignment="1">
      <alignment horizontal="left"/>
    </xf>
    <xf numFmtId="0" fontId="73" fillId="5" borderId="3" xfId="19" applyFont="1" applyFill="1" applyBorder="1" applyAlignment="1">
      <alignment horizontal="center"/>
    </xf>
    <xf numFmtId="0" fontId="78" fillId="5" borderId="1" xfId="19" applyFont="1" applyFill="1" applyBorder="1" applyAlignment="1">
      <alignment horizontal="center"/>
    </xf>
    <xf numFmtId="3" fontId="155" fillId="0" borderId="1" xfId="19" applyNumberFormat="1" applyFont="1" applyFill="1" applyBorder="1" applyAlignment="1">
      <alignment horizontal="center" vertical="center"/>
    </xf>
    <xf numFmtId="0" fontId="155" fillId="0" borderId="1" xfId="19" applyFont="1" applyFill="1" applyBorder="1" applyAlignment="1">
      <alignment horizontal="center" vertical="center"/>
    </xf>
    <xf numFmtId="0" fontId="79" fillId="5" borderId="0" xfId="19" applyFont="1" applyFill="1" applyAlignment="1">
      <alignment vertical="center"/>
    </xf>
    <xf numFmtId="0" fontId="73" fillId="5" borderId="2" xfId="19" applyFont="1" applyFill="1" applyBorder="1" applyAlignment="1">
      <alignment horizontal="center"/>
    </xf>
    <xf numFmtId="0" fontId="79" fillId="0" borderId="0" xfId="19" applyFont="1" applyFill="1" applyBorder="1" applyAlignment="1">
      <alignment vertical="center"/>
    </xf>
    <xf numFmtId="3" fontId="79" fillId="0" borderId="0" xfId="602" applyNumberFormat="1" applyFont="1" applyFill="1" applyAlignment="1">
      <alignment horizontal="left" vertical="center"/>
    </xf>
    <xf numFmtId="3" fontId="73" fillId="5" borderId="3" xfId="19" applyNumberFormat="1" applyFont="1" applyFill="1" applyBorder="1" applyAlignment="1">
      <alignment horizontal="center" vertical="center"/>
    </xf>
    <xf numFmtId="3" fontId="156" fillId="0" borderId="3" xfId="602" applyNumberFormat="1" applyFont="1" applyFill="1" applyBorder="1" applyAlignment="1">
      <alignment horizontal="center" vertical="center"/>
    </xf>
    <xf numFmtId="3" fontId="156" fillId="0" borderId="0" xfId="602" applyNumberFormat="1" applyFont="1" applyFill="1" applyAlignment="1">
      <alignment horizontal="center" vertical="center"/>
    </xf>
    <xf numFmtId="3" fontId="126" fillId="5" borderId="3" xfId="19" applyNumberFormat="1" applyFont="1" applyFill="1" applyBorder="1" applyAlignment="1">
      <alignment horizontal="center"/>
    </xf>
    <xf numFmtId="0" fontId="73" fillId="5" borderId="39" xfId="19" applyFont="1" applyFill="1" applyBorder="1" applyAlignment="1">
      <alignment horizontal="center"/>
    </xf>
    <xf numFmtId="0" fontId="80" fillId="0" borderId="0" xfId="19" applyFont="1" applyFill="1" applyBorder="1" applyAlignment="1">
      <alignment vertical="center"/>
    </xf>
    <xf numFmtId="0" fontId="78" fillId="5" borderId="39" xfId="19" applyFont="1" applyFill="1" applyBorder="1" applyAlignment="1">
      <alignment horizontal="center"/>
    </xf>
    <xf numFmtId="49" fontId="156" fillId="0" borderId="3" xfId="19" applyNumberFormat="1" applyFont="1" applyFill="1" applyBorder="1" applyAlignment="1">
      <alignment horizontal="center" vertical="center"/>
    </xf>
    <xf numFmtId="0" fontId="80" fillId="5" borderId="0" xfId="19" applyFont="1" applyFill="1" applyAlignment="1">
      <alignment vertical="center"/>
    </xf>
    <xf numFmtId="3" fontId="155" fillId="0" borderId="3" xfId="19" applyNumberFormat="1" applyFont="1" applyFill="1" applyBorder="1" applyAlignment="1">
      <alignment horizontal="center" vertical="center"/>
    </xf>
    <xf numFmtId="3" fontId="160" fillId="0" borderId="3" xfId="602" applyNumberFormat="1" applyFont="1" applyFill="1" applyBorder="1" applyAlignment="1">
      <alignment horizontal="center" vertical="center"/>
    </xf>
    <xf numFmtId="0" fontId="207" fillId="5" borderId="0" xfId="19" applyFont="1" applyFill="1"/>
    <xf numFmtId="0" fontId="162" fillId="5" borderId="0" xfId="19" applyFont="1" applyFill="1" applyAlignment="1">
      <alignment vertical="center"/>
    </xf>
    <xf numFmtId="0" fontId="206" fillId="5" borderId="39" xfId="19" applyFont="1" applyFill="1" applyBorder="1" applyAlignment="1">
      <alignment horizontal="center"/>
    </xf>
    <xf numFmtId="3" fontId="206" fillId="0" borderId="3" xfId="19" applyNumberFormat="1" applyFont="1" applyFill="1" applyBorder="1" applyAlignment="1">
      <alignment horizontal="center" vertical="center"/>
    </xf>
    <xf numFmtId="0" fontId="206" fillId="0" borderId="4" xfId="19" applyFont="1" applyFill="1" applyBorder="1" applyAlignment="1">
      <alignment horizontal="center" vertical="center"/>
    </xf>
    <xf numFmtId="0" fontId="206" fillId="0" borderId="3" xfId="19" applyFont="1" applyFill="1" applyBorder="1" applyAlignment="1">
      <alignment horizontal="left"/>
    </xf>
    <xf numFmtId="0" fontId="73" fillId="5" borderId="40" xfId="19" applyFont="1" applyFill="1" applyBorder="1" applyAlignment="1">
      <alignment horizontal="center"/>
    </xf>
    <xf numFmtId="0" fontId="73" fillId="0" borderId="2" xfId="19" applyFont="1" applyFill="1" applyBorder="1" applyAlignment="1">
      <alignment horizontal="center" vertical="center"/>
    </xf>
    <xf numFmtId="3" fontId="73" fillId="0" borderId="2" xfId="19" applyNumberFormat="1" applyFont="1" applyFill="1" applyBorder="1" applyAlignment="1">
      <alignment horizontal="center" vertical="center"/>
    </xf>
    <xf numFmtId="0" fontId="78" fillId="0" borderId="3" xfId="19" applyFont="1" applyFill="1" applyBorder="1" applyAlignment="1">
      <alignment horizontal="center" vertical="center"/>
    </xf>
    <xf numFmtId="3" fontId="73" fillId="5" borderId="39" xfId="19" applyNumberFormat="1" applyFont="1" applyFill="1" applyBorder="1" applyAlignment="1">
      <alignment horizontal="center"/>
    </xf>
    <xf numFmtId="3" fontId="78" fillId="0" borderId="1" xfId="19" applyNumberFormat="1" applyFont="1" applyFill="1" applyBorder="1" applyAlignment="1">
      <alignment horizontal="center" vertical="center"/>
    </xf>
    <xf numFmtId="0" fontId="78" fillId="0" borderId="5" xfId="19" applyFont="1" applyFill="1" applyBorder="1" applyAlignment="1">
      <alignment horizontal="center" vertical="center"/>
    </xf>
    <xf numFmtId="0" fontId="79" fillId="5" borderId="0" xfId="19" applyFont="1" applyFill="1" applyBorder="1" applyAlignment="1">
      <alignment vertical="center"/>
    </xf>
    <xf numFmtId="0" fontId="159" fillId="0" borderId="2" xfId="19" applyFont="1" applyFill="1" applyBorder="1" applyAlignment="1">
      <alignment horizontal="center" vertical="center"/>
    </xf>
    <xf numFmtId="49" fontId="73" fillId="5" borderId="3" xfId="19" applyNumberFormat="1" applyFont="1" applyFill="1" applyBorder="1" applyAlignment="1">
      <alignment horizontal="center" vertical="center"/>
    </xf>
    <xf numFmtId="0" fontId="161" fillId="5" borderId="3" xfId="19" applyFont="1" applyFill="1" applyBorder="1" applyAlignment="1">
      <alignment horizontal="center"/>
    </xf>
    <xf numFmtId="0" fontId="73" fillId="5" borderId="1" xfId="19" applyFont="1" applyFill="1" applyBorder="1" applyAlignment="1">
      <alignment horizontal="center"/>
    </xf>
    <xf numFmtId="0" fontId="158" fillId="0" borderId="1" xfId="19" applyFont="1" applyFill="1" applyBorder="1" applyAlignment="1">
      <alignment horizontal="center" vertical="center"/>
    </xf>
    <xf numFmtId="0" fontId="209" fillId="0" borderId="0" xfId="603" applyFont="1" applyFill="1" applyBorder="1" applyAlignment="1">
      <alignment vertical="center"/>
    </xf>
    <xf numFmtId="0" fontId="79" fillId="0" borderId="0" xfId="292" applyFont="1" applyFill="1" applyAlignment="1">
      <alignment vertical="center"/>
    </xf>
    <xf numFmtId="1" fontId="78" fillId="0" borderId="3" xfId="19" applyNumberFormat="1" applyFont="1" applyFill="1" applyBorder="1" applyAlignment="1">
      <alignment horizontal="center" vertical="center"/>
    </xf>
    <xf numFmtId="0" fontId="73" fillId="2" borderId="4" xfId="19" applyFont="1" applyFill="1" applyBorder="1" applyAlignment="1">
      <alignment horizontal="left" vertical="center" wrapText="1"/>
    </xf>
    <xf numFmtId="0" fontId="160" fillId="0" borderId="4" xfId="19" applyFont="1" applyFill="1" applyBorder="1" applyAlignment="1">
      <alignment horizontal="left" vertical="center" wrapText="1"/>
    </xf>
    <xf numFmtId="0" fontId="163" fillId="5" borderId="0" xfId="19" applyFont="1" applyFill="1"/>
    <xf numFmtId="0" fontId="163" fillId="5" borderId="0" xfId="19" applyFont="1" applyFill="1" applyBorder="1"/>
    <xf numFmtId="0" fontId="100" fillId="0" borderId="0" xfId="19" applyFont="1" applyFill="1" applyBorder="1" applyAlignment="1">
      <alignment vertical="center"/>
    </xf>
    <xf numFmtId="1" fontId="206" fillId="0" borderId="3" xfId="19" applyNumberFormat="1" applyFont="1" applyFill="1" applyBorder="1" applyAlignment="1">
      <alignment horizontal="center" vertical="center"/>
    </xf>
    <xf numFmtId="0" fontId="174" fillId="0" borderId="4" xfId="19" applyFont="1" applyFill="1" applyBorder="1" applyAlignment="1">
      <alignment horizontal="center" vertical="center"/>
    </xf>
    <xf numFmtId="0" fontId="206" fillId="5" borderId="4" xfId="19" applyFont="1" applyFill="1" applyBorder="1" applyAlignment="1">
      <alignment horizontal="left"/>
    </xf>
    <xf numFmtId="0" fontId="79" fillId="38" borderId="0" xfId="19" applyFont="1" applyFill="1" applyBorder="1" applyAlignment="1">
      <alignment vertical="center"/>
    </xf>
    <xf numFmtId="0" fontId="157" fillId="5" borderId="39" xfId="19" applyFont="1" applyFill="1" applyBorder="1"/>
    <xf numFmtId="0" fontId="79" fillId="5" borderId="0" xfId="292" applyFont="1" applyFill="1" applyBorder="1" applyAlignment="1">
      <alignment vertical="center"/>
    </xf>
    <xf numFmtId="0" fontId="79" fillId="3" borderId="0" xfId="292" applyFont="1" applyFill="1" applyBorder="1" applyAlignment="1">
      <alignment vertical="center"/>
    </xf>
    <xf numFmtId="0" fontId="156" fillId="0" borderId="3" xfId="19" applyNumberFormat="1" applyFont="1" applyFill="1" applyBorder="1" applyAlignment="1">
      <alignment horizontal="center" vertical="center"/>
    </xf>
    <xf numFmtId="49" fontId="79" fillId="0" borderId="0" xfId="19" applyNumberFormat="1" applyFont="1" applyFill="1" applyBorder="1" applyAlignment="1">
      <alignment vertical="center"/>
    </xf>
    <xf numFmtId="0" fontId="78" fillId="5" borderId="38" xfId="19" applyFont="1" applyFill="1" applyBorder="1" applyAlignment="1">
      <alignment horizontal="center"/>
    </xf>
    <xf numFmtId="1" fontId="78" fillId="0" borderId="1" xfId="19" applyNumberFormat="1" applyFont="1" applyFill="1" applyBorder="1" applyAlignment="1">
      <alignment horizontal="center" vertical="center"/>
    </xf>
    <xf numFmtId="3" fontId="95" fillId="5" borderId="2" xfId="19" applyNumberFormat="1" applyFont="1" applyFill="1" applyBorder="1" applyAlignment="1">
      <alignment horizontal="center" vertical="center"/>
    </xf>
    <xf numFmtId="3" fontId="95" fillId="5" borderId="3" xfId="19" applyNumberFormat="1" applyFont="1" applyFill="1" applyBorder="1" applyAlignment="1">
      <alignment horizontal="center" vertical="center"/>
    </xf>
    <xf numFmtId="3" fontId="95" fillId="5" borderId="38" xfId="19" applyNumberFormat="1" applyFont="1" applyFill="1" applyBorder="1" applyAlignment="1">
      <alignment horizontal="center" vertical="center"/>
    </xf>
    <xf numFmtId="14" fontId="78" fillId="5" borderId="32" xfId="19" applyNumberFormat="1" applyFont="1" applyFill="1" applyBorder="1" applyAlignment="1">
      <alignment horizontal="center" vertical="center"/>
    </xf>
    <xf numFmtId="0" fontId="78" fillId="5" borderId="32" xfId="19" applyFont="1" applyFill="1" applyBorder="1" applyAlignment="1">
      <alignment horizontal="center" vertical="center" wrapText="1"/>
    </xf>
    <xf numFmtId="3" fontId="210" fillId="5" borderId="1" xfId="0" applyNumberFormat="1" applyFont="1" applyFill="1" applyBorder="1" applyAlignment="1">
      <alignment horizontal="center" vertical="center"/>
    </xf>
    <xf numFmtId="165" fontId="73" fillId="0" borderId="74" xfId="0" applyNumberFormat="1" applyFont="1" applyFill="1" applyBorder="1" applyAlignment="1">
      <alignment horizontal="center" vertical="center" wrapText="1"/>
    </xf>
    <xf numFmtId="165" fontId="73" fillId="5" borderId="64" xfId="0" applyNumberFormat="1" applyFont="1" applyFill="1" applyBorder="1" applyAlignment="1">
      <alignment horizontal="center"/>
    </xf>
    <xf numFmtId="165" fontId="60" fillId="5" borderId="5" xfId="0" applyNumberFormat="1" applyFont="1" applyFill="1" applyBorder="1" applyAlignment="1">
      <alignment horizontal="center" vertical="center"/>
    </xf>
    <xf numFmtId="0" fontId="78" fillId="5" borderId="55" xfId="0" applyFont="1" applyFill="1" applyBorder="1" applyAlignment="1">
      <alignment horizontal="center" vertical="center"/>
    </xf>
    <xf numFmtId="2" fontId="73" fillId="5" borderId="55" xfId="0" applyNumberFormat="1" applyFont="1" applyFill="1" applyBorder="1" applyAlignment="1">
      <alignment horizontal="center" vertical="center" wrapText="1"/>
    </xf>
    <xf numFmtId="0" fontId="73" fillId="5" borderId="55" xfId="0" applyFont="1" applyFill="1" applyBorder="1" applyAlignment="1">
      <alignment horizontal="center" vertical="center" wrapText="1"/>
    </xf>
    <xf numFmtId="165" fontId="60" fillId="5" borderId="1" xfId="0" applyNumberFormat="1" applyFont="1" applyFill="1" applyBorder="1" applyAlignment="1">
      <alignment horizontal="center" vertical="center"/>
    </xf>
    <xf numFmtId="165" fontId="60" fillId="5" borderId="2" xfId="0" applyNumberFormat="1" applyFont="1" applyFill="1" applyBorder="1" applyAlignment="1">
      <alignment horizontal="center" vertical="center"/>
    </xf>
    <xf numFmtId="3" fontId="60" fillId="5" borderId="1" xfId="0" applyNumberFormat="1" applyFont="1" applyFill="1" applyBorder="1" applyAlignment="1">
      <alignment horizontal="center" vertical="center"/>
    </xf>
    <xf numFmtId="3" fontId="60" fillId="5" borderId="2" xfId="0" applyNumberFormat="1" applyFont="1" applyFill="1" applyBorder="1" applyAlignment="1">
      <alignment horizontal="center" vertical="center"/>
    </xf>
    <xf numFmtId="165" fontId="60" fillId="5" borderId="2" xfId="0" applyNumberFormat="1" applyFont="1" applyFill="1" applyBorder="1" applyAlignment="1">
      <alignment horizontal="center" vertical="center"/>
    </xf>
    <xf numFmtId="166" fontId="73" fillId="5" borderId="56" xfId="0" applyNumberFormat="1" applyFont="1" applyFill="1" applyBorder="1" applyAlignment="1">
      <alignment horizontal="center" vertical="center"/>
    </xf>
    <xf numFmtId="166" fontId="73" fillId="5" borderId="56" xfId="0" applyNumberFormat="1" applyFont="1" applyFill="1" applyBorder="1" applyAlignment="1">
      <alignment horizontal="center" vertical="center" wrapText="1"/>
    </xf>
    <xf numFmtId="166" fontId="73" fillId="5" borderId="16" xfId="0" applyNumberFormat="1" applyFont="1" applyFill="1" applyBorder="1" applyAlignment="1">
      <alignment horizontal="center" vertical="center"/>
    </xf>
    <xf numFmtId="166" fontId="73" fillId="5" borderId="54" xfId="0" applyNumberFormat="1" applyFont="1" applyFill="1" applyBorder="1" applyAlignment="1">
      <alignment horizontal="center" vertical="center"/>
    </xf>
    <xf numFmtId="166" fontId="73" fillId="5" borderId="65" xfId="0" applyNumberFormat="1" applyFont="1" applyFill="1" applyBorder="1" applyAlignment="1">
      <alignment horizontal="center" vertical="center"/>
    </xf>
    <xf numFmtId="166" fontId="73" fillId="5" borderId="65" xfId="0" applyNumberFormat="1" applyFont="1" applyFill="1" applyBorder="1" applyAlignment="1">
      <alignment horizontal="center" vertical="center" wrapText="1"/>
    </xf>
    <xf numFmtId="0" fontId="206" fillId="5" borderId="32" xfId="0" applyFont="1" applyFill="1" applyBorder="1" applyAlignment="1">
      <alignment horizontal="center" vertical="center" wrapText="1"/>
    </xf>
    <xf numFmtId="166" fontId="174" fillId="5" borderId="12" xfId="0" applyNumberFormat="1" applyFont="1" applyFill="1" applyBorder="1" applyAlignment="1">
      <alignment horizontal="center" vertical="center"/>
    </xf>
    <xf numFmtId="166" fontId="174" fillId="5" borderId="14" xfId="0" applyNumberFormat="1" applyFont="1" applyFill="1" applyBorder="1" applyAlignment="1">
      <alignment horizontal="center" vertical="center"/>
    </xf>
    <xf numFmtId="166" fontId="174" fillId="5" borderId="66" xfId="0" applyNumberFormat="1" applyFont="1" applyFill="1" applyBorder="1" applyAlignment="1">
      <alignment horizontal="center" vertical="center"/>
    </xf>
    <xf numFmtId="4" fontId="135" fillId="5" borderId="0" xfId="0" applyNumberFormat="1" applyFont="1" applyFill="1" applyBorder="1" applyAlignment="1">
      <alignment horizontal="center" vertical="center" wrapText="1"/>
    </xf>
    <xf numFmtId="165" fontId="135" fillId="5" borderId="0" xfId="0" applyNumberFormat="1" applyFont="1" applyFill="1" applyBorder="1" applyAlignment="1">
      <alignment horizontal="center" vertical="center" wrapText="1"/>
    </xf>
    <xf numFmtId="0" fontId="55" fillId="5" borderId="0" xfId="0" applyFont="1" applyFill="1" applyAlignment="1">
      <alignment horizontal="center" vertical="center"/>
    </xf>
    <xf numFmtId="0" fontId="55" fillId="5" borderId="0" xfId="0" applyFont="1" applyFill="1" applyAlignment="1">
      <alignment horizontal="right"/>
    </xf>
    <xf numFmtId="166" fontId="73" fillId="0" borderId="52" xfId="0" applyNumberFormat="1" applyFont="1" applyFill="1" applyBorder="1" applyAlignment="1">
      <alignment horizontal="center" vertical="center" wrapText="1"/>
    </xf>
    <xf numFmtId="0" fontId="71" fillId="5" borderId="0" xfId="0" applyFont="1" applyFill="1" applyBorder="1" applyAlignment="1">
      <alignment horizontal="left" vertical="top" wrapText="1"/>
    </xf>
    <xf numFmtId="0" fontId="71" fillId="5" borderId="0" xfId="0" applyFont="1" applyFill="1" applyBorder="1" applyAlignment="1">
      <alignment horizontal="right" vertical="top" wrapText="1"/>
    </xf>
    <xf numFmtId="3" fontId="71" fillId="5" borderId="0" xfId="0" applyNumberFormat="1" applyFont="1" applyFill="1" applyBorder="1" applyAlignment="1">
      <alignment horizontal="center" vertical="center" wrapText="1"/>
    </xf>
    <xf numFmtId="166" fontId="103" fillId="5" borderId="0" xfId="0" applyNumberFormat="1" applyFont="1" applyFill="1"/>
    <xf numFmtId="1" fontId="55" fillId="5" borderId="0" xfId="0" applyNumberFormat="1" applyFont="1" applyFill="1"/>
    <xf numFmtId="0" fontId="55" fillId="5" borderId="0" xfId="0" applyFont="1" applyFill="1" applyAlignment="1">
      <alignment vertical="center"/>
    </xf>
    <xf numFmtId="1" fontId="103" fillId="5" borderId="0" xfId="0" applyNumberFormat="1" applyFont="1" applyFill="1"/>
    <xf numFmtId="3" fontId="55" fillId="5" borderId="0" xfId="0" applyNumberFormat="1" applyFont="1" applyFill="1" applyAlignment="1">
      <alignment vertical="center"/>
    </xf>
    <xf numFmtId="3" fontId="108" fillId="5" borderId="14" xfId="0" applyNumberFormat="1" applyFont="1" applyFill="1" applyBorder="1" applyAlignment="1">
      <alignment horizontal="center" vertical="center"/>
    </xf>
    <xf numFmtId="3" fontId="76" fillId="5" borderId="65" xfId="0" applyNumberFormat="1" applyFont="1" applyFill="1" applyBorder="1" applyAlignment="1">
      <alignment horizontal="center" vertical="center" wrapText="1"/>
    </xf>
    <xf numFmtId="3" fontId="60" fillId="39" borderId="29" xfId="0" applyNumberFormat="1" applyFont="1" applyFill="1" applyBorder="1" applyAlignment="1">
      <alignment horizontal="center" vertical="center" wrapText="1"/>
    </xf>
    <xf numFmtId="3" fontId="60" fillId="5" borderId="36" xfId="0" applyNumberFormat="1" applyFont="1" applyFill="1" applyBorder="1" applyAlignment="1">
      <alignment horizontal="center" vertical="center" wrapText="1"/>
    </xf>
    <xf numFmtId="165" fontId="59" fillId="5" borderId="1" xfId="0" applyNumberFormat="1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left"/>
    </xf>
    <xf numFmtId="3" fontId="60" fillId="0" borderId="0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wrapText="1"/>
    </xf>
    <xf numFmtId="0" fontId="94" fillId="0" borderId="0" xfId="0" applyFont="1" applyFill="1" applyAlignment="1"/>
    <xf numFmtId="0" fontId="66" fillId="0" borderId="0" xfId="0" applyFont="1" applyFill="1" applyAlignment="1"/>
    <xf numFmtId="0" fontId="90" fillId="0" borderId="0" xfId="0" applyFont="1" applyFill="1"/>
    <xf numFmtId="0" fontId="59" fillId="0" borderId="0" xfId="0" applyFont="1" applyFill="1" applyBorder="1"/>
    <xf numFmtId="166" fontId="55" fillId="0" borderId="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165" fontId="56" fillId="0" borderId="0" xfId="0" applyNumberFormat="1" applyFont="1" applyFill="1" applyBorder="1" applyAlignment="1">
      <alignment horizontal="center"/>
    </xf>
    <xf numFmtId="168" fontId="55" fillId="0" borderId="0" xfId="0" applyNumberFormat="1" applyFont="1" applyFill="1" applyBorder="1"/>
    <xf numFmtId="0" fontId="56" fillId="0" borderId="6" xfId="0" applyFont="1" applyFill="1" applyBorder="1" applyAlignment="1">
      <alignment horizontal="center"/>
    </xf>
    <xf numFmtId="165" fontId="56" fillId="0" borderId="7" xfId="0" applyNumberFormat="1" applyFont="1" applyFill="1" applyBorder="1" applyAlignment="1">
      <alignment horizontal="center" vertical="center"/>
    </xf>
    <xf numFmtId="0" fontId="56" fillId="0" borderId="8" xfId="0" applyFont="1" applyFill="1" applyBorder="1"/>
    <xf numFmtId="165" fontId="56" fillId="0" borderId="0" xfId="0" applyNumberFormat="1" applyFont="1" applyFill="1" applyBorder="1"/>
    <xf numFmtId="0" fontId="59" fillId="0" borderId="11" xfId="0" applyFont="1" applyFill="1" applyBorder="1"/>
    <xf numFmtId="3" fontId="60" fillId="0" borderId="59" xfId="0" applyNumberFormat="1" applyFont="1" applyFill="1" applyBorder="1" applyAlignment="1">
      <alignment horizontal="center" vertical="center"/>
    </xf>
    <xf numFmtId="166" fontId="60" fillId="0" borderId="57" xfId="0" applyNumberFormat="1" applyFont="1" applyFill="1" applyBorder="1" applyAlignment="1">
      <alignment horizontal="center"/>
    </xf>
    <xf numFmtId="0" fontId="55" fillId="0" borderId="17" xfId="0" applyFont="1" applyFill="1" applyBorder="1"/>
    <xf numFmtId="0" fontId="55" fillId="0" borderId="58" xfId="0" applyFont="1" applyFill="1" applyBorder="1"/>
    <xf numFmtId="0" fontId="55" fillId="0" borderId="39" xfId="0" applyFont="1" applyFill="1" applyBorder="1"/>
    <xf numFmtId="165" fontId="68" fillId="0" borderId="0" xfId="0" applyNumberFormat="1" applyFont="1" applyFill="1" applyBorder="1" applyAlignment="1">
      <alignment horizontal="center"/>
    </xf>
    <xf numFmtId="166" fontId="68" fillId="0" borderId="0" xfId="0" applyNumberFormat="1" applyFont="1" applyFill="1" applyBorder="1" applyAlignment="1">
      <alignment horizontal="center"/>
    </xf>
    <xf numFmtId="0" fontId="60" fillId="0" borderId="17" xfId="0" applyFont="1" applyFill="1" applyBorder="1"/>
    <xf numFmtId="165" fontId="60" fillId="0" borderId="58" xfId="0" applyNumberFormat="1" applyFont="1" applyFill="1" applyBorder="1" applyAlignment="1">
      <alignment horizontal="center" vertical="center"/>
    </xf>
    <xf numFmtId="165" fontId="60" fillId="0" borderId="18" xfId="0" applyNumberFormat="1" applyFont="1" applyFill="1" applyBorder="1" applyAlignment="1">
      <alignment horizontal="center" vertical="center"/>
    </xf>
    <xf numFmtId="165" fontId="67" fillId="0" borderId="0" xfId="0" applyNumberFormat="1" applyFont="1" applyFill="1" applyBorder="1" applyAlignment="1">
      <alignment horizontal="center"/>
    </xf>
    <xf numFmtId="166" fontId="67" fillId="0" borderId="0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60" fillId="0" borderId="44" xfId="0" applyFont="1" applyFill="1" applyBorder="1"/>
    <xf numFmtId="165" fontId="60" fillId="0" borderId="64" xfId="0" applyNumberFormat="1" applyFont="1" applyFill="1" applyBorder="1" applyAlignment="1">
      <alignment horizontal="center" vertical="center"/>
    </xf>
    <xf numFmtId="165" fontId="60" fillId="0" borderId="67" xfId="0" applyNumberFormat="1" applyFont="1" applyFill="1" applyBorder="1" applyAlignment="1">
      <alignment horizontal="center" vertical="center"/>
    </xf>
    <xf numFmtId="0" fontId="59" fillId="0" borderId="56" xfId="0" applyFont="1" applyFill="1" applyBorder="1"/>
    <xf numFmtId="165" fontId="107" fillId="0" borderId="11" xfId="0" applyNumberFormat="1" applyFont="1" applyFill="1" applyBorder="1" applyAlignment="1">
      <alignment horizontal="center" vertical="center"/>
    </xf>
    <xf numFmtId="165" fontId="107" fillId="0" borderId="12" xfId="0" applyNumberFormat="1" applyFont="1" applyFill="1" applyBorder="1" applyAlignment="1">
      <alignment horizontal="center" vertical="center"/>
    </xf>
    <xf numFmtId="0" fontId="60" fillId="0" borderId="11" xfId="0" applyFont="1" applyFill="1" applyBorder="1"/>
    <xf numFmtId="0" fontId="60" fillId="0" borderId="57" xfId="0" applyFont="1" applyFill="1" applyBorder="1"/>
    <xf numFmtId="0" fontId="60" fillId="0" borderId="29" xfId="0" applyFont="1" applyFill="1" applyBorder="1"/>
    <xf numFmtId="165" fontId="60" fillId="0" borderId="17" xfId="0" applyNumberFormat="1" applyFont="1" applyFill="1" applyBorder="1" applyAlignment="1">
      <alignment horizontal="center" vertical="center"/>
    </xf>
    <xf numFmtId="0" fontId="60" fillId="0" borderId="36" xfId="0" applyFont="1" applyFill="1" applyBorder="1"/>
    <xf numFmtId="165" fontId="60" fillId="0" borderId="44" xfId="0" applyNumberFormat="1" applyFont="1" applyFill="1" applyBorder="1" applyAlignment="1">
      <alignment horizontal="center" vertical="center"/>
    </xf>
    <xf numFmtId="0" fontId="55" fillId="0" borderId="56" xfId="0" applyFont="1" applyFill="1" applyBorder="1"/>
    <xf numFmtId="165" fontId="107" fillId="0" borderId="59" xfId="0" applyNumberFormat="1" applyFont="1" applyFill="1" applyBorder="1" applyAlignment="1">
      <alignment horizontal="center" vertical="center"/>
    </xf>
    <xf numFmtId="165" fontId="107" fillId="0" borderId="41" xfId="0" applyNumberFormat="1" applyFont="1" applyFill="1" applyBorder="1" applyAlignment="1">
      <alignment horizontal="center" vertical="center"/>
    </xf>
    <xf numFmtId="0" fontId="56" fillId="0" borderId="17" xfId="0" applyFont="1" applyFill="1" applyBorder="1"/>
    <xf numFmtId="166" fontId="56" fillId="0" borderId="58" xfId="0" applyNumberFormat="1" applyFont="1" applyFill="1" applyBorder="1" applyAlignment="1">
      <alignment horizontal="center"/>
    </xf>
    <xf numFmtId="166" fontId="56" fillId="0" borderId="18" xfId="0" applyNumberFormat="1" applyFont="1" applyFill="1" applyBorder="1" applyAlignment="1">
      <alignment horizontal="center"/>
    </xf>
    <xf numFmtId="2" fontId="55" fillId="0" borderId="0" xfId="0" applyNumberFormat="1" applyFont="1" applyFill="1" applyAlignment="1">
      <alignment horizontal="left"/>
    </xf>
    <xf numFmtId="0" fontId="56" fillId="0" borderId="77" xfId="0" applyFont="1" applyFill="1" applyBorder="1"/>
    <xf numFmtId="166" fontId="56" fillId="0" borderId="7" xfId="0" applyNumberFormat="1" applyFont="1" applyFill="1" applyBorder="1" applyAlignment="1">
      <alignment horizontal="center"/>
    </xf>
    <xf numFmtId="166" fontId="56" fillId="0" borderId="47" xfId="0" applyNumberFormat="1" applyFont="1" applyFill="1" applyBorder="1" applyAlignment="1">
      <alignment horizontal="center"/>
    </xf>
    <xf numFmtId="166" fontId="55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right" wrapText="1"/>
    </xf>
    <xf numFmtId="0" fontId="55" fillId="0" borderId="60" xfId="0" applyFont="1" applyFill="1" applyBorder="1" applyAlignment="1">
      <alignment vertical="center"/>
    </xf>
    <xf numFmtId="14" fontId="55" fillId="0" borderId="59" xfId="0" applyNumberFormat="1" applyFont="1" applyFill="1" applyBorder="1" applyAlignment="1">
      <alignment vertical="center"/>
    </xf>
    <xf numFmtId="14" fontId="55" fillId="0" borderId="57" xfId="0" applyNumberFormat="1" applyFont="1" applyFill="1" applyBorder="1" applyAlignment="1">
      <alignment vertical="center"/>
    </xf>
    <xf numFmtId="14" fontId="55" fillId="0" borderId="12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horizontal="center"/>
    </xf>
    <xf numFmtId="165" fontId="56" fillId="0" borderId="0" xfId="0" applyNumberFormat="1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vertical="center"/>
    </xf>
    <xf numFmtId="3" fontId="60" fillId="0" borderId="58" xfId="0" applyNumberFormat="1" applyFont="1" applyFill="1" applyBorder="1" applyAlignment="1">
      <alignment horizontal="center" vertical="center"/>
    </xf>
    <xf numFmtId="3" fontId="60" fillId="0" borderId="18" xfId="0" applyNumberFormat="1" applyFont="1" applyFill="1" applyBorder="1" applyAlignment="1">
      <alignment horizontal="center" vertical="center"/>
    </xf>
    <xf numFmtId="3" fontId="60" fillId="0" borderId="14" xfId="0" applyNumberFormat="1" applyFont="1" applyFill="1" applyBorder="1" applyAlignment="1">
      <alignment horizontal="center" vertical="center"/>
    </xf>
    <xf numFmtId="3" fontId="60" fillId="0" borderId="23" xfId="0" applyNumberFormat="1" applyFont="1" applyFill="1" applyBorder="1" applyAlignment="1">
      <alignment horizontal="center" vertical="center"/>
    </xf>
    <xf numFmtId="0" fontId="59" fillId="0" borderId="68" xfId="0" applyFont="1" applyFill="1" applyBorder="1" applyAlignment="1">
      <alignment vertical="center"/>
    </xf>
    <xf numFmtId="3" fontId="60" fillId="0" borderId="64" xfId="0" applyNumberFormat="1" applyFont="1" applyFill="1" applyBorder="1" applyAlignment="1">
      <alignment horizontal="center" vertical="center"/>
    </xf>
    <xf numFmtId="3" fontId="60" fillId="0" borderId="67" xfId="0" applyNumberFormat="1" applyFont="1" applyFill="1" applyBorder="1" applyAlignment="1">
      <alignment horizontal="center" vertical="center"/>
    </xf>
    <xf numFmtId="3" fontId="60" fillId="0" borderId="66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 wrapText="1"/>
    </xf>
    <xf numFmtId="0" fontId="90" fillId="0" borderId="0" xfId="0" applyFont="1" applyFill="1" applyBorder="1" applyAlignment="1">
      <alignment horizontal="right" vertical="center"/>
    </xf>
    <xf numFmtId="4" fontId="181" fillId="0" borderId="0" xfId="0" applyNumberFormat="1" applyFont="1" applyFill="1" applyBorder="1" applyAlignment="1">
      <alignment horizontal="center" vertical="center" wrapText="1"/>
    </xf>
    <xf numFmtId="165" fontId="179" fillId="0" borderId="0" xfId="0" applyNumberFormat="1" applyFont="1" applyFill="1" applyBorder="1" applyAlignment="1">
      <alignment horizontal="left"/>
    </xf>
    <xf numFmtId="167" fontId="103" fillId="0" borderId="0" xfId="0" applyNumberFormat="1" applyFont="1" applyFill="1"/>
    <xf numFmtId="2" fontId="60" fillId="0" borderId="0" xfId="0" applyNumberFormat="1" applyFont="1" applyFill="1" applyBorder="1"/>
    <xf numFmtId="0" fontId="103" fillId="0" borderId="0" xfId="0" applyFont="1" applyFill="1" applyBorder="1" applyAlignment="1">
      <alignment horizontal="right"/>
    </xf>
    <xf numFmtId="4" fontId="168" fillId="0" borderId="0" xfId="0" applyNumberFormat="1" applyFont="1" applyFill="1" applyBorder="1" applyAlignment="1">
      <alignment horizontal="left"/>
    </xf>
    <xf numFmtId="0" fontId="70" fillId="0" borderId="0" xfId="0" applyFont="1" applyFill="1" applyBorder="1" applyAlignment="1">
      <alignment horizontal="right"/>
    </xf>
    <xf numFmtId="2" fontId="70" fillId="0" borderId="0" xfId="0" applyNumberFormat="1" applyFont="1" applyFill="1" applyBorder="1" applyAlignment="1">
      <alignment horizontal="center"/>
    </xf>
    <xf numFmtId="4" fontId="70" fillId="0" borderId="0" xfId="0" applyNumberFormat="1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right"/>
    </xf>
    <xf numFmtId="4" fontId="135" fillId="0" borderId="0" xfId="0" applyNumberFormat="1" applyFont="1" applyFill="1" applyBorder="1" applyAlignment="1">
      <alignment horizontal="left" vertical="center"/>
    </xf>
    <xf numFmtId="165" fontId="180" fillId="0" borderId="0" xfId="0" applyNumberFormat="1" applyFont="1" applyFill="1" applyBorder="1" applyAlignment="1">
      <alignment horizontal="left"/>
    </xf>
    <xf numFmtId="166" fontId="60" fillId="0" borderId="0" xfId="0" applyNumberFormat="1" applyFont="1" applyFill="1" applyBorder="1" applyAlignment="1">
      <alignment horizontal="left" vertical="center"/>
    </xf>
    <xf numFmtId="166" fontId="60" fillId="0" borderId="0" xfId="0" applyNumberFormat="1" applyFont="1" applyFill="1" applyBorder="1" applyAlignment="1">
      <alignment horizontal="left"/>
    </xf>
    <xf numFmtId="0" fontId="59" fillId="0" borderId="0" xfId="0" applyFont="1" applyFill="1" applyBorder="1" applyAlignment="1">
      <alignment horizontal="right"/>
    </xf>
    <xf numFmtId="4" fontId="70" fillId="0" borderId="0" xfId="0" applyNumberFormat="1" applyFont="1" applyFill="1" applyBorder="1" applyAlignment="1">
      <alignment horizontal="center"/>
    </xf>
    <xf numFmtId="0" fontId="55" fillId="0" borderId="12" xfId="0" applyFont="1" applyFill="1" applyBorder="1"/>
    <xf numFmtId="0" fontId="55" fillId="0" borderId="11" xfId="0" applyFont="1" applyFill="1" applyBorder="1" applyAlignment="1">
      <alignment horizontal="center"/>
    </xf>
    <xf numFmtId="0" fontId="55" fillId="0" borderId="53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/>
    </xf>
    <xf numFmtId="0" fontId="55" fillId="0" borderId="22" xfId="0" applyFont="1" applyFill="1" applyBorder="1"/>
    <xf numFmtId="0" fontId="55" fillId="0" borderId="42" xfId="0" applyFont="1" applyFill="1" applyBorder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/>
    </xf>
    <xf numFmtId="165" fontId="60" fillId="0" borderId="0" xfId="0" applyNumberFormat="1" applyFont="1" applyFill="1" applyBorder="1" applyAlignment="1">
      <alignment horizontal="right"/>
    </xf>
    <xf numFmtId="4" fontId="59" fillId="0" borderId="0" xfId="0" applyNumberFormat="1" applyFont="1" applyFill="1" applyBorder="1" applyAlignment="1">
      <alignment horizontal="center"/>
    </xf>
    <xf numFmtId="166" fontId="55" fillId="0" borderId="0" xfId="0" applyNumberFormat="1" applyFont="1" applyFill="1" applyAlignment="1">
      <alignment horizontal="left"/>
    </xf>
    <xf numFmtId="0" fontId="67" fillId="0" borderId="14" xfId="0" applyFont="1" applyFill="1" applyBorder="1" applyAlignment="1">
      <alignment horizontal="left" vertical="center" wrapText="1"/>
    </xf>
    <xf numFmtId="165" fontId="55" fillId="0" borderId="17" xfId="0" applyNumberFormat="1" applyFont="1" applyFill="1" applyBorder="1" applyAlignment="1">
      <alignment horizontal="center" vertical="center"/>
    </xf>
    <xf numFmtId="165" fontId="55" fillId="0" borderId="20" xfId="0" applyNumberFormat="1" applyFont="1" applyFill="1" applyBorder="1" applyAlignment="1">
      <alignment horizontal="center" vertical="center"/>
    </xf>
    <xf numFmtId="165" fontId="55" fillId="0" borderId="18" xfId="0" applyNumberFormat="1" applyFont="1" applyFill="1" applyBorder="1" applyAlignment="1">
      <alignment horizontal="center" vertical="center"/>
    </xf>
    <xf numFmtId="14" fontId="70" fillId="0" borderId="0" xfId="0" applyNumberFormat="1" applyFont="1" applyFill="1" applyBorder="1" applyAlignment="1">
      <alignment horizontal="center" vertical="center"/>
    </xf>
    <xf numFmtId="4" fontId="147" fillId="0" borderId="0" xfId="0" applyNumberFormat="1" applyFont="1" applyFill="1" applyBorder="1" applyAlignment="1">
      <alignment horizontal="center" vertical="center"/>
    </xf>
    <xf numFmtId="165" fontId="61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wrapText="1"/>
    </xf>
    <xf numFmtId="4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5" fontId="55" fillId="0" borderId="0" xfId="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vertical="center"/>
    </xf>
    <xf numFmtId="2" fontId="103" fillId="0" borderId="0" xfId="0" applyNumberFormat="1" applyFont="1" applyFill="1" applyBorder="1"/>
    <xf numFmtId="166" fontId="103" fillId="0" borderId="0" xfId="0" applyNumberFormat="1" applyFont="1" applyFill="1" applyAlignment="1">
      <alignment horizontal="center"/>
    </xf>
    <xf numFmtId="0" fontId="67" fillId="0" borderId="66" xfId="0" applyFont="1" applyFill="1" applyBorder="1" applyAlignment="1">
      <alignment horizontal="left" vertical="center"/>
    </xf>
    <xf numFmtId="165" fontId="55" fillId="0" borderId="44" xfId="0" applyNumberFormat="1" applyFont="1" applyFill="1" applyBorder="1" applyAlignment="1">
      <alignment horizontal="center" vertical="center"/>
    </xf>
    <xf numFmtId="165" fontId="55" fillId="0" borderId="73" xfId="0" applyNumberFormat="1" applyFont="1" applyFill="1" applyBorder="1" applyAlignment="1">
      <alignment horizontal="center" vertical="center"/>
    </xf>
    <xf numFmtId="165" fontId="55" fillId="0" borderId="67" xfId="0" applyNumberFormat="1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 vertical="center"/>
    </xf>
    <xf numFmtId="0" fontId="55" fillId="0" borderId="58" xfId="0" applyFont="1" applyFill="1" applyBorder="1" applyAlignment="1">
      <alignment horizontal="center"/>
    </xf>
    <xf numFmtId="0" fontId="67" fillId="0" borderId="58" xfId="0" applyFont="1" applyFill="1" applyBorder="1" applyAlignment="1">
      <alignment horizontal="left" vertical="center" wrapText="1"/>
    </xf>
    <xf numFmtId="165" fontId="55" fillId="0" borderId="58" xfId="0" applyNumberFormat="1" applyFont="1" applyFill="1" applyBorder="1" applyAlignment="1">
      <alignment horizontal="center" vertical="center"/>
    </xf>
    <xf numFmtId="165" fontId="55" fillId="0" borderId="58" xfId="0" applyNumberFormat="1" applyFont="1" applyFill="1" applyBorder="1" applyAlignment="1">
      <alignment horizontal="center"/>
    </xf>
    <xf numFmtId="166" fontId="55" fillId="0" borderId="58" xfId="0" applyNumberFormat="1" applyFont="1" applyFill="1" applyBorder="1" applyAlignment="1">
      <alignment horizontal="center"/>
    </xf>
    <xf numFmtId="165" fontId="55" fillId="0" borderId="58" xfId="0" applyNumberFormat="1" applyFont="1" applyFill="1" applyBorder="1"/>
    <xf numFmtId="0" fontId="67" fillId="0" borderId="0" xfId="0" applyFont="1" applyFill="1" applyBorder="1" applyAlignment="1">
      <alignment horizontal="left" vertical="center"/>
    </xf>
    <xf numFmtId="0" fontId="67" fillId="0" borderId="58" xfId="0" applyFont="1" applyFill="1" applyBorder="1" applyAlignment="1">
      <alignment vertical="center"/>
    </xf>
    <xf numFmtId="0" fontId="67" fillId="0" borderId="58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vertical="center"/>
    </xf>
    <xf numFmtId="0" fontId="92" fillId="0" borderId="0" xfId="0" applyFont="1" applyFill="1" applyBorder="1"/>
    <xf numFmtId="4" fontId="179" fillId="0" borderId="0" xfId="0" applyNumberFormat="1" applyFont="1" applyFill="1" applyBorder="1" applyAlignment="1">
      <alignment horizontal="center" vertical="center"/>
    </xf>
    <xf numFmtId="2" fontId="179" fillId="0" borderId="0" xfId="0" applyNumberFormat="1" applyFont="1" applyFill="1" applyBorder="1" applyAlignment="1">
      <alignment horizontal="center" vertical="center"/>
    </xf>
    <xf numFmtId="168" fontId="179" fillId="0" borderId="0" xfId="0" applyNumberFormat="1" applyFont="1" applyFill="1" applyBorder="1" applyAlignment="1">
      <alignment horizontal="center" vertical="center"/>
    </xf>
    <xf numFmtId="166" fontId="179" fillId="0" borderId="0" xfId="0" applyNumberFormat="1" applyFont="1" applyFill="1" applyBorder="1" applyAlignment="1">
      <alignment horizontal="center" vertical="center"/>
    </xf>
    <xf numFmtId="2" fontId="179" fillId="0" borderId="0" xfId="0" applyNumberFormat="1" applyFont="1" applyFill="1" applyBorder="1"/>
    <xf numFmtId="172" fontId="55" fillId="0" borderId="0" xfId="0" applyNumberFormat="1" applyFont="1" applyFill="1"/>
    <xf numFmtId="0" fontId="68" fillId="0" borderId="32" xfId="0" applyFont="1" applyFill="1" applyBorder="1" applyAlignment="1">
      <alignment horizont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 wrapText="1"/>
    </xf>
    <xf numFmtId="0" fontId="98" fillId="0" borderId="0" xfId="10" applyFont="1" applyFill="1"/>
    <xf numFmtId="0" fontId="79" fillId="0" borderId="5" xfId="0" applyFont="1" applyFill="1" applyBorder="1" applyAlignment="1">
      <alignment horizontal="left" wrapText="1"/>
    </xf>
    <xf numFmtId="4" fontId="79" fillId="0" borderId="1" xfId="120" applyNumberFormat="1" applyFont="1" applyFill="1" applyBorder="1" applyAlignment="1">
      <alignment horizontal="center" wrapText="1"/>
    </xf>
    <xf numFmtId="2" fontId="79" fillId="0" borderId="14" xfId="120" applyNumberFormat="1" applyFont="1" applyFill="1" applyBorder="1" applyAlignment="1">
      <alignment horizontal="center" wrapText="1"/>
    </xf>
    <xf numFmtId="166" fontId="99" fillId="0" borderId="0" xfId="10" applyNumberFormat="1" applyFont="1" applyFill="1" applyBorder="1" applyAlignment="1">
      <alignment horizontal="left"/>
    </xf>
    <xf numFmtId="4" fontId="99" fillId="0" borderId="0" xfId="11" applyNumberFormat="1" applyFont="1" applyFill="1" applyAlignment="1">
      <alignment horizontal="left"/>
    </xf>
    <xf numFmtId="172" fontId="98" fillId="0" borderId="0" xfId="12" applyNumberFormat="1" applyFont="1" applyFill="1"/>
    <xf numFmtId="0" fontId="98" fillId="0" borderId="0" xfId="13" applyFont="1" applyFill="1"/>
    <xf numFmtId="0" fontId="79" fillId="0" borderId="0" xfId="0" applyFont="1" applyFill="1" applyAlignment="1">
      <alignment horizontal="left"/>
    </xf>
    <xf numFmtId="0" fontId="79" fillId="0" borderId="14" xfId="0" applyFont="1" applyFill="1" applyBorder="1" applyAlignment="1">
      <alignment horizontal="left" wrapText="1"/>
    </xf>
    <xf numFmtId="4" fontId="79" fillId="0" borderId="14" xfId="120" applyNumberFormat="1" applyFont="1" applyFill="1" applyBorder="1" applyAlignment="1">
      <alignment horizontal="center" wrapText="1"/>
    </xf>
    <xf numFmtId="172" fontId="97" fillId="0" borderId="0" xfId="14" applyNumberFormat="1" applyFill="1"/>
    <xf numFmtId="0" fontId="97" fillId="0" borderId="0" xfId="15" applyFill="1"/>
    <xf numFmtId="0" fontId="80" fillId="0" borderId="14" xfId="0" applyFont="1" applyFill="1" applyBorder="1" applyAlignment="1">
      <alignment horizontal="left" wrapText="1"/>
    </xf>
    <xf numFmtId="4" fontId="80" fillId="0" borderId="14" xfId="120" applyNumberFormat="1" applyFont="1" applyFill="1" applyBorder="1" applyAlignment="1">
      <alignment horizontal="center" wrapText="1"/>
    </xf>
    <xf numFmtId="172" fontId="98" fillId="0" borderId="0" xfId="10" applyNumberFormat="1" applyFont="1" applyFill="1"/>
    <xf numFmtId="0" fontId="98" fillId="0" borderId="0" xfId="9" applyFont="1" applyFill="1"/>
    <xf numFmtId="166" fontId="79" fillId="0" borderId="0" xfId="0" applyNumberFormat="1" applyFont="1" applyFill="1" applyBorder="1" applyAlignment="1">
      <alignment horizontal="center" vertical="center" wrapText="1"/>
    </xf>
    <xf numFmtId="172" fontId="98" fillId="0" borderId="0" xfId="16" applyNumberFormat="1" applyFont="1" applyFill="1"/>
    <xf numFmtId="0" fontId="98" fillId="0" borderId="0" xfId="16" applyFont="1" applyFill="1"/>
    <xf numFmtId="172" fontId="99" fillId="0" borderId="0" xfId="10" applyNumberFormat="1" applyFont="1" applyFill="1"/>
    <xf numFmtId="0" fontId="99" fillId="0" borderId="0" xfId="9" applyFont="1" applyFill="1"/>
    <xf numFmtId="0" fontId="57" fillId="0" borderId="0" xfId="0" applyFont="1" applyFill="1"/>
    <xf numFmtId="0" fontId="55" fillId="0" borderId="66" xfId="0" applyFont="1" applyFill="1" applyBorder="1"/>
    <xf numFmtId="0" fontId="55" fillId="0" borderId="66" xfId="0" applyFont="1" applyFill="1" applyBorder="1" applyAlignment="1">
      <alignment horizontal="center"/>
    </xf>
    <xf numFmtId="0" fontId="98" fillId="0" borderId="0" xfId="7" applyFont="1" applyFill="1"/>
    <xf numFmtId="0" fontId="55" fillId="0" borderId="5" xfId="0" applyFont="1" applyFill="1" applyBorder="1"/>
    <xf numFmtId="0" fontId="55" fillId="0" borderId="10" xfId="0" applyFont="1" applyFill="1" applyBorder="1"/>
    <xf numFmtId="0" fontId="55" fillId="0" borderId="38" xfId="0" applyFont="1" applyFill="1" applyBorder="1"/>
    <xf numFmtId="0" fontId="58" fillId="0" borderId="0" xfId="0" applyFont="1" applyFill="1" applyBorder="1" applyAlignment="1">
      <alignment vertical="center"/>
    </xf>
    <xf numFmtId="0" fontId="90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center"/>
    </xf>
    <xf numFmtId="172" fontId="55" fillId="0" borderId="0" xfId="0" applyNumberFormat="1" applyFont="1" applyFill="1" applyBorder="1"/>
    <xf numFmtId="0" fontId="68" fillId="0" borderId="0" xfId="0" applyFont="1" applyFill="1" applyBorder="1" applyAlignment="1">
      <alignment horizontal="right"/>
    </xf>
    <xf numFmtId="2" fontId="68" fillId="0" borderId="0" xfId="0" applyNumberFormat="1" applyFont="1" applyFill="1" applyBorder="1" applyAlignment="1">
      <alignment horizontal="center"/>
    </xf>
    <xf numFmtId="0" fontId="79" fillId="0" borderId="1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/>
    </xf>
    <xf numFmtId="0" fontId="56" fillId="0" borderId="32" xfId="0" applyFont="1" applyFill="1" applyBorder="1" applyAlignment="1">
      <alignment horizontal="center"/>
    </xf>
    <xf numFmtId="0" fontId="73" fillId="0" borderId="56" xfId="0" applyFont="1" applyFill="1" applyBorder="1" applyAlignment="1">
      <alignment vertical="top" wrapText="1"/>
    </xf>
    <xf numFmtId="165" fontId="79" fillId="0" borderId="12" xfId="0" applyNumberFormat="1" applyFont="1" applyFill="1" applyBorder="1" applyAlignment="1">
      <alignment horizontal="center" wrapText="1"/>
    </xf>
    <xf numFmtId="165" fontId="56" fillId="0" borderId="13" xfId="0" applyNumberFormat="1" applyFont="1" applyFill="1" applyBorder="1" applyAlignment="1">
      <alignment horizontal="center"/>
    </xf>
    <xf numFmtId="165" fontId="56" fillId="0" borderId="12" xfId="0" applyNumberFormat="1" applyFont="1" applyFill="1" applyBorder="1" applyAlignment="1">
      <alignment horizontal="center"/>
    </xf>
    <xf numFmtId="165" fontId="79" fillId="0" borderId="56" xfId="0" applyNumberFormat="1" applyFont="1" applyFill="1" applyBorder="1" applyAlignment="1">
      <alignment horizontal="center" wrapText="1"/>
    </xf>
    <xf numFmtId="165" fontId="56" fillId="0" borderId="41" xfId="0" applyNumberFormat="1" applyFont="1" applyFill="1" applyBorder="1" applyAlignment="1">
      <alignment horizontal="center"/>
    </xf>
    <xf numFmtId="165" fontId="79" fillId="0" borderId="13" xfId="0" applyNumberFormat="1" applyFont="1" applyFill="1" applyBorder="1" applyAlignment="1">
      <alignment horizontal="center" wrapText="1"/>
    </xf>
    <xf numFmtId="165" fontId="56" fillId="0" borderId="56" xfId="0" applyNumberFormat="1" applyFont="1" applyFill="1" applyBorder="1" applyAlignment="1">
      <alignment horizontal="center"/>
    </xf>
    <xf numFmtId="0" fontId="73" fillId="0" borderId="29" xfId="0" applyFont="1" applyFill="1" applyBorder="1" applyAlignment="1">
      <alignment vertical="top" wrapText="1"/>
    </xf>
    <xf numFmtId="165" fontId="79" fillId="0" borderId="14" xfId="0" applyNumberFormat="1" applyFont="1" applyFill="1" applyBorder="1" applyAlignment="1">
      <alignment horizontal="center" wrapText="1"/>
    </xf>
    <xf numFmtId="165" fontId="56" fillId="0" borderId="16" xfId="0" applyNumberFormat="1" applyFont="1" applyFill="1" applyBorder="1" applyAlignment="1">
      <alignment horizontal="center"/>
    </xf>
    <xf numFmtId="165" fontId="56" fillId="0" borderId="14" xfId="0" applyNumberFormat="1" applyFont="1" applyFill="1" applyBorder="1" applyAlignment="1">
      <alignment horizontal="center"/>
    </xf>
    <xf numFmtId="165" fontId="79" fillId="0" borderId="29" xfId="0" applyNumberFormat="1" applyFont="1" applyFill="1" applyBorder="1" applyAlignment="1">
      <alignment horizontal="center" wrapText="1"/>
    </xf>
    <xf numFmtId="165" fontId="56" fillId="0" borderId="43" xfId="0" applyNumberFormat="1" applyFont="1" applyFill="1" applyBorder="1" applyAlignment="1">
      <alignment horizontal="center"/>
    </xf>
    <xf numFmtId="165" fontId="79" fillId="0" borderId="16" xfId="0" applyNumberFormat="1" applyFont="1" applyFill="1" applyBorder="1" applyAlignment="1">
      <alignment horizontal="center" wrapText="1"/>
    </xf>
    <xf numFmtId="165" fontId="56" fillId="0" borderId="29" xfId="0" applyNumberFormat="1" applyFont="1" applyFill="1" applyBorder="1" applyAlignment="1">
      <alignment horizontal="center"/>
    </xf>
    <xf numFmtId="165" fontId="79" fillId="0" borderId="14" xfId="0" applyNumberFormat="1" applyFont="1" applyFill="1" applyBorder="1" applyAlignment="1">
      <alignment horizontal="center" vertical="top" wrapText="1"/>
    </xf>
    <xf numFmtId="165" fontId="79" fillId="0" borderId="29" xfId="0" applyNumberFormat="1" applyFont="1" applyFill="1" applyBorder="1" applyAlignment="1">
      <alignment horizontal="center" vertical="top" wrapText="1"/>
    </xf>
    <xf numFmtId="165" fontId="79" fillId="0" borderId="16" xfId="0" applyNumberFormat="1" applyFont="1" applyFill="1" applyBorder="1" applyAlignment="1">
      <alignment horizontal="center" vertical="top" wrapText="1"/>
    </xf>
    <xf numFmtId="165" fontId="79" fillId="0" borderId="14" xfId="0" applyNumberFormat="1" applyFont="1" applyFill="1" applyBorder="1" applyAlignment="1">
      <alignment horizontal="center"/>
    </xf>
    <xf numFmtId="165" fontId="79" fillId="0" borderId="29" xfId="0" applyNumberFormat="1" applyFont="1" applyFill="1" applyBorder="1" applyAlignment="1">
      <alignment horizontal="center"/>
    </xf>
    <xf numFmtId="165" fontId="79" fillId="0" borderId="16" xfId="0" applyNumberFormat="1" applyFont="1" applyFill="1" applyBorder="1" applyAlignment="1">
      <alignment horizontal="center"/>
    </xf>
    <xf numFmtId="0" fontId="60" fillId="0" borderId="65" xfId="0" applyFont="1" applyFill="1" applyBorder="1"/>
    <xf numFmtId="165" fontId="79" fillId="0" borderId="66" xfId="0" applyNumberFormat="1" applyFont="1" applyFill="1" applyBorder="1" applyAlignment="1">
      <alignment horizontal="center"/>
    </xf>
    <xf numFmtId="165" fontId="56" fillId="0" borderId="54" xfId="0" applyNumberFormat="1" applyFont="1" applyFill="1" applyBorder="1" applyAlignment="1">
      <alignment horizontal="center"/>
    </xf>
    <xf numFmtId="165" fontId="56" fillId="0" borderId="66" xfId="0" applyNumberFormat="1" applyFont="1" applyFill="1" applyBorder="1" applyAlignment="1">
      <alignment horizontal="center"/>
    </xf>
    <xf numFmtId="165" fontId="79" fillId="0" borderId="65" xfId="0" applyNumberFormat="1" applyFont="1" applyFill="1" applyBorder="1" applyAlignment="1">
      <alignment horizontal="center"/>
    </xf>
    <xf numFmtId="165" fontId="56" fillId="0" borderId="45" xfId="0" applyNumberFormat="1" applyFont="1" applyFill="1" applyBorder="1" applyAlignment="1">
      <alignment horizontal="center"/>
    </xf>
    <xf numFmtId="165" fontId="79" fillId="0" borderId="54" xfId="0" applyNumberFormat="1" applyFont="1" applyFill="1" applyBorder="1" applyAlignment="1">
      <alignment horizontal="center"/>
    </xf>
    <xf numFmtId="165" fontId="56" fillId="0" borderId="65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65" fontId="59" fillId="0" borderId="0" xfId="0" applyNumberFormat="1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38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78" fillId="0" borderId="56" xfId="0" applyFont="1" applyFill="1" applyBorder="1" applyAlignment="1">
      <alignment horizontal="center" vertical="top" wrapText="1"/>
    </xf>
    <xf numFmtId="0" fontId="78" fillId="0" borderId="65" xfId="0" applyFont="1" applyFill="1" applyBorder="1" applyAlignment="1">
      <alignment horizontal="center" vertical="top" wrapText="1"/>
    </xf>
    <xf numFmtId="0" fontId="78" fillId="0" borderId="5" xfId="0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horizontal="center" vertical="top" wrapText="1"/>
    </xf>
    <xf numFmtId="0" fontId="78" fillId="0" borderId="38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/>
    </xf>
    <xf numFmtId="165" fontId="61" fillId="0" borderId="0" xfId="0" applyNumberFormat="1" applyFont="1" applyFill="1" applyBorder="1" applyAlignment="1">
      <alignment horizontal="center"/>
    </xf>
    <xf numFmtId="0" fontId="179" fillId="0" borderId="0" xfId="0" applyFont="1" applyFill="1" applyBorder="1" applyAlignment="1">
      <alignment horizontal="center" wrapText="1"/>
    </xf>
    <xf numFmtId="3" fontId="60" fillId="5" borderId="55" xfId="0" applyNumberFormat="1" applyFont="1" applyFill="1" applyBorder="1" applyAlignment="1">
      <alignment horizontal="center"/>
    </xf>
    <xf numFmtId="3" fontId="60" fillId="5" borderId="52" xfId="0" applyNumberFormat="1" applyFont="1" applyFill="1" applyBorder="1" applyAlignment="1">
      <alignment horizontal="center"/>
    </xf>
    <xf numFmtId="3" fontId="60" fillId="5" borderId="5" xfId="0" applyNumberFormat="1" applyFont="1" applyFill="1" applyBorder="1" applyAlignment="1">
      <alignment horizontal="center" vertical="center"/>
    </xf>
    <xf numFmtId="3" fontId="60" fillId="5" borderId="38" xfId="0" applyNumberFormat="1" applyFont="1" applyFill="1" applyBorder="1" applyAlignment="1">
      <alignment horizontal="center" vertical="center"/>
    </xf>
    <xf numFmtId="3" fontId="60" fillId="5" borderId="31" xfId="0" applyNumberFormat="1" applyFont="1" applyFill="1" applyBorder="1" applyAlignment="1">
      <alignment horizontal="center" vertical="center"/>
    </xf>
    <xf numFmtId="3" fontId="60" fillId="5" borderId="40" xfId="0" applyNumberFormat="1" applyFont="1" applyFill="1" applyBorder="1" applyAlignment="1">
      <alignment horizontal="center" vertical="center"/>
    </xf>
    <xf numFmtId="3" fontId="60" fillId="5" borderId="1" xfId="0" applyNumberFormat="1" applyFont="1" applyFill="1" applyBorder="1" applyAlignment="1">
      <alignment horizontal="center" vertical="center"/>
    </xf>
    <xf numFmtId="3" fontId="60" fillId="5" borderId="2" xfId="0" applyNumberFormat="1" applyFont="1" applyFill="1" applyBorder="1" applyAlignment="1">
      <alignment horizontal="center" vertical="center"/>
    </xf>
    <xf numFmtId="3" fontId="60" fillId="5" borderId="55" xfId="0" applyNumberFormat="1" applyFont="1" applyFill="1" applyBorder="1" applyAlignment="1">
      <alignment horizontal="center" vertical="center"/>
    </xf>
    <xf numFmtId="3" fontId="60" fillId="5" borderId="52" xfId="0" applyNumberFormat="1" applyFont="1" applyFill="1" applyBorder="1" applyAlignment="1">
      <alignment horizontal="center" vertical="center"/>
    </xf>
    <xf numFmtId="2" fontId="65" fillId="0" borderId="0" xfId="0" applyNumberFormat="1" applyFont="1" applyFill="1" applyAlignment="1">
      <alignment horizontal="center"/>
    </xf>
    <xf numFmtId="2" fontId="105" fillId="0" borderId="9" xfId="0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horizontal="center" vertical="center"/>
    </xf>
    <xf numFmtId="0" fontId="136" fillId="0" borderId="2" xfId="0" applyFont="1" applyFill="1" applyBorder="1" applyAlignment="1">
      <alignment horizontal="center" vertical="center"/>
    </xf>
    <xf numFmtId="0" fontId="78" fillId="0" borderId="5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59" fillId="0" borderId="55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center" vertical="center" wrapText="1"/>
    </xf>
    <xf numFmtId="2" fontId="137" fillId="5" borderId="55" xfId="0" applyNumberFormat="1" applyFont="1" applyFill="1" applyBorder="1" applyAlignment="1">
      <alignment horizontal="center" vertical="center"/>
    </xf>
    <xf numFmtId="2" fontId="137" fillId="5" borderId="52" xfId="0" applyNumberFormat="1" applyFont="1" applyFill="1" applyBorder="1" applyAlignment="1">
      <alignment horizontal="center" vertical="center"/>
    </xf>
    <xf numFmtId="3" fontId="70" fillId="0" borderId="55" xfId="0" applyNumberFormat="1" applyFont="1" applyFill="1" applyBorder="1" applyAlignment="1">
      <alignment horizontal="center" vertical="center"/>
    </xf>
    <xf numFmtId="3" fontId="70" fillId="0" borderId="50" xfId="0" applyNumberFormat="1" applyFont="1" applyFill="1" applyBorder="1" applyAlignment="1">
      <alignment horizontal="center" vertical="center"/>
    </xf>
    <xf numFmtId="3" fontId="60" fillId="0" borderId="31" xfId="0" applyNumberFormat="1" applyFont="1" applyFill="1" applyBorder="1" applyAlignment="1">
      <alignment horizontal="center" vertical="center"/>
    </xf>
    <xf numFmtId="3" fontId="60" fillId="0" borderId="40" xfId="0" applyNumberFormat="1" applyFont="1" applyFill="1" applyBorder="1" applyAlignment="1">
      <alignment horizontal="center" vertical="center"/>
    </xf>
    <xf numFmtId="165" fontId="60" fillId="0" borderId="5" xfId="0" applyNumberFormat="1" applyFont="1" applyFill="1" applyBorder="1" applyAlignment="1">
      <alignment horizontal="center" vertical="center"/>
    </xf>
    <xf numFmtId="165" fontId="60" fillId="0" borderId="38" xfId="0" applyNumberFormat="1" applyFont="1" applyFill="1" applyBorder="1" applyAlignment="1">
      <alignment horizontal="center" vertical="center"/>
    </xf>
    <xf numFmtId="3" fontId="60" fillId="0" borderId="4" xfId="0" applyNumberFormat="1" applyFont="1" applyFill="1" applyBorder="1" applyAlignment="1">
      <alignment horizontal="center" vertical="center"/>
    </xf>
    <xf numFmtId="3" fontId="60" fillId="0" borderId="39" xfId="0" applyNumberFormat="1" applyFont="1" applyFill="1" applyBorder="1" applyAlignment="1">
      <alignment horizontal="center" vertical="center"/>
    </xf>
    <xf numFmtId="165" fontId="60" fillId="0" borderId="4" xfId="0" applyNumberFormat="1" applyFont="1" applyFill="1" applyBorder="1" applyAlignment="1">
      <alignment horizontal="center" vertical="center"/>
    </xf>
    <xf numFmtId="165" fontId="60" fillId="0" borderId="39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3" fontId="70" fillId="5" borderId="55" xfId="0" applyNumberFormat="1" applyFont="1" applyFill="1" applyBorder="1" applyAlignment="1">
      <alignment horizontal="center" vertical="center"/>
    </xf>
    <xf numFmtId="3" fontId="70" fillId="5" borderId="50" xfId="0" applyNumberFormat="1" applyFont="1" applyFill="1" applyBorder="1" applyAlignment="1">
      <alignment horizontal="center" vertical="center"/>
    </xf>
    <xf numFmtId="165" fontId="60" fillId="5" borderId="5" xfId="0" applyNumberFormat="1" applyFont="1" applyFill="1" applyBorder="1" applyAlignment="1">
      <alignment horizontal="center" vertical="center"/>
    </xf>
    <xf numFmtId="165" fontId="60" fillId="5" borderId="38" xfId="0" applyNumberFormat="1" applyFont="1" applyFill="1" applyBorder="1" applyAlignment="1">
      <alignment horizontal="center" vertical="center"/>
    </xf>
    <xf numFmtId="3" fontId="60" fillId="0" borderId="5" xfId="0" applyNumberFormat="1" applyFont="1" applyFill="1" applyBorder="1" applyAlignment="1">
      <alignment horizontal="center" vertical="center"/>
    </xf>
    <xf numFmtId="3" fontId="60" fillId="0" borderId="38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/>
    </xf>
    <xf numFmtId="0" fontId="67" fillId="5" borderId="10" xfId="0" applyFont="1" applyFill="1" applyBorder="1" applyAlignment="1">
      <alignment horizontal="left"/>
    </xf>
    <xf numFmtId="3" fontId="70" fillId="5" borderId="52" xfId="0" applyNumberFormat="1" applyFont="1" applyFill="1" applyBorder="1" applyAlignment="1">
      <alignment horizontal="center" vertical="center"/>
    </xf>
    <xf numFmtId="0" fontId="70" fillId="5" borderId="1" xfId="0" applyFont="1" applyFill="1" applyBorder="1" applyAlignment="1">
      <alignment horizontal="center" vertical="center"/>
    </xf>
    <xf numFmtId="0" fontId="70" fillId="5" borderId="2" xfId="0" applyFont="1" applyFill="1" applyBorder="1" applyAlignment="1">
      <alignment horizontal="center" vertical="center"/>
    </xf>
    <xf numFmtId="0" fontId="78" fillId="5" borderId="55" xfId="0" applyFont="1" applyFill="1" applyBorder="1" applyAlignment="1">
      <alignment horizontal="center" vertical="center"/>
    </xf>
    <xf numFmtId="0" fontId="78" fillId="5" borderId="50" xfId="0" applyFont="1" applyFill="1" applyBorder="1" applyAlignment="1">
      <alignment horizontal="center" vertical="center"/>
    </xf>
    <xf numFmtId="0" fontId="78" fillId="5" borderId="52" xfId="0" applyFont="1" applyFill="1" applyBorder="1" applyAlignment="1">
      <alignment horizontal="center" vertical="center"/>
    </xf>
    <xf numFmtId="3" fontId="70" fillId="5" borderId="55" xfId="0" applyNumberFormat="1" applyFont="1" applyFill="1" applyBorder="1" applyAlignment="1">
      <alignment horizontal="center" vertical="center" wrapText="1"/>
    </xf>
    <xf numFmtId="3" fontId="70" fillId="5" borderId="52" xfId="0" applyNumberFormat="1" applyFont="1" applyFill="1" applyBorder="1" applyAlignment="1">
      <alignment horizontal="center" vertical="center" wrapText="1"/>
    </xf>
    <xf numFmtId="3" fontId="60" fillId="0" borderId="55" xfId="0" applyNumberFormat="1" applyFont="1" applyFill="1" applyBorder="1" applyAlignment="1">
      <alignment horizontal="center" vertical="center"/>
    </xf>
    <xf numFmtId="3" fontId="60" fillId="0" borderId="52" xfId="0" applyNumberFormat="1" applyFont="1" applyFill="1" applyBorder="1" applyAlignment="1">
      <alignment horizontal="center" vertical="center"/>
    </xf>
    <xf numFmtId="3" fontId="147" fillId="0" borderId="0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>
      <alignment horizontal="center" vertical="center"/>
    </xf>
    <xf numFmtId="3" fontId="60" fillId="5" borderId="10" xfId="0" applyNumberFormat="1" applyFont="1" applyFill="1" applyBorder="1" applyAlignment="1">
      <alignment horizontal="center"/>
    </xf>
    <xf numFmtId="3" fontId="60" fillId="5" borderId="38" xfId="0" applyNumberFormat="1" applyFont="1" applyFill="1" applyBorder="1" applyAlignment="1">
      <alignment horizontal="center"/>
    </xf>
    <xf numFmtId="3" fontId="60" fillId="5" borderId="9" xfId="0" applyNumberFormat="1" applyFont="1" applyFill="1" applyBorder="1" applyAlignment="1">
      <alignment horizontal="center"/>
    </xf>
    <xf numFmtId="3" fontId="60" fillId="5" borderId="40" xfId="0" applyNumberFormat="1" applyFont="1" applyFill="1" applyBorder="1" applyAlignment="1">
      <alignment horizontal="center"/>
    </xf>
    <xf numFmtId="0" fontId="60" fillId="5" borderId="5" xfId="0" applyFont="1" applyFill="1" applyBorder="1" applyAlignment="1">
      <alignment horizontal="center"/>
    </xf>
    <xf numFmtId="0" fontId="60" fillId="5" borderId="38" xfId="0" applyFont="1" applyFill="1" applyBorder="1" applyAlignment="1">
      <alignment horizontal="center"/>
    </xf>
    <xf numFmtId="3" fontId="60" fillId="5" borderId="31" xfId="0" applyNumberFormat="1" applyFont="1" applyFill="1" applyBorder="1" applyAlignment="1">
      <alignment horizontal="center"/>
    </xf>
    <xf numFmtId="3" fontId="60" fillId="5" borderId="5" xfId="0" applyNumberFormat="1" applyFont="1" applyFill="1" applyBorder="1" applyAlignment="1">
      <alignment horizontal="center"/>
    </xf>
    <xf numFmtId="0" fontId="70" fillId="0" borderId="29" xfId="0" applyFont="1" applyFill="1" applyBorder="1" applyAlignment="1">
      <alignment vertical="center" wrapText="1"/>
    </xf>
    <xf numFmtId="0" fontId="70" fillId="0" borderId="16" xfId="0" applyFont="1" applyFill="1" applyBorder="1" applyAlignment="1">
      <alignment vertical="center" wrapText="1"/>
    </xf>
    <xf numFmtId="0" fontId="70" fillId="0" borderId="43" xfId="0" applyFont="1" applyFill="1" applyBorder="1" applyAlignment="1">
      <alignment vertical="center" wrapText="1"/>
    </xf>
    <xf numFmtId="0" fontId="70" fillId="0" borderId="65" xfId="0" applyFont="1" applyFill="1" applyBorder="1" applyAlignment="1">
      <alignment vertical="center" wrapText="1"/>
    </xf>
    <xf numFmtId="0" fontId="70" fillId="0" borderId="54" xfId="0" applyFont="1" applyFill="1" applyBorder="1" applyAlignment="1">
      <alignment vertical="center" wrapText="1"/>
    </xf>
    <xf numFmtId="0" fontId="70" fillId="0" borderId="45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38" xfId="0" applyFont="1" applyFill="1" applyBorder="1" applyAlignment="1">
      <alignment horizontal="center" vertical="center"/>
    </xf>
    <xf numFmtId="0" fontId="70" fillId="0" borderId="31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40" xfId="0" applyFont="1" applyFill="1" applyBorder="1" applyAlignment="1">
      <alignment horizontal="center" vertical="center"/>
    </xf>
    <xf numFmtId="49" fontId="70" fillId="5" borderId="1" xfId="0" applyNumberFormat="1" applyFont="1" applyFill="1" applyBorder="1" applyAlignment="1">
      <alignment horizontal="center" vertical="center" wrapText="1"/>
    </xf>
    <xf numFmtId="49" fontId="70" fillId="5" borderId="2" xfId="0" applyNumberFormat="1" applyFont="1" applyFill="1" applyBorder="1" applyAlignment="1">
      <alignment horizontal="center" vertical="center" wrapText="1"/>
    </xf>
    <xf numFmtId="49" fontId="70" fillId="0" borderId="1" xfId="0" applyNumberFormat="1" applyFont="1" applyFill="1" applyBorder="1" applyAlignment="1">
      <alignment horizontal="center" vertical="center" wrapText="1"/>
    </xf>
    <xf numFmtId="49" fontId="70" fillId="0" borderId="2" xfId="0" applyNumberFormat="1" applyFont="1" applyFill="1" applyBorder="1" applyAlignment="1">
      <alignment horizontal="center" vertical="center" wrapText="1"/>
    </xf>
    <xf numFmtId="2" fontId="70" fillId="5" borderId="70" xfId="0" applyNumberFormat="1" applyFont="1" applyFill="1" applyBorder="1" applyAlignment="1">
      <alignment horizontal="center" vertical="center" wrapText="1"/>
    </xf>
    <xf numFmtId="2" fontId="70" fillId="5" borderId="71" xfId="0" applyNumberFormat="1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vertical="center" wrapText="1"/>
    </xf>
    <xf numFmtId="0" fontId="71" fillId="0" borderId="16" xfId="0" applyFont="1" applyFill="1" applyBorder="1" applyAlignment="1">
      <alignment vertical="center" wrapText="1"/>
    </xf>
    <xf numFmtId="0" fontId="71" fillId="0" borderId="43" xfId="0" applyFont="1" applyFill="1" applyBorder="1" applyAlignment="1">
      <alignment vertical="center" wrapText="1"/>
    </xf>
    <xf numFmtId="0" fontId="70" fillId="0" borderId="33" xfId="0" applyFont="1" applyFill="1" applyBorder="1" applyAlignment="1">
      <alignment horizontal="left" vertical="center" wrapText="1"/>
    </xf>
    <xf numFmtId="0" fontId="70" fillId="0" borderId="21" xfId="0" applyFont="1" applyFill="1" applyBorder="1" applyAlignment="1">
      <alignment horizontal="left" vertical="center" wrapText="1"/>
    </xf>
    <xf numFmtId="0" fontId="70" fillId="0" borderId="48" xfId="0" applyFont="1" applyFill="1" applyBorder="1" applyAlignment="1">
      <alignment horizontal="left" vertical="center" wrapText="1"/>
    </xf>
    <xf numFmtId="0" fontId="105" fillId="0" borderId="0" xfId="0" applyFont="1" applyFill="1" applyBorder="1" applyAlignment="1">
      <alignment horizontal="left" vertical="center" wrapText="1"/>
    </xf>
    <xf numFmtId="0" fontId="70" fillId="5" borderId="42" xfId="0" applyFont="1" applyFill="1" applyBorder="1" applyAlignment="1">
      <alignment horizontal="left" vertical="center" wrapText="1"/>
    </xf>
    <xf numFmtId="0" fontId="70" fillId="5" borderId="69" xfId="0" applyFont="1" applyFill="1" applyBorder="1" applyAlignment="1">
      <alignment horizontal="left" vertical="center" wrapText="1"/>
    </xf>
    <xf numFmtId="0" fontId="70" fillId="5" borderId="34" xfId="0" applyFont="1" applyFill="1" applyBorder="1" applyAlignment="1">
      <alignment horizontal="left" vertical="center" wrapText="1"/>
    </xf>
    <xf numFmtId="0" fontId="71" fillId="5" borderId="29" xfId="0" applyFont="1" applyFill="1" applyBorder="1" applyAlignment="1">
      <alignment horizontal="left" vertical="center" wrapText="1"/>
    </xf>
    <xf numFmtId="0" fontId="71" fillId="5" borderId="16" xfId="0" applyFont="1" applyFill="1" applyBorder="1" applyAlignment="1">
      <alignment horizontal="left" vertical="center" wrapText="1"/>
    </xf>
    <xf numFmtId="0" fontId="71" fillId="5" borderId="43" xfId="0" applyFont="1" applyFill="1" applyBorder="1" applyAlignment="1">
      <alignment horizontal="left" vertical="center" wrapText="1"/>
    </xf>
    <xf numFmtId="0" fontId="76" fillId="5" borderId="29" xfId="0" applyFont="1" applyFill="1" applyBorder="1" applyAlignment="1">
      <alignment horizontal="left" vertical="center" wrapText="1"/>
    </xf>
    <xf numFmtId="0" fontId="76" fillId="5" borderId="16" xfId="0" applyFont="1" applyFill="1" applyBorder="1" applyAlignment="1">
      <alignment horizontal="left" vertical="center" wrapText="1"/>
    </xf>
    <xf numFmtId="0" fontId="76" fillId="5" borderId="43" xfId="0" applyFont="1" applyFill="1" applyBorder="1" applyAlignment="1">
      <alignment horizontal="left" vertical="center" wrapText="1"/>
    </xf>
    <xf numFmtId="49" fontId="76" fillId="5" borderId="29" xfId="0" applyNumberFormat="1" applyFont="1" applyFill="1" applyBorder="1" applyAlignment="1">
      <alignment horizontal="left" vertical="center" wrapText="1"/>
    </xf>
    <xf numFmtId="49" fontId="76" fillId="5" borderId="16" xfId="0" applyNumberFormat="1" applyFont="1" applyFill="1" applyBorder="1" applyAlignment="1">
      <alignment horizontal="left" vertical="center" wrapText="1"/>
    </xf>
    <xf numFmtId="49" fontId="76" fillId="5" borderId="43" xfId="0" applyNumberFormat="1" applyFont="1" applyFill="1" applyBorder="1" applyAlignment="1">
      <alignment horizontal="left" vertical="center" wrapText="1"/>
    </xf>
    <xf numFmtId="0" fontId="71" fillId="5" borderId="65" xfId="0" applyFont="1" applyFill="1" applyBorder="1" applyAlignment="1">
      <alignment horizontal="left" vertical="center" wrapText="1"/>
    </xf>
    <xf numFmtId="0" fontId="71" fillId="5" borderId="54" xfId="0" applyFont="1" applyFill="1" applyBorder="1" applyAlignment="1">
      <alignment horizontal="left" vertical="center" wrapText="1"/>
    </xf>
    <xf numFmtId="0" fontId="71" fillId="5" borderId="45" xfId="0" applyFont="1" applyFill="1" applyBorder="1" applyAlignment="1">
      <alignment horizontal="left" vertical="center" wrapText="1"/>
    </xf>
    <xf numFmtId="0" fontId="70" fillId="2" borderId="35" xfId="0" applyFont="1" applyFill="1" applyBorder="1" applyAlignment="1">
      <alignment horizontal="left" vertical="center" wrapText="1"/>
    </xf>
    <xf numFmtId="0" fontId="70" fillId="2" borderId="34" xfId="0" applyFont="1" applyFill="1" applyBorder="1" applyAlignment="1">
      <alignment horizontal="left" vertical="center" wrapText="1"/>
    </xf>
    <xf numFmtId="0" fontId="70" fillId="2" borderId="19" xfId="0" applyFont="1" applyFill="1" applyBorder="1" applyAlignment="1">
      <alignment horizontal="left" vertical="center" wrapText="1"/>
    </xf>
    <xf numFmtId="0" fontId="70" fillId="2" borderId="18" xfId="0" applyFont="1" applyFill="1" applyBorder="1" applyAlignment="1">
      <alignment horizontal="left" vertical="center" wrapText="1"/>
    </xf>
    <xf numFmtId="0" fontId="104" fillId="2" borderId="68" xfId="0" applyFont="1" applyFill="1" applyBorder="1" applyAlignment="1">
      <alignment horizontal="left" vertical="center" wrapText="1"/>
    </xf>
    <xf numFmtId="0" fontId="104" fillId="2" borderId="67" xfId="0" applyFont="1" applyFill="1" applyBorder="1" applyAlignment="1">
      <alignment horizontal="left" vertical="center" wrapText="1"/>
    </xf>
    <xf numFmtId="0" fontId="71" fillId="5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top" wrapText="1"/>
    </xf>
    <xf numFmtId="0" fontId="65" fillId="5" borderId="0" xfId="0" applyFont="1" applyFill="1" applyBorder="1" applyAlignment="1">
      <alignment horizontal="center" vertical="center"/>
    </xf>
    <xf numFmtId="0" fontId="78" fillId="5" borderId="5" xfId="0" applyFont="1" applyFill="1" applyBorder="1" applyAlignment="1">
      <alignment horizontal="center" vertical="center"/>
    </xf>
    <xf numFmtId="0" fontId="78" fillId="5" borderId="10" xfId="0" applyFont="1" applyFill="1" applyBorder="1" applyAlignment="1">
      <alignment horizontal="center" vertical="center"/>
    </xf>
    <xf numFmtId="0" fontId="78" fillId="5" borderId="38" xfId="0" applyFont="1" applyFill="1" applyBorder="1" applyAlignment="1">
      <alignment horizontal="center" vertical="center"/>
    </xf>
    <xf numFmtId="0" fontId="78" fillId="5" borderId="31" xfId="0" applyFont="1" applyFill="1" applyBorder="1" applyAlignment="1">
      <alignment horizontal="center" vertical="center"/>
    </xf>
    <xf numFmtId="0" fontId="78" fillId="5" borderId="9" xfId="0" applyFont="1" applyFill="1" applyBorder="1" applyAlignment="1">
      <alignment horizontal="center" vertical="center"/>
    </xf>
    <xf numFmtId="0" fontId="78" fillId="5" borderId="40" xfId="0" applyFont="1" applyFill="1" applyBorder="1" applyAlignment="1">
      <alignment horizontal="center" vertical="center"/>
    </xf>
    <xf numFmtId="2" fontId="70" fillId="5" borderId="55" xfId="0" applyNumberFormat="1" applyFont="1" applyFill="1" applyBorder="1" applyAlignment="1">
      <alignment horizontal="center" vertical="center" wrapText="1"/>
    </xf>
    <xf numFmtId="2" fontId="70" fillId="5" borderId="52" xfId="0" applyNumberFormat="1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left" vertical="center" indent="2"/>
    </xf>
    <xf numFmtId="0" fontId="60" fillId="0" borderId="16" xfId="0" applyFont="1" applyFill="1" applyBorder="1" applyAlignment="1">
      <alignment horizontal="left" vertical="center" indent="2"/>
    </xf>
    <xf numFmtId="0" fontId="60" fillId="0" borderId="43" xfId="0" applyFont="1" applyFill="1" applyBorder="1" applyAlignment="1">
      <alignment horizontal="left" vertical="center" indent="2"/>
    </xf>
    <xf numFmtId="0" fontId="60" fillId="0" borderId="29" xfId="0" applyFont="1" applyFill="1" applyBorder="1" applyAlignment="1">
      <alignment horizontal="left" vertical="center" wrapText="1" indent="2"/>
    </xf>
    <xf numFmtId="0" fontId="60" fillId="0" borderId="16" xfId="0" applyFont="1" applyFill="1" applyBorder="1" applyAlignment="1">
      <alignment horizontal="left" vertical="center" wrapText="1" indent="2"/>
    </xf>
    <xf numFmtId="0" fontId="60" fillId="0" borderId="43" xfId="0" applyFont="1" applyFill="1" applyBorder="1" applyAlignment="1">
      <alignment horizontal="left" vertical="center" wrapText="1" indent="2"/>
    </xf>
    <xf numFmtId="0" fontId="60" fillId="0" borderId="58" xfId="0" applyFont="1" applyFill="1" applyBorder="1" applyAlignment="1">
      <alignment horizontal="left" vertical="center" indent="2"/>
    </xf>
    <xf numFmtId="0" fontId="76" fillId="0" borderId="65" xfId="0" applyFont="1" applyFill="1" applyBorder="1" applyAlignment="1">
      <alignment horizontal="left" vertical="center" indent="2"/>
    </xf>
    <xf numFmtId="0" fontId="76" fillId="0" borderId="54" xfId="0" applyFont="1" applyFill="1" applyBorder="1" applyAlignment="1">
      <alignment horizontal="left" vertical="center" indent="2"/>
    </xf>
    <xf numFmtId="0" fontId="76" fillId="0" borderId="45" xfId="0" applyFont="1" applyFill="1" applyBorder="1" applyAlignment="1">
      <alignment horizontal="left" vertical="center" indent="2"/>
    </xf>
    <xf numFmtId="0" fontId="108" fillId="0" borderId="15" xfId="0" applyFont="1" applyFill="1" applyBorder="1" applyAlignment="1">
      <alignment horizontal="justify" vertical="center" wrapText="1"/>
    </xf>
    <xf numFmtId="0" fontId="59" fillId="0" borderId="56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41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right"/>
    </xf>
    <xf numFmtId="0" fontId="59" fillId="0" borderId="5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59" fillId="0" borderId="4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49" fontId="59" fillId="5" borderId="5" xfId="0" applyNumberFormat="1" applyFont="1" applyFill="1" applyBorder="1" applyAlignment="1">
      <alignment horizontal="center" vertical="center" wrapText="1"/>
    </xf>
    <xf numFmtId="49" fontId="59" fillId="5" borderId="4" xfId="0" applyNumberFormat="1" applyFont="1" applyFill="1" applyBorder="1" applyAlignment="1">
      <alignment horizontal="center" vertical="center" wrapText="1"/>
    </xf>
    <xf numFmtId="49" fontId="59" fillId="5" borderId="31" xfId="0" applyNumberFormat="1" applyFont="1" applyFill="1" applyBorder="1" applyAlignment="1">
      <alignment horizontal="center" vertical="center" wrapText="1"/>
    </xf>
    <xf numFmtId="49" fontId="59" fillId="5" borderId="1" xfId="0" applyNumberFormat="1" applyFont="1" applyFill="1" applyBorder="1" applyAlignment="1">
      <alignment horizontal="center" vertical="center" wrapText="1"/>
    </xf>
    <xf numFmtId="49" fontId="59" fillId="5" borderId="3" xfId="0" applyNumberFormat="1" applyFont="1" applyFill="1" applyBorder="1" applyAlignment="1">
      <alignment horizontal="center" vertical="center" wrapText="1"/>
    </xf>
    <xf numFmtId="49" fontId="59" fillId="5" borderId="2" xfId="0" applyNumberFormat="1" applyFont="1" applyFill="1" applyBorder="1" applyAlignment="1">
      <alignment horizontal="center" vertical="center" wrapText="1"/>
    </xf>
    <xf numFmtId="49" fontId="59" fillId="5" borderId="56" xfId="0" applyNumberFormat="1" applyFont="1" applyFill="1" applyBorder="1" applyAlignment="1">
      <alignment horizontal="center" vertical="center" wrapText="1"/>
    </xf>
    <xf numFmtId="49" fontId="59" fillId="5" borderId="29" xfId="0" applyNumberFormat="1" applyFont="1" applyFill="1" applyBorder="1" applyAlignment="1">
      <alignment horizontal="center" vertical="center" wrapText="1"/>
    </xf>
    <xf numFmtId="49" fontId="59" fillId="5" borderId="65" xfId="0" applyNumberFormat="1" applyFont="1" applyFill="1" applyBorder="1" applyAlignment="1">
      <alignment horizontal="center" vertical="center" wrapText="1"/>
    </xf>
    <xf numFmtId="2" fontId="59" fillId="5" borderId="11" xfId="0" applyNumberFormat="1" applyFont="1" applyFill="1" applyBorder="1" applyAlignment="1">
      <alignment horizontal="center" vertical="center" wrapText="1"/>
    </xf>
    <xf numFmtId="2" fontId="59" fillId="5" borderId="57" xfId="0" applyNumberFormat="1" applyFont="1" applyFill="1" applyBorder="1" applyAlignment="1">
      <alignment horizontal="center" vertical="center" wrapText="1"/>
    </xf>
    <xf numFmtId="2" fontId="59" fillId="5" borderId="44" xfId="0" applyNumberFormat="1" applyFont="1" applyFill="1" applyBorder="1" applyAlignment="1">
      <alignment horizontal="center" vertical="center" wrapText="1"/>
    </xf>
    <xf numFmtId="2" fontId="59" fillId="5" borderId="67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wrapText="1"/>
    </xf>
    <xf numFmtId="0" fontId="59" fillId="0" borderId="1" xfId="0" applyFont="1" applyFill="1" applyBorder="1" applyAlignment="1">
      <alignment horizontal="center" vertical="center" wrapText="1"/>
    </xf>
    <xf numFmtId="0" fontId="59" fillId="0" borderId="2" xfId="0" applyFont="1" applyFill="1" applyBorder="1" applyAlignment="1">
      <alignment horizontal="center" vertical="center" wrapText="1"/>
    </xf>
    <xf numFmtId="2" fontId="59" fillId="0" borderId="55" xfId="0" applyNumberFormat="1" applyFont="1" applyFill="1" applyBorder="1" applyAlignment="1">
      <alignment horizontal="center" vertical="center"/>
    </xf>
    <xf numFmtId="0" fontId="136" fillId="0" borderId="50" xfId="0" applyFont="1" applyFill="1" applyBorder="1" applyAlignment="1">
      <alignment vertical="center"/>
    </xf>
    <xf numFmtId="0" fontId="136" fillId="0" borderId="52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justify"/>
    </xf>
    <xf numFmtId="0" fontId="89" fillId="0" borderId="34" xfId="0" applyFont="1" applyFill="1" applyBorder="1" applyAlignment="1">
      <alignment horizontal="center" vertical="center" wrapText="1"/>
    </xf>
    <xf numFmtId="0" fontId="89" fillId="0" borderId="67" xfId="0" applyFont="1" applyFill="1" applyBorder="1" applyAlignment="1">
      <alignment horizontal="center" vertical="center" wrapText="1"/>
    </xf>
    <xf numFmtId="0" fontId="139" fillId="0" borderId="27" xfId="0" applyFont="1" applyFill="1" applyBorder="1" applyAlignment="1">
      <alignment horizontal="center" vertical="center" wrapText="1"/>
    </xf>
    <xf numFmtId="0" fontId="139" fillId="0" borderId="63" xfId="0" applyFont="1" applyFill="1" applyBorder="1" applyAlignment="1">
      <alignment horizontal="center" vertical="center" wrapText="1"/>
    </xf>
    <xf numFmtId="0" fontId="139" fillId="0" borderId="28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89" fillId="0" borderId="44" xfId="0" applyFont="1" applyFill="1" applyBorder="1" applyAlignment="1">
      <alignment horizontal="center" vertical="center" wrapText="1"/>
    </xf>
    <xf numFmtId="0" fontId="89" fillId="0" borderId="59" xfId="0" applyFont="1" applyFill="1" applyBorder="1" applyAlignment="1">
      <alignment horizontal="center" vertical="center" wrapText="1"/>
    </xf>
    <xf numFmtId="0" fontId="89" fillId="0" borderId="64" xfId="0" applyFont="1" applyFill="1" applyBorder="1" applyAlignment="1">
      <alignment horizontal="center" vertical="center" wrapText="1"/>
    </xf>
    <xf numFmtId="0" fontId="89" fillId="0" borderId="57" xfId="0" applyFont="1" applyFill="1" applyBorder="1" applyAlignment="1">
      <alignment horizontal="center" vertical="center" wrapText="1"/>
    </xf>
    <xf numFmtId="0" fontId="73" fillId="0" borderId="56" xfId="0" applyFont="1" applyFill="1" applyBorder="1" applyAlignment="1">
      <alignment horizontal="center" vertical="top" wrapText="1"/>
    </xf>
    <xf numFmtId="0" fontId="73" fillId="0" borderId="29" xfId="0" applyFont="1" applyFill="1" applyBorder="1" applyAlignment="1">
      <alignment horizontal="center" vertical="top" wrapText="1"/>
    </xf>
    <xf numFmtId="0" fontId="73" fillId="0" borderId="65" xfId="0" applyFont="1" applyFill="1" applyBorder="1" applyAlignment="1">
      <alignment horizontal="center" vertical="top" wrapText="1"/>
    </xf>
    <xf numFmtId="0" fontId="139" fillId="0" borderId="72" xfId="0" applyFont="1" applyFill="1" applyBorder="1" applyAlignment="1">
      <alignment horizontal="center" vertical="center" wrapText="1"/>
    </xf>
    <xf numFmtId="0" fontId="89" fillId="0" borderId="42" xfId="0" applyFont="1" applyFill="1" applyBorder="1" applyAlignment="1">
      <alignment horizontal="center" vertical="center" wrapText="1"/>
    </xf>
    <xf numFmtId="0" fontId="89" fillId="0" borderId="69" xfId="0" applyFont="1" applyFill="1" applyBorder="1" applyAlignment="1">
      <alignment horizontal="center" vertical="center" wrapText="1"/>
    </xf>
    <xf numFmtId="0" fontId="89" fillId="0" borderId="35" xfId="0" applyFont="1" applyFill="1" applyBorder="1" applyAlignment="1">
      <alignment horizontal="center" vertical="center" wrapText="1"/>
    </xf>
    <xf numFmtId="0" fontId="89" fillId="0" borderId="68" xfId="0" applyFont="1" applyFill="1" applyBorder="1" applyAlignment="1">
      <alignment horizontal="center" vertical="center" wrapText="1"/>
    </xf>
    <xf numFmtId="49" fontId="78" fillId="0" borderId="55" xfId="0" applyNumberFormat="1" applyFont="1" applyFill="1" applyBorder="1" applyAlignment="1">
      <alignment horizontal="center" vertical="center" wrapText="1"/>
    </xf>
    <xf numFmtId="49" fontId="78" fillId="0" borderId="50" xfId="0" applyNumberFormat="1" applyFont="1" applyFill="1" applyBorder="1" applyAlignment="1">
      <alignment horizontal="center" vertical="center" wrapText="1"/>
    </xf>
    <xf numFmtId="49" fontId="78" fillId="0" borderId="52" xfId="0" applyNumberFormat="1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88" fillId="5" borderId="0" xfId="0" applyFont="1" applyFill="1" applyBorder="1" applyAlignment="1">
      <alignment horizontal="center" vertical="center" wrapText="1"/>
    </xf>
    <xf numFmtId="0" fontId="79" fillId="5" borderId="10" xfId="0" applyFont="1" applyFill="1" applyBorder="1" applyAlignment="1">
      <alignment horizontal="left" vertical="top" wrapText="1"/>
    </xf>
    <xf numFmtId="0" fontId="73" fillId="5" borderId="44" xfId="0" applyFont="1" applyFill="1" applyBorder="1" applyAlignment="1">
      <alignment horizontal="center" vertical="center" wrapText="1"/>
    </xf>
    <xf numFmtId="0" fontId="73" fillId="5" borderId="67" xfId="0" applyFont="1" applyFill="1" applyBorder="1" applyAlignment="1">
      <alignment horizontal="center" vertical="center" wrapText="1"/>
    </xf>
    <xf numFmtId="0" fontId="79" fillId="5" borderId="0" xfId="0" applyFont="1" applyFill="1" applyBorder="1" applyAlignment="1">
      <alignment horizontal="left" vertical="top" wrapText="1"/>
    </xf>
    <xf numFmtId="0" fontId="88" fillId="5" borderId="0" xfId="0" applyFont="1" applyFill="1" applyBorder="1" applyAlignment="1">
      <alignment horizontal="center" vertical="top" wrapText="1"/>
    </xf>
    <xf numFmtId="0" fontId="78" fillId="5" borderId="27" xfId="0" applyFont="1" applyFill="1" applyBorder="1" applyAlignment="1">
      <alignment horizontal="center" vertical="center" wrapText="1"/>
    </xf>
    <xf numFmtId="0" fontId="78" fillId="5" borderId="28" xfId="0" applyFont="1" applyFill="1" applyBorder="1" applyAlignment="1">
      <alignment horizontal="center" vertical="center" wrapText="1"/>
    </xf>
    <xf numFmtId="0" fontId="73" fillId="5" borderId="42" xfId="0" applyFont="1" applyFill="1" applyBorder="1" applyAlignment="1">
      <alignment horizontal="center" vertical="center" wrapText="1"/>
    </xf>
    <xf numFmtId="0" fontId="73" fillId="5" borderId="34" xfId="0" applyFont="1" applyFill="1" applyBorder="1" applyAlignment="1">
      <alignment horizontal="center" vertical="center" wrapText="1"/>
    </xf>
    <xf numFmtId="0" fontId="73" fillId="5" borderId="17" xfId="0" applyFont="1" applyFill="1" applyBorder="1" applyAlignment="1">
      <alignment horizontal="center" vertical="center" wrapText="1"/>
    </xf>
    <xf numFmtId="0" fontId="73" fillId="5" borderId="18" xfId="0" applyFont="1" applyFill="1" applyBorder="1" applyAlignment="1">
      <alignment horizontal="center" vertical="center" wrapText="1"/>
    </xf>
    <xf numFmtId="0" fontId="67" fillId="5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top"/>
    </xf>
    <xf numFmtId="0" fontId="59" fillId="0" borderId="3" xfId="0" applyFont="1" applyFill="1" applyBorder="1" applyAlignment="1">
      <alignment horizontal="center" vertical="center"/>
    </xf>
    <xf numFmtId="2" fontId="59" fillId="0" borderId="5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wrapText="1"/>
    </xf>
    <xf numFmtId="0" fontId="95" fillId="0" borderId="55" xfId="0" applyFont="1" applyFill="1" applyBorder="1" applyAlignment="1">
      <alignment horizontal="center" vertical="center" wrapText="1"/>
    </xf>
    <xf numFmtId="0" fontId="95" fillId="0" borderId="52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center" vertical="center"/>
    </xf>
    <xf numFmtId="0" fontId="95" fillId="0" borderId="1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166" fontId="174" fillId="0" borderId="34" xfId="553" applyNumberFormat="1" applyFont="1" applyFill="1" applyBorder="1" applyAlignment="1">
      <alignment horizontal="center" vertical="center" wrapText="1"/>
    </xf>
    <xf numFmtId="166" fontId="174" fillId="0" borderId="18" xfId="553" applyNumberFormat="1" applyFont="1" applyFill="1" applyBorder="1" applyAlignment="1">
      <alignment horizontal="center" vertical="center" wrapText="1"/>
    </xf>
    <xf numFmtId="166" fontId="174" fillId="0" borderId="37" xfId="553" applyNumberFormat="1" applyFont="1" applyFill="1" applyBorder="1" applyAlignment="1">
      <alignment horizontal="center" vertical="center" wrapText="1"/>
    </xf>
    <xf numFmtId="166" fontId="73" fillId="5" borderId="5" xfId="0" applyNumberFormat="1" applyFont="1" applyFill="1" applyBorder="1" applyAlignment="1">
      <alignment horizontal="center" vertical="center" wrapText="1"/>
    </xf>
    <xf numFmtId="166" fontId="73" fillId="5" borderId="10" xfId="0" applyNumberFormat="1" applyFont="1" applyFill="1" applyBorder="1" applyAlignment="1">
      <alignment horizontal="center" vertical="center" wrapText="1"/>
    </xf>
    <xf numFmtId="166" fontId="73" fillId="5" borderId="38" xfId="0" applyNumberFormat="1" applyFont="1" applyFill="1" applyBorder="1" applyAlignment="1">
      <alignment horizontal="center" vertical="center" wrapText="1"/>
    </xf>
    <xf numFmtId="166" fontId="73" fillId="5" borderId="4" xfId="0" applyNumberFormat="1" applyFont="1" applyFill="1" applyBorder="1" applyAlignment="1">
      <alignment horizontal="center" vertical="center" wrapText="1"/>
    </xf>
    <xf numFmtId="166" fontId="73" fillId="5" borderId="0" xfId="0" applyNumberFormat="1" applyFont="1" applyFill="1" applyBorder="1" applyAlignment="1">
      <alignment horizontal="center" vertical="center" wrapText="1"/>
    </xf>
    <xf numFmtId="166" fontId="73" fillId="5" borderId="39" xfId="0" applyNumberFormat="1" applyFont="1" applyFill="1" applyBorder="1" applyAlignment="1">
      <alignment horizontal="center" vertical="center" wrapText="1"/>
    </xf>
    <xf numFmtId="166" fontId="73" fillId="5" borderId="31" xfId="0" applyNumberFormat="1" applyFont="1" applyFill="1" applyBorder="1" applyAlignment="1">
      <alignment horizontal="center" vertical="center" wrapText="1"/>
    </xf>
    <xf numFmtId="166" fontId="73" fillId="5" borderId="9" xfId="0" applyNumberFormat="1" applyFont="1" applyFill="1" applyBorder="1" applyAlignment="1">
      <alignment horizontal="center" vertical="center" wrapText="1"/>
    </xf>
    <xf numFmtId="166" fontId="73" fillId="5" borderId="40" xfId="0" applyNumberFormat="1" applyFont="1" applyFill="1" applyBorder="1" applyAlignment="1">
      <alignment horizontal="center" vertical="center" wrapText="1"/>
    </xf>
    <xf numFmtId="49" fontId="78" fillId="0" borderId="5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49" fontId="78" fillId="0" borderId="38" xfId="0" applyNumberFormat="1" applyFont="1" applyFill="1" applyBorder="1" applyAlignment="1">
      <alignment horizontal="center" vertical="center" wrapText="1"/>
    </xf>
    <xf numFmtId="49" fontId="78" fillId="0" borderId="4" xfId="0" applyNumberFormat="1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49" fontId="78" fillId="0" borderId="39" xfId="0" applyNumberFormat="1" applyFont="1" applyFill="1" applyBorder="1" applyAlignment="1">
      <alignment horizontal="center" vertical="center" wrapText="1"/>
    </xf>
    <xf numFmtId="49" fontId="78" fillId="0" borderId="31" xfId="0" applyNumberFormat="1" applyFont="1" applyFill="1" applyBorder="1" applyAlignment="1">
      <alignment horizontal="center" vertical="center" wrapText="1"/>
    </xf>
    <xf numFmtId="49" fontId="78" fillId="0" borderId="9" xfId="0" applyNumberFormat="1" applyFont="1" applyFill="1" applyBorder="1" applyAlignment="1">
      <alignment horizontal="center" vertical="center" wrapText="1"/>
    </xf>
    <xf numFmtId="49" fontId="78" fillId="0" borderId="40" xfId="0" applyNumberFormat="1" applyFont="1" applyFill="1" applyBorder="1" applyAlignment="1">
      <alignment horizontal="center" vertical="center" wrapText="1"/>
    </xf>
    <xf numFmtId="166" fontId="174" fillId="0" borderId="60" xfId="553" applyNumberFormat="1" applyFont="1" applyFill="1" applyBorder="1" applyAlignment="1">
      <alignment horizontal="center" vertical="center" wrapText="1"/>
    </xf>
    <xf numFmtId="166" fontId="174" fillId="0" borderId="19" xfId="553" applyNumberFormat="1" applyFont="1" applyFill="1" applyBorder="1" applyAlignment="1">
      <alignment horizontal="center" vertical="center" wrapText="1"/>
    </xf>
    <xf numFmtId="166" fontId="174" fillId="0" borderId="68" xfId="553" applyNumberFormat="1" applyFont="1" applyFill="1" applyBorder="1" applyAlignment="1">
      <alignment horizontal="center" vertical="center" wrapText="1"/>
    </xf>
    <xf numFmtId="166" fontId="174" fillId="0" borderId="59" xfId="553" applyNumberFormat="1" applyFont="1" applyFill="1" applyBorder="1" applyAlignment="1">
      <alignment horizontal="center" vertical="center" wrapText="1"/>
    </xf>
    <xf numFmtId="166" fontId="174" fillId="0" borderId="58" xfId="553" applyNumberFormat="1" applyFont="1" applyFill="1" applyBorder="1" applyAlignment="1">
      <alignment horizontal="center" vertical="center" wrapText="1"/>
    </xf>
    <xf numFmtId="166" fontId="174" fillId="0" borderId="64" xfId="553" applyNumberFormat="1" applyFont="1" applyFill="1" applyBorder="1" applyAlignment="1">
      <alignment horizontal="center" vertical="center" wrapText="1"/>
    </xf>
    <xf numFmtId="166" fontId="174" fillId="0" borderId="57" xfId="553" applyNumberFormat="1" applyFont="1" applyFill="1" applyBorder="1" applyAlignment="1">
      <alignment horizontal="center" vertical="center" wrapText="1"/>
    </xf>
    <xf numFmtId="166" fontId="174" fillId="0" borderId="67" xfId="553" applyNumberFormat="1" applyFont="1" applyFill="1" applyBorder="1" applyAlignment="1">
      <alignment horizontal="center" vertical="center" wrapText="1"/>
    </xf>
    <xf numFmtId="166" fontId="174" fillId="0" borderId="35" xfId="553" applyNumberFormat="1" applyFont="1" applyFill="1" applyBorder="1" applyAlignment="1">
      <alignment horizontal="center" vertical="center" wrapText="1"/>
    </xf>
    <xf numFmtId="166" fontId="174" fillId="0" borderId="62" xfId="553" applyNumberFormat="1" applyFont="1" applyFill="1" applyBorder="1" applyAlignment="1">
      <alignment horizontal="center" vertical="center" wrapText="1"/>
    </xf>
    <xf numFmtId="166" fontId="174" fillId="0" borderId="69" xfId="553" applyNumberFormat="1" applyFont="1" applyFill="1" applyBorder="1" applyAlignment="1">
      <alignment horizontal="center" vertical="center" wrapText="1"/>
    </xf>
    <xf numFmtId="166" fontId="174" fillId="0" borderId="61" xfId="553" applyNumberFormat="1" applyFont="1" applyFill="1" applyBorder="1" applyAlignment="1">
      <alignment horizontal="center" vertical="center" wrapText="1"/>
    </xf>
    <xf numFmtId="0" fontId="78" fillId="0" borderId="4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39" xfId="0" applyFont="1" applyFill="1" applyBorder="1" applyAlignment="1">
      <alignment horizontal="center" vertical="center" wrapText="1"/>
    </xf>
    <xf numFmtId="0" fontId="78" fillId="0" borderId="31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8" fillId="0" borderId="40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/>
    </xf>
    <xf numFmtId="166" fontId="73" fillId="0" borderId="71" xfId="0" applyNumberFormat="1" applyFont="1" applyFill="1" applyBorder="1" applyAlignment="1">
      <alignment horizontal="center" vertical="center"/>
    </xf>
    <xf numFmtId="166" fontId="73" fillId="0" borderId="47" xfId="0" applyNumberFormat="1" applyFont="1" applyFill="1" applyBorder="1" applyAlignment="1">
      <alignment horizontal="center" vertical="center"/>
    </xf>
    <xf numFmtId="166" fontId="73" fillId="0" borderId="30" xfId="0" applyNumberFormat="1" applyFont="1" applyFill="1" applyBorder="1" applyAlignment="1">
      <alignment horizontal="center" vertical="center"/>
    </xf>
    <xf numFmtId="166" fontId="73" fillId="0" borderId="75" xfId="0" applyNumberFormat="1" applyFont="1" applyFill="1" applyBorder="1" applyAlignment="1">
      <alignment horizontal="center" vertical="center"/>
    </xf>
    <xf numFmtId="166" fontId="73" fillId="0" borderId="7" xfId="0" applyNumberFormat="1" applyFont="1" applyFill="1" applyBorder="1" applyAlignment="1">
      <alignment horizontal="center" vertical="center"/>
    </xf>
    <xf numFmtId="166" fontId="73" fillId="0" borderId="76" xfId="0" applyNumberFormat="1" applyFont="1" applyFill="1" applyBorder="1" applyAlignment="1">
      <alignment horizontal="center" vertical="center"/>
    </xf>
    <xf numFmtId="166" fontId="73" fillId="0" borderId="10" xfId="0" applyNumberFormat="1" applyFont="1" applyFill="1" applyBorder="1" applyAlignment="1">
      <alignment horizontal="center" vertical="center"/>
    </xf>
    <xf numFmtId="166" fontId="73" fillId="0" borderId="0" xfId="0" applyNumberFormat="1" applyFont="1" applyFill="1" applyBorder="1" applyAlignment="1">
      <alignment horizontal="center" vertical="center"/>
    </xf>
    <xf numFmtId="166" fontId="73" fillId="0" borderId="9" xfId="0" applyNumberFormat="1" applyFont="1" applyFill="1" applyBorder="1" applyAlignment="1">
      <alignment horizontal="center" vertical="center"/>
    </xf>
    <xf numFmtId="167" fontId="78" fillId="0" borderId="5" xfId="0" applyNumberFormat="1" applyFont="1" applyFill="1" applyBorder="1" applyAlignment="1">
      <alignment horizontal="center" vertical="center" wrapText="1"/>
    </xf>
    <xf numFmtId="167" fontId="78" fillId="0" borderId="10" xfId="0" applyNumberFormat="1" applyFont="1" applyFill="1" applyBorder="1" applyAlignment="1">
      <alignment horizontal="center" vertical="center" wrapText="1"/>
    </xf>
    <xf numFmtId="167" fontId="78" fillId="0" borderId="38" xfId="0" applyNumberFormat="1" applyFont="1" applyFill="1" applyBorder="1" applyAlignment="1">
      <alignment horizontal="center" vertical="center" wrapText="1"/>
    </xf>
    <xf numFmtId="167" fontId="78" fillId="0" borderId="4" xfId="0" applyNumberFormat="1" applyFont="1" applyFill="1" applyBorder="1" applyAlignment="1">
      <alignment horizontal="center" vertical="center" wrapText="1"/>
    </xf>
    <xf numFmtId="167" fontId="78" fillId="0" borderId="0" xfId="0" applyNumberFormat="1" applyFont="1" applyFill="1" applyBorder="1" applyAlignment="1">
      <alignment horizontal="center" vertical="center" wrapText="1"/>
    </xf>
    <xf numFmtId="167" fontId="78" fillId="0" borderId="39" xfId="0" applyNumberFormat="1" applyFont="1" applyFill="1" applyBorder="1" applyAlignment="1">
      <alignment horizontal="center" vertical="center" wrapText="1"/>
    </xf>
    <xf numFmtId="167" fontId="78" fillId="0" borderId="31" xfId="0" applyNumberFormat="1" applyFont="1" applyFill="1" applyBorder="1" applyAlignment="1">
      <alignment horizontal="center" vertical="center" wrapText="1"/>
    </xf>
    <xf numFmtId="167" fontId="78" fillId="0" borderId="9" xfId="0" applyNumberFormat="1" applyFont="1" applyFill="1" applyBorder="1" applyAlignment="1">
      <alignment horizontal="center" vertical="center" wrapText="1"/>
    </xf>
    <xf numFmtId="167" fontId="78" fillId="0" borderId="40" xfId="0" applyNumberFormat="1" applyFont="1" applyFill="1" applyBorder="1" applyAlignment="1">
      <alignment horizontal="center" vertical="center" wrapText="1"/>
    </xf>
    <xf numFmtId="166" fontId="73" fillId="0" borderId="75" xfId="1" applyNumberFormat="1" applyFont="1" applyFill="1" applyBorder="1" applyAlignment="1">
      <alignment horizontal="center" vertical="center"/>
    </xf>
    <xf numFmtId="166" fontId="73" fillId="0" borderId="7" xfId="1" applyNumberFormat="1" applyFont="1" applyFill="1" applyBorder="1" applyAlignment="1">
      <alignment horizontal="center" vertical="center"/>
    </xf>
    <xf numFmtId="166" fontId="73" fillId="0" borderId="76" xfId="1" applyNumberFormat="1" applyFont="1" applyFill="1" applyBorder="1" applyAlignment="1">
      <alignment horizontal="center" vertical="center"/>
    </xf>
    <xf numFmtId="0" fontId="78" fillId="0" borderId="0" xfId="0" applyNumberFormat="1" applyFont="1" applyFill="1" applyBorder="1" applyAlignment="1">
      <alignment horizontal="center" vertical="center" wrapText="1"/>
    </xf>
    <xf numFmtId="0" fontId="78" fillId="0" borderId="9" xfId="0" applyNumberFormat="1" applyFont="1" applyFill="1" applyBorder="1" applyAlignment="1">
      <alignment horizontal="center" vertical="center" wrapText="1"/>
    </xf>
    <xf numFmtId="1" fontId="78" fillId="0" borderId="87" xfId="0" applyNumberFormat="1" applyFont="1" applyFill="1" applyBorder="1" applyAlignment="1">
      <alignment horizontal="center" vertical="center"/>
    </xf>
    <xf numFmtId="1" fontId="78" fillId="0" borderId="6" xfId="0" applyNumberFormat="1" applyFont="1" applyFill="1" applyBorder="1" applyAlignment="1">
      <alignment horizontal="center" vertical="center"/>
    </xf>
    <xf numFmtId="1" fontId="78" fillId="0" borderId="74" xfId="0" applyNumberFormat="1" applyFont="1" applyFill="1" applyBorder="1" applyAlignment="1">
      <alignment horizontal="center" vertical="center"/>
    </xf>
    <xf numFmtId="1" fontId="78" fillId="0" borderId="75" xfId="0" applyNumberFormat="1" applyFont="1" applyFill="1" applyBorder="1" applyAlignment="1">
      <alignment horizontal="center" vertical="center"/>
    </xf>
    <xf numFmtId="1" fontId="78" fillId="0" borderId="7" xfId="0" applyNumberFormat="1" applyFont="1" applyFill="1" applyBorder="1" applyAlignment="1">
      <alignment horizontal="center" vertical="center"/>
    </xf>
    <xf numFmtId="1" fontId="78" fillId="0" borderId="76" xfId="0" applyNumberFormat="1" applyFont="1" applyFill="1" applyBorder="1" applyAlignment="1">
      <alignment horizontal="center" vertical="center"/>
    </xf>
    <xf numFmtId="166" fontId="73" fillId="0" borderId="10" xfId="1" applyNumberFormat="1" applyFont="1" applyFill="1" applyBorder="1" applyAlignment="1">
      <alignment horizontal="center" vertical="center"/>
    </xf>
    <xf numFmtId="166" fontId="73" fillId="0" borderId="0" xfId="1" applyNumberFormat="1" applyFont="1" applyFill="1" applyBorder="1" applyAlignment="1">
      <alignment horizontal="center" vertical="center"/>
    </xf>
    <xf numFmtId="166" fontId="73" fillId="0" borderId="9" xfId="1" applyNumberFormat="1" applyFont="1" applyFill="1" applyBorder="1" applyAlignment="1">
      <alignment horizontal="center" vertical="center"/>
    </xf>
    <xf numFmtId="166" fontId="73" fillId="0" borderId="71" xfId="1" applyNumberFormat="1" applyFont="1" applyFill="1" applyBorder="1" applyAlignment="1">
      <alignment horizontal="center" vertical="center"/>
    </xf>
    <xf numFmtId="166" fontId="73" fillId="0" borderId="47" xfId="1" applyNumberFormat="1" applyFont="1" applyFill="1" applyBorder="1" applyAlignment="1">
      <alignment horizontal="center" vertical="center"/>
    </xf>
    <xf numFmtId="166" fontId="73" fillId="0" borderId="30" xfId="1" applyNumberFormat="1" applyFont="1" applyFill="1" applyBorder="1" applyAlignment="1">
      <alignment horizontal="center" vertical="center"/>
    </xf>
    <xf numFmtId="1" fontId="78" fillId="0" borderId="38" xfId="0" applyNumberFormat="1" applyFont="1" applyFill="1" applyBorder="1" applyAlignment="1">
      <alignment horizontal="center" vertical="center"/>
    </xf>
    <xf numFmtId="1" fontId="78" fillId="0" borderId="39" xfId="0" applyNumberFormat="1" applyFont="1" applyFill="1" applyBorder="1" applyAlignment="1">
      <alignment horizontal="center" vertical="center"/>
    </xf>
    <xf numFmtId="1" fontId="78" fillId="0" borderId="40" xfId="0" applyNumberFormat="1" applyFont="1" applyFill="1" applyBorder="1" applyAlignment="1">
      <alignment horizontal="center" vertical="center"/>
    </xf>
    <xf numFmtId="0" fontId="73" fillId="0" borderId="61" xfId="0" applyFont="1" applyFill="1" applyBorder="1" applyAlignment="1">
      <alignment horizontal="center" vertical="center"/>
    </xf>
    <xf numFmtId="0" fontId="73" fillId="0" borderId="76" xfId="0" applyFont="1" applyFill="1" applyBorder="1" applyAlignment="1">
      <alignment horizontal="center" vertical="center"/>
    </xf>
    <xf numFmtId="0" fontId="78" fillId="0" borderId="38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78" fillId="0" borderId="48" xfId="0" applyFont="1" applyFill="1" applyBorder="1" applyAlignment="1">
      <alignment horizontal="center" vertical="center"/>
    </xf>
    <xf numFmtId="0" fontId="73" fillId="0" borderId="62" xfId="0" applyFont="1" applyFill="1" applyBorder="1" applyAlignment="1">
      <alignment horizontal="center" vertical="center"/>
    </xf>
    <xf numFmtId="0" fontId="73" fillId="0" borderId="74" xfId="0" applyFont="1" applyFill="1" applyBorder="1" applyAlignment="1">
      <alignment horizontal="center" vertical="center"/>
    </xf>
    <xf numFmtId="1" fontId="78" fillId="0" borderId="59" xfId="0" applyNumberFormat="1" applyFont="1" applyFill="1" applyBorder="1" applyAlignment="1">
      <alignment horizontal="center" vertical="center"/>
    </xf>
    <xf numFmtId="1" fontId="78" fillId="0" borderId="58" xfId="0" applyNumberFormat="1" applyFont="1" applyFill="1" applyBorder="1" applyAlignment="1">
      <alignment horizontal="center" vertical="center"/>
    </xf>
    <xf numFmtId="1" fontId="78" fillId="0" borderId="64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59" xfId="0" applyFont="1" applyFill="1" applyBorder="1" applyAlignment="1">
      <alignment horizontal="center" vertical="center"/>
    </xf>
    <xf numFmtId="0" fontId="78" fillId="0" borderId="53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58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46" xfId="0" applyFont="1" applyFill="1" applyBorder="1" applyAlignment="1">
      <alignment horizontal="center" vertical="center"/>
    </xf>
    <xf numFmtId="0" fontId="73" fillId="0" borderId="58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center"/>
    </xf>
    <xf numFmtId="49" fontId="73" fillId="0" borderId="55" xfId="0" applyNumberFormat="1" applyFont="1" applyFill="1" applyBorder="1" applyAlignment="1">
      <alignment horizontal="center" vertical="center" wrapText="1"/>
    </xf>
    <xf numFmtId="49" fontId="73" fillId="0" borderId="50" xfId="0" applyNumberFormat="1" applyFont="1" applyFill="1" applyBorder="1" applyAlignment="1">
      <alignment horizontal="center" vertical="center" wrapText="1"/>
    </xf>
    <xf numFmtId="49" fontId="73" fillId="0" borderId="52" xfId="0" applyNumberFormat="1" applyFont="1" applyFill="1" applyBorder="1" applyAlignment="1">
      <alignment horizontal="center" vertical="center" wrapText="1"/>
    </xf>
    <xf numFmtId="2" fontId="73" fillId="0" borderId="55" xfId="0" applyNumberFormat="1" applyFont="1" applyFill="1" applyBorder="1" applyAlignment="1">
      <alignment horizontal="center" vertical="center" wrapText="1"/>
    </xf>
    <xf numFmtId="2" fontId="73" fillId="0" borderId="50" xfId="0" applyNumberFormat="1" applyFont="1" applyFill="1" applyBorder="1" applyAlignment="1">
      <alignment horizontal="center" vertical="center" wrapText="1"/>
    </xf>
    <xf numFmtId="2" fontId="73" fillId="0" borderId="52" xfId="0" applyNumberFormat="1" applyFont="1" applyFill="1" applyBorder="1" applyAlignment="1">
      <alignment horizontal="center" vertical="center" wrapText="1"/>
    </xf>
    <xf numFmtId="0" fontId="73" fillId="0" borderId="55" xfId="0" applyFont="1" applyFill="1" applyBorder="1" applyAlignment="1">
      <alignment horizontal="center" vertical="center" wrapText="1"/>
    </xf>
    <xf numFmtId="0" fontId="73" fillId="0" borderId="50" xfId="0" applyFont="1" applyFill="1" applyBorder="1" applyAlignment="1">
      <alignment horizontal="center" vertical="center" wrapText="1"/>
    </xf>
    <xf numFmtId="0" fontId="73" fillId="0" borderId="52" xfId="0" applyFont="1" applyFill="1" applyBorder="1" applyAlignment="1">
      <alignment horizontal="center" vertical="center" wrapText="1"/>
    </xf>
    <xf numFmtId="0" fontId="177" fillId="0" borderId="0" xfId="0" applyFont="1" applyFill="1" applyBorder="1" applyAlignment="1">
      <alignment horizontal="center" vertical="center"/>
    </xf>
    <xf numFmtId="49" fontId="73" fillId="0" borderId="27" xfId="0" applyNumberFormat="1" applyFont="1" applyFill="1" applyBorder="1" applyAlignment="1">
      <alignment horizontal="center" vertical="center" wrapText="1"/>
    </xf>
    <xf numFmtId="49" fontId="73" fillId="0" borderId="63" xfId="0" applyNumberFormat="1" applyFont="1" applyFill="1" applyBorder="1" applyAlignment="1">
      <alignment horizontal="center" vertical="center" wrapText="1"/>
    </xf>
    <xf numFmtId="49" fontId="73" fillId="0" borderId="28" xfId="0" applyNumberFormat="1" applyFont="1" applyFill="1" applyBorder="1" applyAlignment="1">
      <alignment horizontal="center" vertical="center" wrapText="1"/>
    </xf>
    <xf numFmtId="0" fontId="73" fillId="5" borderId="55" xfId="0" applyFont="1" applyFill="1" applyBorder="1" applyAlignment="1">
      <alignment horizontal="center" vertical="center" wrapText="1"/>
    </xf>
    <xf numFmtId="0" fontId="73" fillId="5" borderId="50" xfId="0" applyFont="1" applyFill="1" applyBorder="1" applyAlignment="1">
      <alignment horizontal="center" vertical="center" wrapText="1"/>
    </xf>
    <xf numFmtId="0" fontId="73" fillId="5" borderId="51" xfId="0" applyFont="1" applyFill="1" applyBorder="1" applyAlignment="1">
      <alignment horizontal="center" vertical="center" wrapText="1"/>
    </xf>
    <xf numFmtId="0" fontId="73" fillId="5" borderId="72" xfId="0" applyFont="1" applyFill="1" applyBorder="1" applyAlignment="1">
      <alignment horizontal="center" vertical="center" wrapText="1"/>
    </xf>
    <xf numFmtId="0" fontId="73" fillId="0" borderId="51" xfId="0" applyFont="1" applyFill="1" applyBorder="1" applyAlignment="1">
      <alignment horizontal="center" vertical="center" wrapText="1"/>
    </xf>
    <xf numFmtId="0" fontId="73" fillId="0" borderId="72" xfId="0" applyFont="1" applyFill="1" applyBorder="1" applyAlignment="1">
      <alignment horizontal="center" vertical="center" wrapText="1"/>
    </xf>
    <xf numFmtId="2" fontId="73" fillId="0" borderId="51" xfId="0" applyNumberFormat="1" applyFont="1" applyFill="1" applyBorder="1" applyAlignment="1">
      <alignment horizontal="center" vertical="center" wrapText="1"/>
    </xf>
    <xf numFmtId="2" fontId="73" fillId="5" borderId="55" xfId="0" applyNumberFormat="1" applyFont="1" applyFill="1" applyBorder="1" applyAlignment="1">
      <alignment horizontal="center" vertical="center" wrapText="1"/>
    </xf>
    <xf numFmtId="2" fontId="73" fillId="5" borderId="50" xfId="0" applyNumberFormat="1" applyFont="1" applyFill="1" applyBorder="1" applyAlignment="1">
      <alignment horizontal="center" vertical="center" wrapText="1"/>
    </xf>
    <xf numFmtId="0" fontId="73" fillId="5" borderId="52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/>
    </xf>
    <xf numFmtId="0" fontId="78" fillId="0" borderId="73" xfId="0" applyFont="1" applyFill="1" applyBorder="1" applyAlignment="1">
      <alignment horizontal="center" vertical="center" wrapText="1"/>
    </xf>
    <xf numFmtId="0" fontId="78" fillId="0" borderId="54" xfId="0" applyFont="1" applyFill="1" applyBorder="1" applyAlignment="1">
      <alignment horizontal="center" vertical="center"/>
    </xf>
    <xf numFmtId="0" fontId="78" fillId="0" borderId="45" xfId="0" applyFont="1" applyFill="1" applyBorder="1" applyAlignment="1">
      <alignment horizontal="center" vertical="center"/>
    </xf>
    <xf numFmtId="0" fontId="78" fillId="0" borderId="0" xfId="0" applyNumberFormat="1" applyFont="1" applyFill="1" applyBorder="1" applyAlignment="1">
      <alignment horizontal="center" vertical="top" wrapText="1"/>
    </xf>
    <xf numFmtId="0" fontId="78" fillId="0" borderId="55" xfId="0" applyNumberFormat="1" applyFont="1" applyFill="1" applyBorder="1" applyAlignment="1">
      <alignment horizontal="center" vertical="center" wrapText="1"/>
    </xf>
    <xf numFmtId="0" fontId="78" fillId="0" borderId="50" xfId="0" applyNumberFormat="1" applyFont="1" applyFill="1" applyBorder="1" applyAlignment="1">
      <alignment horizontal="center" vertical="center" wrapText="1"/>
    </xf>
    <xf numFmtId="0" fontId="78" fillId="0" borderId="52" xfId="0" applyNumberFormat="1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8" fillId="0" borderId="59" xfId="0" applyFont="1" applyFill="1" applyBorder="1" applyAlignment="1">
      <alignment horizontal="center" vertical="center" wrapText="1"/>
    </xf>
    <xf numFmtId="0" fontId="78" fillId="0" borderId="53" xfId="0" applyFont="1" applyFill="1" applyBorder="1" applyAlignment="1">
      <alignment horizontal="center" vertical="center" wrapText="1"/>
    </xf>
    <xf numFmtId="0" fontId="78" fillId="0" borderId="46" xfId="0" applyFont="1" applyFill="1" applyBorder="1" applyAlignment="1">
      <alignment horizontal="center" vertical="center" wrapText="1"/>
    </xf>
    <xf numFmtId="0" fontId="78" fillId="0" borderId="61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78" fillId="0" borderId="57" xfId="0" applyFont="1" applyFill="1" applyBorder="1" applyAlignment="1">
      <alignment horizontal="center" vertical="center"/>
    </xf>
    <xf numFmtId="0" fontId="78" fillId="0" borderId="65" xfId="0" applyFont="1" applyFill="1" applyBorder="1" applyAlignment="1">
      <alignment horizontal="center" vertical="center"/>
    </xf>
    <xf numFmtId="0" fontId="78" fillId="0" borderId="73" xfId="0" applyFont="1" applyFill="1" applyBorder="1" applyAlignment="1">
      <alignment horizontal="center" vertical="center"/>
    </xf>
    <xf numFmtId="2" fontId="73" fillId="5" borderId="52" xfId="0" applyNumberFormat="1" applyFont="1" applyFill="1" applyBorder="1" applyAlignment="1">
      <alignment horizontal="center" vertical="center" wrapText="1"/>
    </xf>
    <xf numFmtId="0" fontId="73" fillId="5" borderId="31" xfId="0" applyFont="1" applyFill="1" applyBorder="1" applyAlignment="1">
      <alignment horizontal="center" vertical="center" wrapText="1"/>
    </xf>
    <xf numFmtId="0" fontId="73" fillId="5" borderId="9" xfId="0" applyFont="1" applyFill="1" applyBorder="1" applyAlignment="1">
      <alignment horizontal="center" vertical="center" wrapText="1"/>
    </xf>
    <xf numFmtId="0" fontId="73" fillId="5" borderId="74" xfId="0" applyFont="1" applyFill="1" applyBorder="1" applyAlignment="1">
      <alignment horizontal="center" vertical="center" wrapText="1"/>
    </xf>
    <xf numFmtId="2" fontId="73" fillId="0" borderId="19" xfId="0" applyNumberFormat="1" applyFont="1" applyFill="1" applyBorder="1" applyAlignment="1">
      <alignment horizontal="center" vertical="center" wrapText="1"/>
    </xf>
    <xf numFmtId="2" fontId="73" fillId="0" borderId="58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top" wrapText="1"/>
    </xf>
    <xf numFmtId="0" fontId="78" fillId="0" borderId="9" xfId="0" applyNumberFormat="1" applyFont="1" applyFill="1" applyBorder="1" applyAlignment="1">
      <alignment horizontal="center" vertical="top" wrapText="1"/>
    </xf>
    <xf numFmtId="0" fontId="78" fillId="0" borderId="56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41" xfId="0" applyFont="1" applyFill="1" applyBorder="1" applyAlignment="1">
      <alignment horizontal="center" vertical="center"/>
    </xf>
    <xf numFmtId="0" fontId="78" fillId="0" borderId="68" xfId="0" applyFont="1" applyFill="1" applyBorder="1" applyAlignment="1">
      <alignment horizontal="center" vertical="center"/>
    </xf>
    <xf numFmtId="0" fontId="78" fillId="0" borderId="54" xfId="0" applyFont="1" applyFill="1" applyBorder="1" applyAlignment="1">
      <alignment horizontal="center" vertical="center" wrapText="1"/>
    </xf>
    <xf numFmtId="0" fontId="78" fillId="0" borderId="45" xfId="0" applyFont="1" applyFill="1" applyBorder="1" applyAlignment="1">
      <alignment horizontal="center" vertical="center" wrapText="1"/>
    </xf>
    <xf numFmtId="0" fontId="187" fillId="0" borderId="0" xfId="0" applyNumberFormat="1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center" wrapText="1"/>
    </xf>
    <xf numFmtId="0" fontId="78" fillId="36" borderId="55" xfId="19" applyFont="1" applyFill="1" applyBorder="1" applyAlignment="1">
      <alignment horizontal="center" vertical="center"/>
    </xf>
    <xf numFmtId="0" fontId="78" fillId="36" borderId="50" xfId="19" applyFont="1" applyFill="1" applyBorder="1" applyAlignment="1">
      <alignment horizontal="center" vertical="center"/>
    </xf>
    <xf numFmtId="0" fontId="78" fillId="36" borderId="52" xfId="19" applyFont="1" applyFill="1" applyBorder="1" applyAlignment="1">
      <alignment horizontal="center" vertical="center"/>
    </xf>
    <xf numFmtId="0" fontId="95" fillId="0" borderId="0" xfId="19" applyFont="1" applyFill="1" applyBorder="1" applyAlignment="1">
      <alignment horizontal="center" vertical="center"/>
    </xf>
    <xf numFmtId="0" fontId="79" fillId="0" borderId="0" xfId="19" applyFont="1" applyFill="1" applyBorder="1" applyAlignment="1">
      <alignment horizontal="right"/>
    </xf>
    <xf numFmtId="0" fontId="78" fillId="0" borderId="1" xfId="19" applyFont="1" applyFill="1" applyBorder="1" applyAlignment="1">
      <alignment horizontal="center" vertical="center"/>
    </xf>
    <xf numFmtId="0" fontId="78" fillId="0" borderId="31" xfId="19" applyFont="1" applyFill="1" applyBorder="1" applyAlignment="1">
      <alignment horizontal="center" vertical="center"/>
    </xf>
    <xf numFmtId="0" fontId="78" fillId="0" borderId="55" xfId="19" applyFont="1" applyFill="1" applyBorder="1" applyAlignment="1">
      <alignment horizontal="center" vertical="center"/>
    </xf>
    <xf numFmtId="0" fontId="78" fillId="0" borderId="50" xfId="19" applyFont="1" applyFill="1" applyBorder="1" applyAlignment="1">
      <alignment horizontal="center" vertical="center"/>
    </xf>
    <xf numFmtId="0" fontId="79" fillId="0" borderId="0" xfId="19" applyFont="1" applyFill="1" applyAlignment="1">
      <alignment horizontal="left" vertical="center" wrapText="1"/>
    </xf>
  </cellXfs>
  <cellStyles count="605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3" xfId="549"/>
    <cellStyle name="Обычный 7 2 3 3 2 2 3 2" xfId="602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7F76D"/>
      <color rgb="FF47375B"/>
      <color rgb="FFCC66FF"/>
      <color rgb="FFF6FEC6"/>
      <color rgb="FFD284B1"/>
      <color rgb="FFECFD83"/>
      <color rgb="FF8B3180"/>
      <color rgb="FFC45C97"/>
      <color rgb="FFF7A209"/>
      <color rgb="FFB054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5.3075367420221981E-2"/>
                  <c:y val="2.0858546820354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706814330297023E-2"/>
                  <c:y val="5.442120651040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309307024046443E-2"/>
                  <c:y val="5.566469964242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737416582501479E-2"/>
                  <c:y val="-8.7131296268823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диаграмма!$BI$27:$BN$27</c:f>
              <c:strCache>
                <c:ptCount val="6"/>
                <c:pt idx="0">
                  <c:v>2 кв. 2018</c:v>
                </c:pt>
                <c:pt idx="1">
                  <c:v>3 кв. 2018</c:v>
                </c:pt>
                <c:pt idx="2">
                  <c:v>4 кв. 2018</c:v>
                </c:pt>
                <c:pt idx="3">
                  <c:v>1 кв. 2019</c:v>
                </c:pt>
                <c:pt idx="4">
                  <c:v>2 кв. 2019</c:v>
                </c:pt>
                <c:pt idx="5">
                  <c:v>3 кв. 2019</c:v>
                </c:pt>
              </c:strCache>
            </c:strRef>
          </c:cat>
          <c:val>
            <c:numRef>
              <c:f>диаграмма!$BI$28:$BN$28</c:f>
              <c:numCache>
                <c:formatCode>#,##0</c:formatCode>
                <c:ptCount val="6"/>
                <c:pt idx="0">
                  <c:v>3160</c:v>
                </c:pt>
                <c:pt idx="1">
                  <c:v>3572</c:v>
                </c:pt>
                <c:pt idx="2">
                  <c:v>3673</c:v>
                </c:pt>
                <c:pt idx="3">
                  <c:v>2921</c:v>
                </c:pt>
                <c:pt idx="4">
                  <c:v>2855</c:v>
                </c:pt>
                <c:pt idx="5">
                  <c:v>3361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2468620310367566E-2"/>
                  <c:y val="8.491235201671968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92861333277575E-2"/>
                  <c:y val="-4.0375043241451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500043006911963E-2"/>
                  <c:y val="-4.78533184494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58528537986983E-2"/>
                  <c:y val="-5.6738150861021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151052314454224E-3"/>
                  <c:y val="7.583155499112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диаграмма!$BI$27:$BN$27</c:f>
              <c:strCache>
                <c:ptCount val="6"/>
                <c:pt idx="0">
                  <c:v>2 кв. 2018</c:v>
                </c:pt>
                <c:pt idx="1">
                  <c:v>3 кв. 2018</c:v>
                </c:pt>
                <c:pt idx="2">
                  <c:v>4 кв. 2018</c:v>
                </c:pt>
                <c:pt idx="3">
                  <c:v>1 кв. 2019</c:v>
                </c:pt>
                <c:pt idx="4">
                  <c:v>2 кв. 2019</c:v>
                </c:pt>
                <c:pt idx="5">
                  <c:v>3 кв. 2019</c:v>
                </c:pt>
              </c:strCache>
            </c:strRef>
          </c:cat>
          <c:val>
            <c:numRef>
              <c:f>диаграмма!$BI$29:$BN$29</c:f>
              <c:numCache>
                <c:formatCode>#,##0</c:formatCode>
                <c:ptCount val="6"/>
                <c:pt idx="0">
                  <c:v>3412</c:v>
                </c:pt>
                <c:pt idx="1">
                  <c:v>3938</c:v>
                </c:pt>
                <c:pt idx="2">
                  <c:v>3768</c:v>
                </c:pt>
                <c:pt idx="3">
                  <c:v>2920</c:v>
                </c:pt>
                <c:pt idx="4">
                  <c:v>2969</c:v>
                </c:pt>
                <c:pt idx="5">
                  <c:v>3789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120928"/>
        <c:axId val="404914736"/>
      </c:lineChart>
      <c:catAx>
        <c:axId val="40212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404914736"/>
        <c:crosses val="autoZero"/>
        <c:auto val="1"/>
        <c:lblAlgn val="ctr"/>
        <c:lblOffset val="100"/>
        <c:noMultiLvlLbl val="0"/>
      </c:catAx>
      <c:valAx>
        <c:axId val="404914736"/>
        <c:scaling>
          <c:orientation val="minMax"/>
          <c:min val="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02120928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792671878010845"/>
          <c:h val="5.2800865547572781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диаграмма!$E$101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491287778766193E-2"/>
                  <c:y val="-3.5515231828898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01469447215704E-2"/>
                  <c:y val="-3.2681325793179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505407836349094E-2"/>
                  <c:y val="-2.7129882737260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231099859138335E-2"/>
                  <c:y val="-2.693770128049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49727610073778E-2"/>
                  <c:y val="-2.5738262169283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4152416937719092E-3"/>
                  <c:y val="-3.118529361911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C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диаграмма!$E$102:$E$113</c:f>
              <c:numCache>
                <c:formatCode>#\ ##0.0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диаграмма!$F$101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670857913851692E-3"/>
                  <c:y val="-8.4436568716581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009989609835646E-3"/>
                  <c:y val="-2.38039971031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768653162609229E-3"/>
                  <c:y val="-2.9868622586560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584053264042434E-2"/>
                  <c:y val="-3.4149621708245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75817439973675E-2"/>
                  <c:y val="-3.4013405858514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7090073142122434E-3"/>
                  <c:y val="-1.6499869023221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046885839072921E-2"/>
                  <c:y val="2.8296654698984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диаграмма!$F$102:$F$113</c:f>
              <c:numCache>
                <c:formatCode>#\ ##0.0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диаграмма!$G$101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464311471751571E-2"/>
                  <c:y val="2.4994530873841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63633446379367E-2"/>
                  <c:y val="4.8627825631385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2.0979474919698773E-2"/>
                  <c:y val="3.4400480761822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167206225899059E-4"/>
                  <c:y val="1.4384550992234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458878687033006E-2"/>
                  <c:y val="2.3195088474977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483990560678045E-3"/>
                  <c:y val="1.3286854917818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493893440016211E-3"/>
                  <c:y val="-8.19107778246163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75918193980313E-2"/>
                  <c:y val="-3.6001709164357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диаграмма!$G$102:$G$113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  <c:pt idx="10">
                  <c:v>15195.24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8840576"/>
        <c:axId val="398828816"/>
      </c:lineChart>
      <c:catAx>
        <c:axId val="39884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98828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8828816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98840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98836656"/>
        <c:axId val="398839456"/>
        <c:axId val="0"/>
      </c:bar3DChart>
      <c:catAx>
        <c:axId val="39883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9883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883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98836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C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диаграмма!$K$102:$K$113</c:f>
              <c:numCache>
                <c:formatCode>#\ ##0.0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6.2900189501519779E-2"/>
                  <c:y val="-5.3757835231835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диаграмма!$L$102:$L$113</c:f>
              <c:numCache>
                <c:formatCode>#\ ##0.0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092155468351542E-2"/>
                  <c:y val="-4.084764998197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15728135983632E-2"/>
                  <c:y val="-3.068819502915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816552505963645E-2"/>
                  <c:y val="-5.2403195314169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диаграмма!$M$102:$M$113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  <c:pt idx="10">
                  <c:v>1767.7619047619048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8838896"/>
        <c:axId val="398827136"/>
      </c:lineChart>
      <c:catAx>
        <c:axId val="39883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9882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8827136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9883889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417234925051E-2"/>
                  <c:y val="5.0520307552526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69023450579515E-2"/>
                  <c:y val="-3.931430839331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C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диаграмма!$H$102:$H$113</c:f>
              <c:numCache>
                <c:formatCode>#\ ##0.0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65610290804642E-2"/>
                  <c:y val="-3.387418825232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30726336190811E-2"/>
                  <c:y val="3.618214400481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319996402563846E-2"/>
                  <c:y val="3.6038411822700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424820706985314E-2"/>
                  <c:y val="4.2696754686988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891677110795254E-2"/>
                  <c:y val="3.9524593188404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424820706985259E-2"/>
                  <c:y val="3.6038411822700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10594627709876E-2"/>
                  <c:y val="4.6851534420355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820706985259E-2"/>
                  <c:y val="4.602592611913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11224179045466E-2"/>
                  <c:y val="4.6025926119132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011224179045571E-2"/>
                  <c:y val="5.2684268983420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913018622965638E-2"/>
                  <c:y val="2.605089752626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диаграмма!$I$102:$I$113</c:f>
              <c:numCache>
                <c:formatCode>#\ ##0.0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944007330221491E-2"/>
                  <c:y val="5.0679950497580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272957130698044E-2"/>
                  <c:y val="5.6625300129565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600711295059277E-2"/>
                  <c:y val="4.0977643958484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530025235480697E-2"/>
                  <c:y val="5.961864472314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1630635909186E-2"/>
                  <c:y val="4.083032156912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617715414301769E-2"/>
                  <c:y val="3.4091764023085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8151852768690196E-3"/>
                  <c:y val="-2.4615159578720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0129128217348E-2"/>
                  <c:y val="3.6203461987799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диаграмма!$J$102:$J$113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  <c:pt idx="10">
                  <c:v>901.23809523809518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636560"/>
        <c:axId val="356633200"/>
      </c:lineChart>
      <c:catAx>
        <c:axId val="35663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663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6633200"/>
        <c:scaling>
          <c:orientation val="minMax"/>
          <c:max val="1200"/>
          <c:min val="7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6636560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048588818614107E-2"/>
                  <c:y val="4.74291258257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2252656157434E-2"/>
                  <c:y val="-4.234130890724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98872150236896E-2"/>
                  <c:y val="-3.98025367746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378051633968449E-2"/>
                  <c:y val="-4.863131161808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7091107151738532E-3"/>
                  <c:y val="-2.389675983392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19871417112281E-2"/>
                  <c:y val="-4.554894491289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037918132573851E-2"/>
                  <c:y val="-4.9357738257163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950305050741142E-2"/>
                  <c:y val="-2.303757353409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i="0">
                    <a:solidFill>
                      <a:srgbClr val="C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диаграмма!$Q$102:$Q$113</c:f>
              <c:numCache>
                <c:formatCode>#\ ##0.0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14857917867E-2"/>
                  <c:y val="-4.0857481202471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96440126784027E-2"/>
                  <c:y val="3.426928619326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531712592890145E-2"/>
                  <c:y val="3.8082438043059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893198683002804E-2"/>
                  <c:y val="2.998216553239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810970867109092E-2"/>
                  <c:y val="5.980763829981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342057749116385E-2"/>
                  <c:y val="5.4857600997933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79193979392649E-4"/>
                  <c:y val="-9.71945194087515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015803875579383E-2"/>
                  <c:y val="-1.085901200247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4957837717094E-2"/>
                  <c:y val="-5.6593735300044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диаграмма!$R$102:$R$113</c:f>
              <c:numCache>
                <c:formatCode>#\ ##0.0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9408219500135E-2"/>
                  <c:y val="5.573684886358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353882120776126E-2"/>
                  <c:y val="5.1434033871220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230550813552516E-2"/>
                  <c:y val="4.6147510996732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361199530909702E-2"/>
                  <c:y val="4.7138179365469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76344446305911E-2"/>
                  <c:y val="6.281755845082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8377323527125E-2"/>
                  <c:y val="-4.1163876156602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994702500739595E-2"/>
                  <c:y val="-5.8064873687614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диаграмма!$S$102:$S$113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  <c:pt idx="10">
                  <c:v>17.179523809523808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6630400"/>
        <c:axId val="356633760"/>
      </c:lineChart>
      <c:catAx>
        <c:axId val="35663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663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6633760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6630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12781333329487"/>
          <c:y val="0.14171051740567725"/>
          <c:w val="0.88654381086775591"/>
          <c:h val="0.6481509565713541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477103007935273E-2"/>
                  <c:y val="4.9771114462337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554437588196546E-2"/>
                  <c:y val="4.8725751637756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269433844629498E-2"/>
                  <c:y val="4.5674373599799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893540746431084E-2"/>
                  <c:y val="4.8133293544318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535366271156826E-2"/>
                  <c:y val="4.8531097870420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908435733451644E-2"/>
                  <c:y val="6.2256446023228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543665524823965E-2"/>
                  <c:y val="-3.5442017299516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179922234004946E-2"/>
                  <c:y val="-3.947223081199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4946957076648898E-2"/>
                  <c:y val="-3.718104209234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083280135987057E-2"/>
                  <c:y val="-3.77732332174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034940772470605E-2"/>
                      <c:h val="9.400696703871917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7685019725701929E-2"/>
                  <c:y val="-2.7925717133303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C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диаграмма!$N$102:$N$113</c:f>
              <c:numCache>
                <c:formatCode>#\ ##0.0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89625280222345E-2"/>
                  <c:y val="-4.2374792777959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094145377279183E-2"/>
                  <c:y val="-3.5685506400944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3346245317792E-2"/>
                  <c:y val="-3.2456840916011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937169615628742E-2"/>
                  <c:y val="-4.0429186705392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365845308572909E-2"/>
                  <c:y val="-3.1081263055770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477495456228099E-2"/>
                  <c:y val="-4.3759505785413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219854543632737E-2"/>
                  <c:y val="4.4595023609493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453216545174798E-2"/>
                  <c:y val="4.325330299892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4398927864663789E-2"/>
                  <c:y val="5.8405914384784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202854017585129E-2"/>
                  <c:y val="3.5602328532817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623616448260824E-2"/>
                  <c:y val="4.438626906007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диаграмма!$O$102:$O$113</c:f>
              <c:numCache>
                <c:formatCode>#\ ##0.0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1487672992182E-2"/>
                  <c:y val="5.0264864881490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043019012867297E-2"/>
                  <c:y val="5.3310671789802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104953476785759E-2"/>
                  <c:y val="3.88251872705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388902341608147E-2"/>
                  <c:y val="-2.4849252758689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1862069733329993E-2"/>
                  <c:y val="2.320499487746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957568267912405E-3"/>
                  <c:y val="2.3044070797326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20872960870325E-3"/>
                  <c:y val="2.354460905618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диаграмма!$P$102:$P$113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  <c:pt idx="10">
                  <c:v>1470.0166666666669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6115536"/>
        <c:axId val="226117776"/>
      </c:lineChart>
      <c:catAx>
        <c:axId val="22611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117776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226117776"/>
        <c:scaling>
          <c:orientation val="minMax"/>
          <c:max val="155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11553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6122256"/>
        <c:axId val="226120016"/>
        <c:axId val="0"/>
      </c:bar3DChart>
      <c:catAx>
        <c:axId val="22612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12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12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122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99636000"/>
        <c:axId val="399636560"/>
        <c:axId val="0"/>
      </c:bar3DChart>
      <c:catAx>
        <c:axId val="39963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9963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636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99636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01.12.2019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- 27,4%
(01.12.18 г. - 26,9%)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- 31,3%
(01.12.18 г. - 30,5%)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- 24,6%</a:t>
                    </a:r>
                  </a:p>
                  <a:p>
                    <a:pPr>
                      <a:defRPr/>
                    </a:pPr>
                    <a:r>
                      <a:rPr lang="ru-RU"/>
                      <a:t>(01.12.18 г. - 22,8%)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- 14,7%
(01.12.18 г. - 15,4%)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- 2,0%
(01.12.18 г. - 4,4%)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27.4</c:v>
                </c:pt>
                <c:pt idx="1">
                  <c:v>31.3</c:v>
                </c:pt>
                <c:pt idx="2">
                  <c:v>24.6</c:v>
                </c:pt>
                <c:pt idx="3">
                  <c:v>14.7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01.12.2018 г.</c:v>
                </c:pt>
                <c:pt idx="1">
                  <c:v>На 01.12.2019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48.6</c:v>
                </c:pt>
                <c:pt idx="1">
                  <c:v>44.9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01.12.2018 г.</c:v>
                </c:pt>
                <c:pt idx="1">
                  <c:v>На 01.12.2019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51.4</c:v>
                </c:pt>
                <c:pt idx="1">
                  <c:v>55.1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4911376"/>
        <c:axId val="404910256"/>
        <c:axId val="0"/>
      </c:bar3DChart>
      <c:catAx>
        <c:axId val="40491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04910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491025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404911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01.12.2018 г.</c:v>
                </c:pt>
                <c:pt idx="1">
                  <c:v>На 01.12.2019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27.8</c:v>
                </c:pt>
                <c:pt idx="1">
                  <c:v>25.2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01.12.2018 г.</c:v>
                </c:pt>
                <c:pt idx="1">
                  <c:v>На 01.12.2019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33.200000000000003</c:v>
                </c:pt>
                <c:pt idx="1">
                  <c:v>34.200000000000003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01.12.2018 г.</c:v>
                </c:pt>
                <c:pt idx="1">
                  <c:v>На 01.12.2019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39</c:v>
                </c:pt>
                <c:pt idx="1">
                  <c:v>40.6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4905776"/>
        <c:axId val="404912496"/>
        <c:axId val="0"/>
      </c:bar3DChart>
      <c:catAx>
        <c:axId val="404905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0491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491249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404905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диаграмма!$B$72</c:f>
              <c:strCache>
                <c:ptCount val="1"/>
                <c:pt idx="0">
                  <c:v>За ноябрь 2019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диаграмма!$A$73:$A$82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диаграмма!$B$73:$B$82</c:f>
              <c:numCache>
                <c:formatCode>#,##0.00</c:formatCode>
                <c:ptCount val="8"/>
                <c:pt idx="0">
                  <c:v>4031.54</c:v>
                </c:pt>
                <c:pt idx="1">
                  <c:v>4634.5200000000004</c:v>
                </c:pt>
                <c:pt idx="2">
                  <c:v>5753.66</c:v>
                </c:pt>
                <c:pt idx="3">
                  <c:v>6237.53</c:v>
                </c:pt>
                <c:pt idx="4">
                  <c:v>6077.85</c:v>
                </c:pt>
                <c:pt idx="5">
                  <c:v>6609.34</c:v>
                </c:pt>
                <c:pt idx="6">
                  <c:v>7420.38</c:v>
                </c:pt>
                <c:pt idx="7">
                  <c:v>10768.08</c:v>
                </c:pt>
              </c:numCache>
            </c:numRef>
          </c:val>
        </c:ser>
        <c:ser>
          <c:idx val="1"/>
          <c:order val="1"/>
          <c:tx>
            <c:strRef>
              <c:f>диаграмма!$C$72</c:f>
              <c:strCache>
                <c:ptCount val="1"/>
                <c:pt idx="0">
                  <c:v>За ноябрь 2018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диаграмма!$A$73:$A$82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диаграмма!$C$73:$C$82</c:f>
              <c:numCache>
                <c:formatCode>#,##0.00</c:formatCode>
                <c:ptCount val="8"/>
                <c:pt idx="0" formatCode="0.00">
                  <c:v>3883.49</c:v>
                </c:pt>
                <c:pt idx="1">
                  <c:v>4420.37</c:v>
                </c:pt>
                <c:pt idx="2">
                  <c:v>5452.16</c:v>
                </c:pt>
                <c:pt idx="3">
                  <c:v>6008.88</c:v>
                </c:pt>
                <c:pt idx="4">
                  <c:v>5942.05</c:v>
                </c:pt>
                <c:pt idx="5">
                  <c:v>6414.59</c:v>
                </c:pt>
                <c:pt idx="6">
                  <c:v>7064.07</c:v>
                </c:pt>
                <c:pt idx="7">
                  <c:v>10134.35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404920896"/>
        <c:axId val="404920336"/>
      </c:barChart>
      <c:catAx>
        <c:axId val="40492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40492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4920336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404920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243664"/>
        <c:axId val="105232464"/>
        <c:axId val="0"/>
      </c:bar3DChart>
      <c:catAx>
        <c:axId val="10524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0523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3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05243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230224"/>
        <c:axId val="105229664"/>
        <c:axId val="0"/>
      </c:bar3DChart>
      <c:catAx>
        <c:axId val="10523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0522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2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05230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239744"/>
        <c:axId val="105238624"/>
        <c:axId val="0"/>
      </c:bar3DChart>
      <c:catAx>
        <c:axId val="1052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052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3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05239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диаграмма!$B$101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797780882410081E-2"/>
                  <c:y val="4.1420628584892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809271776020615E-2"/>
                  <c:y val="-3.514307920085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098351710541778E-2"/>
                  <c:y val="-3.495303372920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969944533723925E-2"/>
                  <c:y val="-4.3560799921074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660619285255409E-2"/>
                  <c:y val="-4.5302315106195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449832501896285E-3"/>
                  <c:y val="-4.2782738356901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C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диаграмма!$B$102:$B$113</c:f>
              <c:numCache>
                <c:formatCode>#\ ##0.0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диаграмма!$C$101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047308289424575E-2"/>
                  <c:y val="-3.5017038680794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149145109274987E-2"/>
                  <c:y val="-2.4752613828586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914613977264888E-2"/>
                  <c:y val="-3.57115275731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919818835132262E-2"/>
                  <c:y val="-4.1184865290677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187364747181821E-2"/>
                  <c:y val="-4.7501520996789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416826168559071E-2"/>
                  <c:y val="-3.3262177645391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99867555710286E-2"/>
                  <c:y val="-4.0747943577173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887818634321197E-2"/>
                  <c:y val="3.1210812934097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142269479487918E-2"/>
                  <c:y val="5.0085822973052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580219291944134E-2"/>
                  <c:y val="3.956626263837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072719348185013E-2"/>
                  <c:y val="3.4461953979736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диаграмма!$C$102:$C$113</c:f>
              <c:numCache>
                <c:formatCode>#\ ##0.0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диаграмма!$D$101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6066168085994184E-2"/>
                  <c:y val="-2.8516949003527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1227711264690961E-2"/>
                  <c:y val="-2.795032934416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429136392278362E-2"/>
                  <c:y val="-3.0954623302725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561560409969199E-2"/>
                  <c:y val="-3.1167738690993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360222629544454E-2"/>
                  <c:y val="-4.0253017257272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821416444377624E-2"/>
                  <c:y val="-2.8340267203089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5589542049E-2"/>
                  <c:y val="4.185017730483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диаграмма!$D$102:$D$113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  <c:pt idx="10">
                  <c:v>5859.31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229104"/>
        <c:axId val="105231344"/>
      </c:lineChart>
      <c:catAx>
        <c:axId val="10522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5231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31344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522910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29</xdr:row>
      <xdr:rowOff>117846</xdr:rowOff>
    </xdr:from>
    <xdr:to>
      <xdr:col>8</xdr:col>
      <xdr:colOff>784412</xdr:colOff>
      <xdr:row>59</xdr:row>
      <xdr:rowOff>140073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118</xdr:row>
      <xdr:rowOff>10091</xdr:rowOff>
    </xdr:from>
    <xdr:to>
      <xdr:col>10</xdr:col>
      <xdr:colOff>603249</xdr:colOff>
      <xdr:row>173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48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905000" y="77724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905000" y="82581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distant-tusur.ru/?utm_source=yandex&amp;utm_medium=search&amp;utm_campaign=search_Russia3&amp;yclid=6937681846407821588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00B050"/>
  </sheetPr>
  <dimension ref="A1:EE129"/>
  <sheetViews>
    <sheetView zoomScale="75" zoomScaleNormal="75" workbookViewId="0">
      <pane xSplit="1" ySplit="1" topLeftCell="B59" activePane="bottomRight" state="frozen"/>
      <selection activeCell="S20" sqref="S20"/>
      <selection pane="topRight" activeCell="S20" sqref="S20"/>
      <selection pane="bottomLeft" activeCell="S20" sqref="S20"/>
      <selection pane="bottomRight" activeCell="D23" sqref="D23"/>
    </sheetView>
  </sheetViews>
  <sheetFormatPr defaultColWidth="9.140625" defaultRowHeight="12.75" x14ac:dyDescent="0.2"/>
  <cols>
    <col min="1" max="1" width="76.7109375" style="62" customWidth="1"/>
    <col min="2" max="2" width="20.85546875" style="62" customWidth="1"/>
    <col min="3" max="3" width="19.42578125" style="62" customWidth="1"/>
    <col min="4" max="4" width="19.5703125" style="62" customWidth="1"/>
    <col min="5" max="5" width="26.5703125" style="62" customWidth="1"/>
    <col min="6" max="6" width="20.28515625" style="62" customWidth="1"/>
    <col min="7" max="7" width="19.42578125" style="62" customWidth="1"/>
    <col min="8" max="8" width="13.5703125" style="62" customWidth="1"/>
    <col min="9" max="9" width="18.28515625" style="62" customWidth="1"/>
    <col min="10" max="10" width="15.42578125" style="62" customWidth="1"/>
    <col min="11" max="11" width="15.28515625" style="62" customWidth="1"/>
    <col min="12" max="12" width="16.7109375" style="62" customWidth="1"/>
    <col min="13" max="13" width="17" style="62" customWidth="1"/>
    <col min="14" max="15" width="14.28515625" style="62" customWidth="1"/>
    <col min="16" max="16" width="14.7109375" style="62" customWidth="1"/>
    <col min="17" max="17" width="14.5703125" style="62" customWidth="1"/>
    <col min="18" max="18" width="14.85546875" style="62" customWidth="1"/>
    <col min="19" max="23" width="15.7109375" style="62" customWidth="1"/>
    <col min="24" max="24" width="15.5703125" style="62" customWidth="1"/>
    <col min="25" max="29" width="15.7109375" style="62" customWidth="1"/>
    <col min="30" max="30" width="15.42578125" style="62" customWidth="1"/>
    <col min="31" max="31" width="15.7109375" style="62" customWidth="1"/>
    <col min="32" max="32" width="16.140625" style="62" customWidth="1"/>
    <col min="33" max="33" width="17.85546875" style="62" customWidth="1"/>
    <col min="34" max="34" width="17.7109375" style="62" customWidth="1"/>
    <col min="35" max="35" width="15.7109375" style="62" customWidth="1"/>
    <col min="36" max="36" width="18.7109375" style="62" customWidth="1"/>
    <col min="37" max="37" width="15.85546875" style="62" customWidth="1"/>
    <col min="38" max="38" width="17.5703125" style="62" customWidth="1"/>
    <col min="39" max="39" width="14.42578125" style="62" customWidth="1"/>
    <col min="40" max="40" width="16.140625" style="62" customWidth="1"/>
    <col min="41" max="42" width="14.42578125" style="62" customWidth="1"/>
    <col min="43" max="44" width="14.5703125" style="62" customWidth="1"/>
    <col min="45" max="45" width="18.28515625" style="62" customWidth="1"/>
    <col min="46" max="46" width="19.85546875" style="62" customWidth="1"/>
    <col min="47" max="48" width="19" style="62" customWidth="1"/>
    <col min="49" max="50" width="16.140625" style="62" customWidth="1"/>
    <col min="51" max="52" width="18.28515625" style="62" customWidth="1"/>
    <col min="53" max="53" width="16.28515625" style="62" customWidth="1"/>
    <col min="54" max="54" width="17.85546875" style="62" customWidth="1"/>
    <col min="55" max="56" width="14.5703125" style="62" customWidth="1"/>
    <col min="57" max="57" width="15.5703125" style="62" customWidth="1"/>
    <col min="58" max="58" width="19.42578125" style="62" customWidth="1"/>
    <col min="59" max="59" width="18.42578125" style="62" customWidth="1"/>
    <col min="60" max="60" width="17" style="62" customWidth="1"/>
    <col min="61" max="61" width="18.42578125" style="62" customWidth="1"/>
    <col min="62" max="62" width="17" style="62" customWidth="1"/>
    <col min="63" max="63" width="19" style="62" customWidth="1"/>
    <col min="64" max="64" width="17.5703125" style="62" customWidth="1"/>
    <col min="65" max="65" width="17.28515625" style="62" customWidth="1"/>
    <col min="66" max="66" width="13.5703125" style="62" customWidth="1"/>
    <col min="67" max="67" width="15" style="62" customWidth="1"/>
    <col min="68" max="68" width="15.85546875" style="62" customWidth="1"/>
    <col min="69" max="69" width="16.42578125" style="62" customWidth="1"/>
    <col min="70" max="70" width="18.7109375" style="62" customWidth="1"/>
    <col min="71" max="71" width="17.42578125" style="62" customWidth="1"/>
    <col min="72" max="72" width="16.42578125" style="62" customWidth="1"/>
    <col min="73" max="73" width="17.42578125" style="62" customWidth="1"/>
    <col min="74" max="74" width="16.5703125" style="62" customWidth="1"/>
    <col min="75" max="75" width="18" style="62" customWidth="1"/>
    <col min="76" max="76" width="14.28515625" style="62" customWidth="1"/>
    <col min="77" max="77" width="16.42578125" style="62" customWidth="1"/>
    <col min="78" max="78" width="13.140625" style="62" customWidth="1"/>
    <col min="79" max="80" width="15" style="62" customWidth="1"/>
    <col min="81" max="81" width="16" style="62" customWidth="1"/>
    <col min="82" max="82" width="18.7109375" style="62" customWidth="1"/>
    <col min="83" max="83" width="17.42578125" style="62" customWidth="1"/>
    <col min="84" max="84" width="16.42578125" style="62" customWidth="1"/>
    <col min="85" max="85" width="17.42578125" style="62" customWidth="1"/>
    <col min="86" max="86" width="16.5703125" style="62" customWidth="1"/>
    <col min="87" max="87" width="18" style="62" customWidth="1"/>
    <col min="88" max="88" width="14.28515625" style="62" customWidth="1"/>
    <col min="89" max="89" width="16.42578125" style="62" customWidth="1" collapsed="1"/>
    <col min="90" max="90" width="13.140625" style="62" customWidth="1"/>
    <col min="91" max="92" width="15" style="62" customWidth="1"/>
    <col min="93" max="93" width="16" style="62" customWidth="1"/>
    <col min="94" max="132" width="18.7109375" style="62" customWidth="1"/>
    <col min="133" max="133" width="80" style="62" bestFit="1" customWidth="1" collapsed="1"/>
    <col min="134" max="16384" width="9.140625" style="62"/>
  </cols>
  <sheetData>
    <row r="1" spans="1:135" ht="27.75" customHeight="1" x14ac:dyDescent="0.4">
      <c r="A1" s="800" t="s">
        <v>49</v>
      </c>
      <c r="B1" s="46" t="s">
        <v>620</v>
      </c>
      <c r="C1" s="46" t="s">
        <v>621</v>
      </c>
      <c r="D1" s="801"/>
      <c r="F1" s="802"/>
    </row>
    <row r="2" spans="1:135" s="3" customFormat="1" ht="16.5" x14ac:dyDescent="0.25">
      <c r="A2" s="803"/>
      <c r="B2" s="798"/>
      <c r="C2" s="804"/>
      <c r="D2" s="805"/>
      <c r="E2" s="2"/>
    </row>
    <row r="3" spans="1:135" s="3" customFormat="1" ht="15.75" x14ac:dyDescent="0.25">
      <c r="A3" s="12"/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  <c r="AG3" s="806"/>
      <c r="AH3" s="806"/>
      <c r="AI3" s="806"/>
      <c r="AJ3" s="806"/>
      <c r="AK3" s="806"/>
      <c r="AL3" s="806"/>
      <c r="AM3" s="806"/>
      <c r="AN3" s="806"/>
      <c r="AO3" s="806"/>
      <c r="AP3" s="806"/>
      <c r="AQ3" s="806"/>
      <c r="AR3" s="806"/>
      <c r="AS3" s="806"/>
      <c r="AT3" s="806"/>
      <c r="AU3" s="806"/>
      <c r="AV3" s="806"/>
      <c r="AW3" s="806"/>
      <c r="AX3" s="806"/>
      <c r="AY3" s="806"/>
      <c r="AZ3" s="806"/>
      <c r="BA3" s="806"/>
      <c r="BB3" s="806"/>
      <c r="BC3" s="806"/>
      <c r="BD3" s="806"/>
      <c r="BE3" s="806"/>
      <c r="BF3" s="806"/>
      <c r="BG3" s="806"/>
      <c r="BH3" s="806"/>
      <c r="BI3" s="806"/>
      <c r="BJ3" s="806"/>
      <c r="BK3" s="806"/>
      <c r="BL3" s="806"/>
      <c r="BM3" s="806"/>
      <c r="BN3" s="806"/>
      <c r="BO3" s="806"/>
      <c r="BP3" s="806"/>
      <c r="BQ3" s="806"/>
      <c r="BR3" s="806"/>
      <c r="BS3" s="806"/>
      <c r="BT3" s="806"/>
      <c r="BU3" s="806"/>
      <c r="BV3" s="806"/>
      <c r="BW3" s="806"/>
      <c r="BX3" s="806"/>
      <c r="BY3" s="806"/>
      <c r="BZ3" s="806"/>
      <c r="CA3" s="806"/>
      <c r="CB3" s="806"/>
      <c r="CC3" s="806"/>
      <c r="CD3" s="806"/>
      <c r="CE3" s="806"/>
      <c r="CF3" s="806"/>
      <c r="CG3" s="806"/>
      <c r="CH3" s="806"/>
      <c r="CI3" s="806"/>
      <c r="CJ3" s="806"/>
      <c r="CK3" s="806"/>
      <c r="CL3" s="806"/>
      <c r="CM3" s="806"/>
      <c r="CN3" s="806"/>
      <c r="CO3" s="806"/>
      <c r="CP3" s="806"/>
      <c r="CQ3" s="806"/>
      <c r="CR3" s="806"/>
      <c r="CS3" s="806"/>
      <c r="CT3" s="806"/>
      <c r="CU3" s="806"/>
      <c r="CV3" s="806"/>
      <c r="CW3" s="806"/>
      <c r="CX3" s="806"/>
      <c r="CY3" s="806"/>
      <c r="CZ3" s="806"/>
      <c r="DA3" s="806"/>
      <c r="DB3" s="806"/>
      <c r="DC3" s="806"/>
      <c r="DD3" s="806"/>
      <c r="DE3" s="806"/>
      <c r="DF3" s="806"/>
      <c r="DG3" s="806"/>
      <c r="DH3" s="806"/>
      <c r="DI3" s="806"/>
      <c r="DJ3" s="806"/>
      <c r="DK3" s="806"/>
      <c r="DL3" s="806"/>
      <c r="DM3" s="806"/>
      <c r="DN3" s="806"/>
      <c r="DO3" s="806"/>
      <c r="DP3" s="806"/>
      <c r="DQ3" s="806"/>
      <c r="DR3" s="806"/>
      <c r="DS3" s="806"/>
      <c r="DT3" s="806"/>
      <c r="DU3" s="806"/>
      <c r="DV3" s="806"/>
      <c r="DW3" s="806"/>
      <c r="DX3" s="806"/>
      <c r="DY3" s="806"/>
      <c r="DZ3" s="806"/>
      <c r="EA3" s="806"/>
      <c r="EB3" s="806"/>
    </row>
    <row r="4" spans="1:135" s="3" customFormat="1" ht="15.75" x14ac:dyDescent="0.25">
      <c r="A4" s="12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807"/>
      <c r="AX4" s="807"/>
      <c r="AY4" s="807"/>
      <c r="AZ4" s="807"/>
      <c r="BA4" s="807"/>
      <c r="BB4" s="807"/>
      <c r="BC4" s="807"/>
      <c r="BD4" s="807"/>
      <c r="BE4" s="807"/>
      <c r="BF4" s="807"/>
      <c r="BG4" s="807"/>
      <c r="BH4" s="807"/>
      <c r="BI4" s="807"/>
      <c r="BJ4" s="807"/>
      <c r="BK4" s="807"/>
      <c r="BL4" s="807"/>
      <c r="BM4" s="807"/>
      <c r="BN4" s="807"/>
      <c r="BO4" s="807"/>
      <c r="BP4" s="807"/>
      <c r="BQ4" s="807"/>
      <c r="BR4" s="807"/>
      <c r="BS4" s="807"/>
      <c r="BT4" s="807"/>
      <c r="BU4" s="807"/>
      <c r="BV4" s="807"/>
      <c r="BW4" s="807"/>
      <c r="BX4" s="807"/>
      <c r="BY4" s="807"/>
      <c r="BZ4" s="807"/>
      <c r="CA4" s="807"/>
      <c r="CB4" s="807"/>
      <c r="CC4" s="807"/>
      <c r="CD4" s="807"/>
      <c r="CE4" s="807"/>
      <c r="CF4" s="807"/>
      <c r="CG4" s="807"/>
      <c r="CH4" s="807"/>
      <c r="CI4" s="807"/>
      <c r="CJ4" s="807"/>
      <c r="CK4" s="807"/>
      <c r="CL4" s="807"/>
      <c r="CM4" s="807"/>
      <c r="CN4" s="807"/>
      <c r="CO4" s="807"/>
      <c r="CP4" s="807"/>
      <c r="CQ4" s="807"/>
      <c r="CR4" s="807"/>
      <c r="CS4" s="807"/>
      <c r="CT4" s="807"/>
      <c r="CU4" s="807"/>
      <c r="CV4" s="807"/>
      <c r="CW4" s="807"/>
      <c r="CX4" s="807"/>
      <c r="CY4" s="807"/>
      <c r="CZ4" s="807"/>
      <c r="DA4" s="807"/>
      <c r="DB4" s="807"/>
      <c r="DC4" s="807"/>
      <c r="DD4" s="807"/>
      <c r="DE4" s="807"/>
      <c r="DF4" s="807"/>
      <c r="DG4" s="807"/>
      <c r="DH4" s="807"/>
      <c r="DI4" s="807"/>
      <c r="DJ4" s="807"/>
      <c r="DK4" s="807"/>
      <c r="DL4" s="807"/>
      <c r="DM4" s="807"/>
      <c r="DN4" s="807"/>
      <c r="DO4" s="807"/>
      <c r="DP4" s="807"/>
      <c r="DQ4" s="807"/>
      <c r="DR4" s="807"/>
      <c r="DS4" s="807"/>
      <c r="DT4" s="807"/>
      <c r="DU4" s="807"/>
      <c r="DV4" s="807"/>
      <c r="DW4" s="807"/>
      <c r="DX4" s="807"/>
      <c r="DY4" s="807"/>
      <c r="DZ4" s="807"/>
      <c r="EA4" s="807"/>
      <c r="EB4" s="807"/>
      <c r="EC4" s="12"/>
      <c r="EE4" s="808"/>
    </row>
    <row r="5" spans="1:135" s="3" customFormat="1" ht="15.75" x14ac:dyDescent="0.25">
      <c r="A5" s="12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807"/>
      <c r="AX5" s="807"/>
      <c r="AY5" s="807"/>
      <c r="AZ5" s="807"/>
      <c r="BA5" s="807"/>
      <c r="BB5" s="807"/>
      <c r="BC5" s="807"/>
      <c r="BD5" s="807"/>
      <c r="BE5" s="807"/>
      <c r="BF5" s="807"/>
      <c r="BG5" s="807"/>
      <c r="BH5" s="807"/>
      <c r="BI5" s="807"/>
      <c r="BJ5" s="807"/>
      <c r="BK5" s="807"/>
      <c r="BL5" s="807"/>
      <c r="BM5" s="807"/>
      <c r="BN5" s="807"/>
      <c r="BO5" s="807"/>
      <c r="BP5" s="807"/>
      <c r="BQ5" s="807"/>
      <c r="BR5" s="807"/>
      <c r="BS5" s="807"/>
      <c r="BT5" s="807"/>
      <c r="BU5" s="807"/>
      <c r="BV5" s="807"/>
      <c r="BW5" s="807"/>
      <c r="BX5" s="807"/>
      <c r="BY5" s="807"/>
      <c r="BZ5" s="807"/>
      <c r="CA5" s="807"/>
      <c r="CB5" s="807"/>
      <c r="CC5" s="807"/>
      <c r="CD5" s="807"/>
      <c r="CE5" s="807"/>
      <c r="CF5" s="807"/>
      <c r="CG5" s="807"/>
      <c r="CH5" s="807"/>
      <c r="CI5" s="807"/>
      <c r="CJ5" s="807"/>
      <c r="CK5" s="807"/>
      <c r="CL5" s="807"/>
      <c r="CM5" s="807"/>
      <c r="CN5" s="807"/>
      <c r="CO5" s="807"/>
      <c r="CP5" s="807"/>
      <c r="CQ5" s="807"/>
      <c r="CR5" s="807"/>
      <c r="CS5" s="807"/>
      <c r="CT5" s="807"/>
      <c r="CU5" s="807"/>
      <c r="CV5" s="807"/>
      <c r="CW5" s="807"/>
      <c r="CX5" s="807"/>
      <c r="CY5" s="807"/>
      <c r="CZ5" s="807"/>
      <c r="DA5" s="807"/>
      <c r="DB5" s="807"/>
      <c r="DC5" s="807"/>
      <c r="DD5" s="807"/>
      <c r="DE5" s="807"/>
      <c r="DF5" s="807"/>
      <c r="DG5" s="807"/>
      <c r="DH5" s="807"/>
      <c r="DI5" s="807"/>
      <c r="DJ5" s="807"/>
      <c r="DK5" s="807"/>
      <c r="DL5" s="807"/>
      <c r="DM5" s="807"/>
      <c r="DN5" s="807"/>
      <c r="DO5" s="807"/>
      <c r="DP5" s="807"/>
      <c r="DQ5" s="807"/>
      <c r="DR5" s="807"/>
      <c r="DS5" s="807"/>
      <c r="DT5" s="807"/>
      <c r="DU5" s="807"/>
      <c r="DV5" s="807"/>
      <c r="DW5" s="807"/>
      <c r="DX5" s="807"/>
      <c r="DY5" s="807"/>
      <c r="DZ5" s="807"/>
      <c r="EA5" s="807"/>
      <c r="EB5" s="807"/>
      <c r="EC5" s="12"/>
      <c r="EE5" s="808"/>
    </row>
    <row r="6" spans="1:135" s="3" customFormat="1" ht="15.75" x14ac:dyDescent="0.25">
      <c r="A6" s="12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807"/>
      <c r="AX6" s="807"/>
      <c r="AY6" s="807"/>
      <c r="AZ6" s="807"/>
      <c r="BA6" s="807"/>
      <c r="BB6" s="807"/>
      <c r="BC6" s="807"/>
      <c r="BD6" s="807"/>
      <c r="BE6" s="807"/>
      <c r="BF6" s="807"/>
      <c r="BG6" s="807"/>
      <c r="BH6" s="807"/>
      <c r="BI6" s="807"/>
      <c r="BJ6" s="807"/>
      <c r="BK6" s="807"/>
      <c r="BL6" s="807"/>
      <c r="BM6" s="807"/>
      <c r="BN6" s="807"/>
      <c r="BO6" s="807"/>
      <c r="BP6" s="807"/>
      <c r="BQ6" s="807"/>
      <c r="BR6" s="807"/>
      <c r="BS6" s="807"/>
      <c r="BT6" s="807"/>
      <c r="BU6" s="807"/>
      <c r="BV6" s="807"/>
      <c r="BW6" s="807"/>
      <c r="BX6" s="807"/>
      <c r="BY6" s="807"/>
      <c r="BZ6" s="807"/>
      <c r="CA6" s="807"/>
      <c r="CB6" s="807"/>
      <c r="CC6" s="807"/>
      <c r="CD6" s="807"/>
      <c r="CE6" s="807"/>
      <c r="CF6" s="807"/>
      <c r="CG6" s="807"/>
      <c r="CH6" s="807"/>
      <c r="CI6" s="807"/>
      <c r="CJ6" s="807"/>
      <c r="CK6" s="807"/>
      <c r="CL6" s="807"/>
      <c r="CM6" s="807"/>
      <c r="CN6" s="807"/>
      <c r="CO6" s="807"/>
      <c r="CP6" s="807"/>
      <c r="CQ6" s="807"/>
      <c r="CR6" s="807"/>
      <c r="CS6" s="807"/>
      <c r="CT6" s="807"/>
      <c r="CU6" s="807"/>
      <c r="CV6" s="807"/>
      <c r="CW6" s="807"/>
      <c r="CX6" s="807"/>
      <c r="CY6" s="807"/>
      <c r="CZ6" s="807"/>
      <c r="DA6" s="807"/>
      <c r="DB6" s="807"/>
      <c r="DC6" s="807"/>
      <c r="DD6" s="807"/>
      <c r="DE6" s="807"/>
      <c r="DF6" s="807"/>
      <c r="DG6" s="807"/>
      <c r="DH6" s="807"/>
      <c r="DI6" s="807"/>
      <c r="DJ6" s="807"/>
      <c r="DK6" s="807"/>
      <c r="DL6" s="807"/>
      <c r="DM6" s="807"/>
      <c r="DN6" s="807"/>
      <c r="DO6" s="807"/>
      <c r="DP6" s="807"/>
      <c r="DQ6" s="807"/>
      <c r="DR6" s="807"/>
      <c r="DS6" s="807"/>
      <c r="DT6" s="807"/>
      <c r="DU6" s="807"/>
      <c r="DV6" s="807"/>
      <c r="DW6" s="807"/>
      <c r="DX6" s="807"/>
      <c r="DY6" s="807"/>
      <c r="DZ6" s="807"/>
      <c r="EA6" s="807"/>
      <c r="EB6" s="807"/>
      <c r="EC6" s="12"/>
      <c r="EE6" s="808"/>
    </row>
    <row r="7" spans="1:135" s="3" customFormat="1" ht="15.75" x14ac:dyDescent="0.25">
      <c r="A7" s="12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807"/>
      <c r="AX7" s="807"/>
      <c r="AY7" s="807"/>
      <c r="AZ7" s="807"/>
      <c r="BA7" s="807"/>
      <c r="BB7" s="807"/>
      <c r="BC7" s="807"/>
      <c r="BD7" s="807"/>
      <c r="BE7" s="807"/>
      <c r="BF7" s="807"/>
      <c r="BG7" s="807"/>
      <c r="BH7" s="807"/>
      <c r="BI7" s="807"/>
      <c r="BJ7" s="807"/>
      <c r="BK7" s="807"/>
      <c r="BL7" s="807"/>
      <c r="BM7" s="807"/>
      <c r="BN7" s="807"/>
      <c r="BO7" s="807"/>
      <c r="BP7" s="807"/>
      <c r="BQ7" s="807"/>
      <c r="BR7" s="807"/>
      <c r="BS7" s="807"/>
      <c r="BT7" s="807"/>
      <c r="BU7" s="807"/>
      <c r="BV7" s="807"/>
      <c r="BW7" s="807"/>
      <c r="BX7" s="807"/>
      <c r="BY7" s="807"/>
      <c r="BZ7" s="807"/>
      <c r="CA7" s="807"/>
      <c r="CB7" s="807"/>
      <c r="CC7" s="807"/>
      <c r="CD7" s="807"/>
      <c r="CE7" s="807"/>
      <c r="CF7" s="807"/>
      <c r="CG7" s="807"/>
      <c r="CH7" s="807"/>
      <c r="CI7" s="807"/>
      <c r="CJ7" s="807"/>
      <c r="CK7" s="807"/>
      <c r="CL7" s="807"/>
      <c r="CM7" s="807"/>
      <c r="CN7" s="807"/>
      <c r="CO7" s="807"/>
      <c r="CP7" s="807"/>
      <c r="CQ7" s="807"/>
      <c r="CR7" s="807"/>
      <c r="CS7" s="807"/>
      <c r="CT7" s="807"/>
      <c r="CU7" s="807"/>
      <c r="CV7" s="807"/>
      <c r="CW7" s="807"/>
      <c r="CX7" s="807"/>
      <c r="CY7" s="807"/>
      <c r="CZ7" s="807"/>
      <c r="DA7" s="807"/>
      <c r="DB7" s="807"/>
      <c r="DC7" s="807"/>
      <c r="DD7" s="807"/>
      <c r="DE7" s="807"/>
      <c r="DF7" s="807"/>
      <c r="DG7" s="807"/>
      <c r="DH7" s="807"/>
      <c r="DI7" s="807"/>
      <c r="DJ7" s="807"/>
      <c r="DK7" s="807"/>
      <c r="DL7" s="807"/>
      <c r="DM7" s="807"/>
      <c r="DN7" s="807"/>
      <c r="DO7" s="807"/>
      <c r="DP7" s="807"/>
      <c r="DQ7" s="807"/>
      <c r="DR7" s="807"/>
      <c r="DS7" s="807"/>
      <c r="DT7" s="807"/>
      <c r="DU7" s="807"/>
      <c r="DV7" s="807"/>
      <c r="DW7" s="807"/>
      <c r="DX7" s="807"/>
      <c r="DY7" s="807"/>
      <c r="DZ7" s="807"/>
      <c r="EA7" s="807"/>
      <c r="EB7" s="807"/>
      <c r="EC7" s="12"/>
      <c r="EE7" s="808"/>
    </row>
    <row r="8" spans="1:135" s="3" customFormat="1" ht="15.75" x14ac:dyDescent="0.25">
      <c r="A8" s="12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807"/>
      <c r="AX8" s="807"/>
      <c r="AY8" s="807"/>
      <c r="AZ8" s="807"/>
      <c r="BA8" s="807"/>
      <c r="BB8" s="807"/>
      <c r="BC8" s="807"/>
      <c r="BD8" s="807"/>
      <c r="BE8" s="807"/>
      <c r="BF8" s="807"/>
      <c r="BG8" s="807"/>
      <c r="BH8" s="807"/>
      <c r="BI8" s="807"/>
      <c r="BJ8" s="807"/>
      <c r="BK8" s="807"/>
      <c r="BL8" s="807"/>
      <c r="BM8" s="807"/>
      <c r="BN8" s="807"/>
      <c r="BO8" s="807"/>
      <c r="BP8" s="807"/>
      <c r="BQ8" s="807"/>
      <c r="BR8" s="807"/>
      <c r="BS8" s="807"/>
      <c r="BT8" s="807"/>
      <c r="BU8" s="807"/>
      <c r="BV8" s="807"/>
      <c r="BW8" s="807"/>
      <c r="BX8" s="807"/>
      <c r="BY8" s="807"/>
      <c r="BZ8" s="807"/>
      <c r="CA8" s="807"/>
      <c r="CB8" s="807"/>
      <c r="CC8" s="807"/>
      <c r="CD8" s="807"/>
      <c r="CE8" s="807"/>
      <c r="CF8" s="807"/>
      <c r="CG8" s="807"/>
      <c r="CH8" s="807"/>
      <c r="CI8" s="807"/>
      <c r="CJ8" s="807"/>
      <c r="CK8" s="807"/>
      <c r="CL8" s="807"/>
      <c r="CM8" s="807"/>
      <c r="CN8" s="807"/>
      <c r="CO8" s="807"/>
      <c r="CP8" s="807"/>
      <c r="CQ8" s="807"/>
      <c r="CR8" s="807"/>
      <c r="CS8" s="807"/>
      <c r="CT8" s="807"/>
      <c r="CU8" s="807"/>
      <c r="CV8" s="807"/>
      <c r="CW8" s="807"/>
      <c r="CX8" s="807"/>
      <c r="CY8" s="807"/>
      <c r="CZ8" s="807"/>
      <c r="DA8" s="807"/>
      <c r="DB8" s="807"/>
      <c r="DC8" s="807"/>
      <c r="DD8" s="807"/>
      <c r="DE8" s="807"/>
      <c r="DF8" s="807"/>
      <c r="DG8" s="807"/>
      <c r="DH8" s="807"/>
      <c r="DI8" s="807"/>
      <c r="DJ8" s="807"/>
      <c r="DK8" s="807"/>
      <c r="DL8" s="807"/>
      <c r="DM8" s="807"/>
      <c r="DN8" s="807"/>
      <c r="DO8" s="807"/>
      <c r="DP8" s="807"/>
      <c r="DQ8" s="807"/>
      <c r="DR8" s="807"/>
      <c r="DS8" s="807"/>
      <c r="DT8" s="807"/>
      <c r="DU8" s="807"/>
      <c r="DV8" s="807"/>
      <c r="DW8" s="807"/>
      <c r="DX8" s="807"/>
      <c r="DY8" s="807"/>
      <c r="DZ8" s="807"/>
      <c r="EA8" s="807"/>
      <c r="EB8" s="807"/>
      <c r="EC8" s="12"/>
      <c r="EE8" s="808"/>
    </row>
    <row r="9" spans="1:135" s="3" customFormat="1" ht="15.75" x14ac:dyDescent="0.25">
      <c r="A9" s="12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12"/>
    </row>
    <row r="10" spans="1:135" ht="17.25" thickBot="1" x14ac:dyDescent="0.3">
      <c r="A10" s="809"/>
      <c r="B10" s="810"/>
      <c r="C10" s="811"/>
      <c r="D10" s="19"/>
      <c r="E10" s="19"/>
      <c r="F10" s="2"/>
      <c r="G10" s="19"/>
      <c r="H10" s="19"/>
      <c r="I10" s="19"/>
      <c r="J10" s="19"/>
      <c r="K10" s="19"/>
      <c r="L10" s="19"/>
      <c r="M10" s="19"/>
      <c r="N10" s="812"/>
    </row>
    <row r="11" spans="1:135" ht="16.5" x14ac:dyDescent="0.25">
      <c r="A11" s="813" t="s">
        <v>31</v>
      </c>
      <c r="B11" s="814" t="str">
        <f>B1</f>
        <v>На 01.12.2018 г.</v>
      </c>
      <c r="C11" s="815" t="str">
        <f>C1</f>
        <v>На 01.12.2019 г.</v>
      </c>
      <c r="D11" s="805"/>
      <c r="E11" s="19"/>
      <c r="F11" s="3"/>
      <c r="G11" s="3"/>
      <c r="H11" s="3"/>
      <c r="I11" s="3"/>
      <c r="J11" s="3"/>
      <c r="K11" s="3"/>
      <c r="P11" s="3"/>
      <c r="Q11" s="3"/>
      <c r="R11" s="3"/>
    </row>
    <row r="12" spans="1:135" ht="15.75" customHeight="1" x14ac:dyDescent="0.25">
      <c r="A12" s="816"/>
      <c r="B12" s="817"/>
      <c r="C12" s="818"/>
      <c r="E12" s="819"/>
      <c r="F12" s="820"/>
      <c r="G12" s="819"/>
      <c r="H12" s="3"/>
      <c r="I12" s="3"/>
      <c r="J12" s="3"/>
      <c r="K12" s="3"/>
      <c r="O12" s="806"/>
      <c r="P12" s="806"/>
      <c r="Q12" s="806"/>
      <c r="R12" s="806"/>
    </row>
    <row r="13" spans="1:135" ht="16.5" x14ac:dyDescent="0.25">
      <c r="A13" s="821" t="s">
        <v>59</v>
      </c>
      <c r="B13" s="822">
        <v>48.6</v>
      </c>
      <c r="C13" s="823">
        <v>44.9</v>
      </c>
      <c r="D13" s="805"/>
      <c r="E13" s="824"/>
      <c r="F13" s="825"/>
      <c r="G13" s="824"/>
      <c r="H13" s="3"/>
      <c r="I13" s="826"/>
      <c r="J13" s="826"/>
      <c r="K13" s="826"/>
      <c r="O13" s="36"/>
      <c r="P13" s="36"/>
      <c r="Q13" s="36"/>
      <c r="R13" s="36"/>
    </row>
    <row r="14" spans="1:135" ht="17.25" thickBot="1" x14ac:dyDescent="0.3">
      <c r="A14" s="827" t="s">
        <v>60</v>
      </c>
      <c r="B14" s="828">
        <v>51.4</v>
      </c>
      <c r="C14" s="829">
        <v>55.1</v>
      </c>
      <c r="E14" s="824"/>
      <c r="F14" s="825"/>
      <c r="G14" s="824"/>
      <c r="H14" s="3"/>
      <c r="I14" s="36"/>
      <c r="J14" s="36"/>
      <c r="K14" s="36"/>
      <c r="O14" s="36"/>
      <c r="P14" s="36"/>
      <c r="Q14" s="36"/>
      <c r="R14" s="36"/>
    </row>
    <row r="15" spans="1:135" ht="17.25" thickBot="1" x14ac:dyDescent="0.3">
      <c r="A15" s="830"/>
      <c r="B15" s="831">
        <f>B14+B13</f>
        <v>100</v>
      </c>
      <c r="C15" s="832">
        <f>C14+C13</f>
        <v>100</v>
      </c>
      <c r="E15" s="824"/>
      <c r="F15" s="825"/>
      <c r="G15" s="824"/>
      <c r="H15" s="3"/>
      <c r="I15" s="36"/>
      <c r="J15" s="36"/>
      <c r="K15" s="36"/>
      <c r="O15" s="36"/>
      <c r="P15" s="36"/>
      <c r="Q15" s="36"/>
      <c r="R15" s="36"/>
    </row>
    <row r="16" spans="1:135" ht="16.5" x14ac:dyDescent="0.25">
      <c r="A16" s="830" t="s">
        <v>32</v>
      </c>
      <c r="B16" s="833" t="str">
        <f>B1</f>
        <v>На 01.12.2018 г.</v>
      </c>
      <c r="C16" s="834" t="str">
        <f>C1</f>
        <v>На 01.12.2019 г.</v>
      </c>
      <c r="D16" s="805"/>
      <c r="E16" s="824"/>
      <c r="F16" s="825"/>
      <c r="G16" s="824"/>
      <c r="H16" s="3"/>
      <c r="I16" s="36"/>
      <c r="J16" s="36"/>
      <c r="K16" s="36"/>
      <c r="O16" s="36"/>
      <c r="P16" s="36"/>
      <c r="Q16" s="36"/>
      <c r="R16" s="36"/>
    </row>
    <row r="17" spans="1:66" ht="16.5" x14ac:dyDescent="0.25">
      <c r="A17" s="835" t="s">
        <v>61</v>
      </c>
      <c r="B17" s="836">
        <v>27.8</v>
      </c>
      <c r="C17" s="823">
        <v>25.2</v>
      </c>
      <c r="D17" s="805"/>
      <c r="E17" s="824"/>
      <c r="F17" s="825"/>
      <c r="G17" s="824"/>
      <c r="H17" s="3"/>
      <c r="I17" s="36"/>
      <c r="J17" s="36"/>
      <c r="K17" s="36"/>
      <c r="L17" s="540"/>
      <c r="P17" s="36"/>
      <c r="Q17" s="36"/>
      <c r="R17" s="36"/>
    </row>
    <row r="18" spans="1:66" ht="16.5" x14ac:dyDescent="0.25">
      <c r="A18" s="835" t="s">
        <v>62</v>
      </c>
      <c r="B18" s="836">
        <v>33.200000000000003</v>
      </c>
      <c r="C18" s="823">
        <v>34.200000000000003</v>
      </c>
      <c r="D18" s="805"/>
      <c r="P18" s="36"/>
      <c r="Q18" s="36"/>
      <c r="R18" s="36"/>
    </row>
    <row r="19" spans="1:66" ht="17.25" thickBot="1" x14ac:dyDescent="0.3">
      <c r="A19" s="837" t="s">
        <v>63</v>
      </c>
      <c r="B19" s="838">
        <v>39</v>
      </c>
      <c r="C19" s="829">
        <v>40.6</v>
      </c>
      <c r="D19" s="805"/>
      <c r="P19" s="2"/>
      <c r="Q19" s="3"/>
      <c r="R19" s="3"/>
    </row>
    <row r="20" spans="1:66" ht="16.5" x14ac:dyDescent="0.25">
      <c r="A20" s="839"/>
      <c r="B20" s="840">
        <f>B17+B18+B19</f>
        <v>100</v>
      </c>
      <c r="C20" s="841">
        <f>C17+C18+C19</f>
        <v>100</v>
      </c>
      <c r="D20" s="805"/>
      <c r="P20" s="2"/>
    </row>
    <row r="21" spans="1:66" ht="15.75" x14ac:dyDescent="0.25">
      <c r="A21" s="842" t="s">
        <v>199</v>
      </c>
      <c r="B21" s="843">
        <v>26.9</v>
      </c>
      <c r="C21" s="844">
        <v>27.4</v>
      </c>
      <c r="D21" s="7"/>
    </row>
    <row r="22" spans="1:66" ht="16.5" x14ac:dyDescent="0.25">
      <c r="A22" s="842" t="s">
        <v>108</v>
      </c>
      <c r="B22" s="843">
        <v>30.5</v>
      </c>
      <c r="C22" s="844">
        <v>31.3</v>
      </c>
      <c r="D22" s="1"/>
    </row>
    <row r="23" spans="1:66" ht="16.5" x14ac:dyDescent="0.25">
      <c r="A23" s="842" t="s">
        <v>86</v>
      </c>
      <c r="B23" s="843">
        <v>22.8</v>
      </c>
      <c r="C23" s="844">
        <v>24.6</v>
      </c>
      <c r="D23" s="1"/>
      <c r="E23" s="845"/>
    </row>
    <row r="24" spans="1:66" ht="16.5" x14ac:dyDescent="0.25">
      <c r="A24" s="842" t="s">
        <v>170</v>
      </c>
      <c r="B24" s="843">
        <v>15.4</v>
      </c>
      <c r="C24" s="844">
        <v>14.7</v>
      </c>
      <c r="D24" s="1"/>
      <c r="E24" s="845"/>
    </row>
    <row r="25" spans="1:66" ht="15.75" x14ac:dyDescent="0.25">
      <c r="A25" s="846" t="s">
        <v>144</v>
      </c>
      <c r="B25" s="847">
        <v>4.4000000000000004</v>
      </c>
      <c r="C25" s="848">
        <v>2</v>
      </c>
      <c r="D25" s="7"/>
    </row>
    <row r="26" spans="1:66" ht="17.25" thickBot="1" x14ac:dyDescent="0.25">
      <c r="A26" s="3"/>
      <c r="B26" s="849">
        <f>B21+B22+B23+B24+B25</f>
        <v>100.00000000000001</v>
      </c>
      <c r="C26" s="849">
        <f>C21+C22+C23+C24+C25</f>
        <v>100.00000000000001</v>
      </c>
      <c r="D26" s="1"/>
      <c r="E26" s="804"/>
      <c r="F26" s="3"/>
    </row>
    <row r="27" spans="1:66" ht="16.5" x14ac:dyDescent="0.25">
      <c r="A27" s="850"/>
      <c r="B27" s="798"/>
      <c r="C27" s="798"/>
      <c r="D27" s="798"/>
      <c r="E27" s="798"/>
      <c r="F27" s="798"/>
      <c r="G27" s="851"/>
      <c r="H27" s="852" t="s">
        <v>110</v>
      </c>
      <c r="I27" s="852" t="s">
        <v>111</v>
      </c>
      <c r="J27" s="852" t="s">
        <v>112</v>
      </c>
      <c r="K27" s="852" t="s">
        <v>113</v>
      </c>
      <c r="L27" s="852" t="s">
        <v>114</v>
      </c>
      <c r="M27" s="852" t="s">
        <v>115</v>
      </c>
      <c r="N27" s="852" t="s">
        <v>116</v>
      </c>
      <c r="O27" s="852" t="s">
        <v>117</v>
      </c>
      <c r="P27" s="852" t="s">
        <v>118</v>
      </c>
      <c r="Q27" s="852" t="s">
        <v>119</v>
      </c>
      <c r="R27" s="852" t="s">
        <v>120</v>
      </c>
      <c r="S27" s="852" t="s">
        <v>121</v>
      </c>
      <c r="T27" s="852" t="s">
        <v>122</v>
      </c>
      <c r="U27" s="852" t="s">
        <v>123</v>
      </c>
      <c r="V27" s="852" t="s">
        <v>124</v>
      </c>
      <c r="W27" s="852" t="s">
        <v>125</v>
      </c>
      <c r="X27" s="852" t="s">
        <v>126</v>
      </c>
      <c r="Y27" s="852" t="s">
        <v>127</v>
      </c>
      <c r="Z27" s="852" t="s">
        <v>128</v>
      </c>
      <c r="AA27" s="852" t="s">
        <v>129</v>
      </c>
      <c r="AB27" s="852" t="s">
        <v>130</v>
      </c>
      <c r="AC27" s="852" t="s">
        <v>131</v>
      </c>
      <c r="AD27" s="852" t="s">
        <v>132</v>
      </c>
      <c r="AE27" s="852" t="s">
        <v>133</v>
      </c>
      <c r="AF27" s="852" t="s">
        <v>134</v>
      </c>
      <c r="AG27" s="852" t="s">
        <v>135</v>
      </c>
      <c r="AH27" s="853" t="s">
        <v>136</v>
      </c>
      <c r="AI27" s="853" t="s">
        <v>138</v>
      </c>
      <c r="AJ27" s="853" t="s">
        <v>139</v>
      </c>
      <c r="AK27" s="853" t="s">
        <v>140</v>
      </c>
      <c r="AL27" s="853" t="s">
        <v>141</v>
      </c>
      <c r="AM27" s="853" t="s">
        <v>142</v>
      </c>
      <c r="AN27" s="853" t="s">
        <v>145</v>
      </c>
      <c r="AO27" s="853" t="s">
        <v>154</v>
      </c>
      <c r="AP27" s="854" t="s">
        <v>156</v>
      </c>
      <c r="AQ27" s="854" t="s">
        <v>160</v>
      </c>
      <c r="AR27" s="854" t="s">
        <v>169</v>
      </c>
      <c r="AS27" s="854" t="s">
        <v>171</v>
      </c>
      <c r="AT27" s="854" t="s">
        <v>173</v>
      </c>
      <c r="AU27" s="854" t="s">
        <v>177</v>
      </c>
      <c r="AV27" s="854" t="s">
        <v>185</v>
      </c>
      <c r="AW27" s="854" t="s">
        <v>186</v>
      </c>
      <c r="AX27" s="854" t="s">
        <v>191</v>
      </c>
      <c r="AY27" s="854" t="s">
        <v>194</v>
      </c>
      <c r="AZ27" s="854" t="s">
        <v>196</v>
      </c>
      <c r="BA27" s="854" t="s">
        <v>198</v>
      </c>
      <c r="BB27" s="854" t="s">
        <v>200</v>
      </c>
      <c r="BC27" s="854" t="s">
        <v>202</v>
      </c>
      <c r="BD27" s="854" t="s">
        <v>217</v>
      </c>
      <c r="BE27" s="854" t="s">
        <v>220</v>
      </c>
      <c r="BF27" s="854" t="s">
        <v>221</v>
      </c>
      <c r="BG27" s="854" t="s">
        <v>225</v>
      </c>
      <c r="BH27" s="854" t="s">
        <v>260</v>
      </c>
      <c r="BI27" s="854" t="s">
        <v>262</v>
      </c>
      <c r="BJ27" s="854" t="s">
        <v>375</v>
      </c>
      <c r="BK27" s="854" t="s">
        <v>383</v>
      </c>
      <c r="BL27" s="854" t="s">
        <v>433</v>
      </c>
      <c r="BM27" s="854" t="s">
        <v>478</v>
      </c>
      <c r="BN27" s="854" t="s">
        <v>543</v>
      </c>
    </row>
    <row r="28" spans="1:66" ht="16.5" x14ac:dyDescent="0.25">
      <c r="A28" s="855"/>
      <c r="B28" s="807"/>
      <c r="C28" s="856"/>
      <c r="D28" s="856"/>
      <c r="E28" s="36"/>
      <c r="F28" s="36"/>
      <c r="G28" s="857" t="s">
        <v>55</v>
      </c>
      <c r="H28" s="858">
        <v>697</v>
      </c>
      <c r="I28" s="858">
        <v>675</v>
      </c>
      <c r="J28" s="858">
        <v>619</v>
      </c>
      <c r="K28" s="858">
        <v>826</v>
      </c>
      <c r="L28" s="858">
        <v>655</v>
      </c>
      <c r="M28" s="858">
        <v>815</v>
      </c>
      <c r="N28" s="858">
        <v>681</v>
      </c>
      <c r="O28" s="858">
        <v>1011</v>
      </c>
      <c r="P28" s="858">
        <v>862</v>
      </c>
      <c r="Q28" s="858">
        <v>865</v>
      </c>
      <c r="R28" s="858">
        <v>903</v>
      </c>
      <c r="S28" s="858">
        <v>829</v>
      </c>
      <c r="T28" s="858">
        <v>957</v>
      </c>
      <c r="U28" s="858">
        <v>1049</v>
      </c>
      <c r="V28" s="858">
        <v>1015</v>
      </c>
      <c r="W28" s="858">
        <v>1149</v>
      </c>
      <c r="X28" s="858">
        <v>601</v>
      </c>
      <c r="Y28" s="858">
        <v>1069</v>
      </c>
      <c r="Z28" s="858">
        <v>939</v>
      </c>
      <c r="AA28" s="858">
        <v>552</v>
      </c>
      <c r="AB28" s="858">
        <v>855</v>
      </c>
      <c r="AC28" s="858">
        <v>976</v>
      </c>
      <c r="AD28" s="858">
        <v>1392</v>
      </c>
      <c r="AE28" s="858">
        <v>1125</v>
      </c>
      <c r="AF28" s="858">
        <v>2202</v>
      </c>
      <c r="AG28" s="858">
        <v>2004</v>
      </c>
      <c r="AH28" s="859">
        <v>2503</v>
      </c>
      <c r="AI28" s="859">
        <v>2952</v>
      </c>
      <c r="AJ28" s="859">
        <v>2754</v>
      </c>
      <c r="AK28" s="859">
        <v>2585</v>
      </c>
      <c r="AL28" s="859">
        <v>2679</v>
      </c>
      <c r="AM28" s="859">
        <v>2969</v>
      </c>
      <c r="AN28" s="859">
        <v>2849</v>
      </c>
      <c r="AO28" s="859">
        <v>2109</v>
      </c>
      <c r="AP28" s="860">
        <v>3192</v>
      </c>
      <c r="AQ28" s="860">
        <v>2858</v>
      </c>
      <c r="AR28" s="860">
        <v>2252</v>
      </c>
      <c r="AS28" s="860">
        <v>3554</v>
      </c>
      <c r="AT28" s="860">
        <v>2982</v>
      </c>
      <c r="AU28" s="860">
        <v>3268</v>
      </c>
      <c r="AV28" s="860">
        <v>2336</v>
      </c>
      <c r="AW28" s="860">
        <v>3474</v>
      </c>
      <c r="AX28" s="860">
        <v>3157</v>
      </c>
      <c r="AY28" s="860">
        <v>3619</v>
      </c>
      <c r="AZ28" s="860">
        <v>2842</v>
      </c>
      <c r="BA28" s="860">
        <v>3131</v>
      </c>
      <c r="BB28" s="860">
        <f>9003-BA28-AZ28</f>
        <v>3030</v>
      </c>
      <c r="BC28" s="860">
        <f>12469-AZ28-BA28-BB28</f>
        <v>3466</v>
      </c>
      <c r="BD28" s="860">
        <v>3591</v>
      </c>
      <c r="BE28" s="860">
        <v>3177</v>
      </c>
      <c r="BF28" s="860">
        <v>3024</v>
      </c>
      <c r="BG28" s="860">
        <v>3603</v>
      </c>
      <c r="BH28" s="860">
        <v>3802</v>
      </c>
      <c r="BI28" s="860">
        <v>3160</v>
      </c>
      <c r="BJ28" s="860">
        <v>3572</v>
      </c>
      <c r="BK28" s="860">
        <f>14207-BH28-BI28-BJ28</f>
        <v>3673</v>
      </c>
      <c r="BL28" s="860">
        <v>2921</v>
      </c>
      <c r="BM28" s="860">
        <v>2855</v>
      </c>
      <c r="BN28" s="860">
        <v>3361</v>
      </c>
    </row>
    <row r="29" spans="1:66" ht="16.5" x14ac:dyDescent="0.25">
      <c r="A29" s="855"/>
      <c r="B29" s="807"/>
      <c r="C29" s="856"/>
      <c r="D29" s="856"/>
      <c r="E29" s="36"/>
      <c r="F29" s="36"/>
      <c r="G29" s="857" t="s">
        <v>56</v>
      </c>
      <c r="H29" s="858">
        <v>1383</v>
      </c>
      <c r="I29" s="858">
        <v>1752</v>
      </c>
      <c r="J29" s="858">
        <v>2669</v>
      </c>
      <c r="K29" s="858">
        <v>2226</v>
      </c>
      <c r="L29" s="858">
        <v>1365</v>
      </c>
      <c r="M29" s="858">
        <v>1856</v>
      </c>
      <c r="N29" s="858">
        <v>2686</v>
      </c>
      <c r="O29" s="858">
        <v>2182</v>
      </c>
      <c r="P29" s="858">
        <v>1672</v>
      </c>
      <c r="Q29" s="858">
        <v>1752</v>
      </c>
      <c r="R29" s="858">
        <v>2555</v>
      </c>
      <c r="S29" s="858">
        <v>1755</v>
      </c>
      <c r="T29" s="858">
        <v>1600</v>
      </c>
      <c r="U29" s="858">
        <v>1821</v>
      </c>
      <c r="V29" s="858">
        <v>2705</v>
      </c>
      <c r="W29" s="858">
        <v>1746</v>
      </c>
      <c r="X29" s="858">
        <v>1356</v>
      </c>
      <c r="Y29" s="858">
        <v>1657</v>
      </c>
      <c r="Z29" s="858">
        <v>2159</v>
      </c>
      <c r="AA29" s="858">
        <v>1580</v>
      </c>
      <c r="AB29" s="858">
        <v>1256</v>
      </c>
      <c r="AC29" s="858">
        <v>1748</v>
      </c>
      <c r="AD29" s="858">
        <v>2311</v>
      </c>
      <c r="AE29" s="858">
        <v>1681</v>
      </c>
      <c r="AF29" s="858">
        <v>1486</v>
      </c>
      <c r="AG29" s="858">
        <v>2039</v>
      </c>
      <c r="AH29" s="859">
        <v>2667</v>
      </c>
      <c r="AI29" s="859">
        <v>2687</v>
      </c>
      <c r="AJ29" s="859">
        <v>2181</v>
      </c>
      <c r="AK29" s="859">
        <v>2695</v>
      </c>
      <c r="AL29" s="859">
        <v>3950</v>
      </c>
      <c r="AM29" s="859">
        <v>3372</v>
      </c>
      <c r="AN29" s="859">
        <v>2664</v>
      </c>
      <c r="AO29" s="859">
        <v>3291</v>
      </c>
      <c r="AP29" s="860">
        <v>4263</v>
      </c>
      <c r="AQ29" s="860">
        <v>3654</v>
      </c>
      <c r="AR29" s="860">
        <v>3012</v>
      </c>
      <c r="AS29" s="860">
        <v>3149</v>
      </c>
      <c r="AT29" s="860">
        <v>4063</v>
      </c>
      <c r="AU29" s="860">
        <v>3870</v>
      </c>
      <c r="AV29" s="860">
        <v>2735</v>
      </c>
      <c r="AW29" s="860">
        <v>3111</v>
      </c>
      <c r="AX29" s="860">
        <v>3845</v>
      </c>
      <c r="AY29" s="860">
        <v>3435</v>
      </c>
      <c r="AZ29" s="860">
        <v>2684</v>
      </c>
      <c r="BA29" s="860">
        <v>3045</v>
      </c>
      <c r="BB29" s="860">
        <f>9589-BA29-AZ29</f>
        <v>3860</v>
      </c>
      <c r="BC29" s="860">
        <f>13405-AZ29-BA29-BB29</f>
        <v>3816</v>
      </c>
      <c r="BD29" s="860">
        <v>2797</v>
      </c>
      <c r="BE29" s="861">
        <v>3187</v>
      </c>
      <c r="BF29" s="861">
        <v>3451</v>
      </c>
      <c r="BG29" s="861">
        <v>3798</v>
      </c>
      <c r="BH29" s="861">
        <v>3021</v>
      </c>
      <c r="BI29" s="860">
        <v>3412</v>
      </c>
      <c r="BJ29" s="860">
        <v>3938</v>
      </c>
      <c r="BK29" s="860">
        <f>14139-BH29-BI29-BJ29</f>
        <v>3768</v>
      </c>
      <c r="BL29" s="860">
        <v>2920</v>
      </c>
      <c r="BM29" s="860">
        <v>2969</v>
      </c>
      <c r="BN29" s="860">
        <v>3789</v>
      </c>
    </row>
    <row r="30" spans="1:66" ht="17.25" thickBot="1" x14ac:dyDescent="0.3">
      <c r="A30" s="855"/>
      <c r="B30" s="807"/>
      <c r="C30" s="856"/>
      <c r="D30" s="856"/>
      <c r="E30" s="36"/>
      <c r="F30" s="36"/>
      <c r="G30" s="862" t="s">
        <v>137</v>
      </c>
      <c r="H30" s="863">
        <f t="shared" ref="H30:Y30" si="0">H29-H28</f>
        <v>686</v>
      </c>
      <c r="I30" s="863">
        <f t="shared" si="0"/>
        <v>1077</v>
      </c>
      <c r="J30" s="863">
        <f t="shared" si="0"/>
        <v>2050</v>
      </c>
      <c r="K30" s="863">
        <f t="shared" si="0"/>
        <v>1400</v>
      </c>
      <c r="L30" s="863">
        <f t="shared" si="0"/>
        <v>710</v>
      </c>
      <c r="M30" s="863">
        <f t="shared" si="0"/>
        <v>1041</v>
      </c>
      <c r="N30" s="863">
        <f t="shared" si="0"/>
        <v>2005</v>
      </c>
      <c r="O30" s="863">
        <f t="shared" si="0"/>
        <v>1171</v>
      </c>
      <c r="P30" s="863">
        <f t="shared" si="0"/>
        <v>810</v>
      </c>
      <c r="Q30" s="863">
        <f t="shared" si="0"/>
        <v>887</v>
      </c>
      <c r="R30" s="863">
        <f t="shared" si="0"/>
        <v>1652</v>
      </c>
      <c r="S30" s="863">
        <f t="shared" si="0"/>
        <v>926</v>
      </c>
      <c r="T30" s="863">
        <f t="shared" si="0"/>
        <v>643</v>
      </c>
      <c r="U30" s="863">
        <f t="shared" si="0"/>
        <v>772</v>
      </c>
      <c r="V30" s="863">
        <f t="shared" si="0"/>
        <v>1690</v>
      </c>
      <c r="W30" s="863">
        <f t="shared" si="0"/>
        <v>597</v>
      </c>
      <c r="X30" s="863">
        <f t="shared" si="0"/>
        <v>755</v>
      </c>
      <c r="Y30" s="863">
        <f t="shared" si="0"/>
        <v>588</v>
      </c>
      <c r="Z30" s="863">
        <f>Z28-Z29</f>
        <v>-1220</v>
      </c>
      <c r="AA30" s="863">
        <f t="shared" ref="AA30:AM30" si="1">AA28-AA29</f>
        <v>-1028</v>
      </c>
      <c r="AB30" s="863">
        <f t="shared" si="1"/>
        <v>-401</v>
      </c>
      <c r="AC30" s="863">
        <f t="shared" si="1"/>
        <v>-772</v>
      </c>
      <c r="AD30" s="863">
        <f t="shared" si="1"/>
        <v>-919</v>
      </c>
      <c r="AE30" s="863">
        <f t="shared" si="1"/>
        <v>-556</v>
      </c>
      <c r="AF30" s="863">
        <f t="shared" si="1"/>
        <v>716</v>
      </c>
      <c r="AG30" s="863">
        <f t="shared" si="1"/>
        <v>-35</v>
      </c>
      <c r="AH30" s="864">
        <f t="shared" si="1"/>
        <v>-164</v>
      </c>
      <c r="AI30" s="864">
        <f t="shared" si="1"/>
        <v>265</v>
      </c>
      <c r="AJ30" s="864">
        <f t="shared" si="1"/>
        <v>573</v>
      </c>
      <c r="AK30" s="864">
        <f t="shared" si="1"/>
        <v>-110</v>
      </c>
      <c r="AL30" s="864">
        <f t="shared" si="1"/>
        <v>-1271</v>
      </c>
      <c r="AM30" s="864">
        <f t="shared" si="1"/>
        <v>-403</v>
      </c>
      <c r="AN30" s="864">
        <f t="shared" ref="AN30:AS30" si="2">AN28-AN29</f>
        <v>185</v>
      </c>
      <c r="AO30" s="864">
        <f t="shared" si="2"/>
        <v>-1182</v>
      </c>
      <c r="AP30" s="865">
        <f t="shared" si="2"/>
        <v>-1071</v>
      </c>
      <c r="AQ30" s="865">
        <f t="shared" si="2"/>
        <v>-796</v>
      </c>
      <c r="AR30" s="865">
        <f t="shared" si="2"/>
        <v>-760</v>
      </c>
      <c r="AS30" s="865">
        <f t="shared" si="2"/>
        <v>405</v>
      </c>
      <c r="AT30" s="865">
        <f t="shared" ref="AT30:BD30" si="3">AT28-AT29</f>
        <v>-1081</v>
      </c>
      <c r="AU30" s="865">
        <f t="shared" si="3"/>
        <v>-602</v>
      </c>
      <c r="AV30" s="865">
        <f t="shared" si="3"/>
        <v>-399</v>
      </c>
      <c r="AW30" s="865">
        <f t="shared" si="3"/>
        <v>363</v>
      </c>
      <c r="AX30" s="865">
        <f t="shared" si="3"/>
        <v>-688</v>
      </c>
      <c r="AY30" s="865">
        <f t="shared" si="3"/>
        <v>184</v>
      </c>
      <c r="AZ30" s="865">
        <f t="shared" si="3"/>
        <v>158</v>
      </c>
      <c r="BA30" s="865">
        <f t="shared" si="3"/>
        <v>86</v>
      </c>
      <c r="BB30" s="865">
        <f t="shared" si="3"/>
        <v>-830</v>
      </c>
      <c r="BC30" s="865">
        <f t="shared" si="3"/>
        <v>-350</v>
      </c>
      <c r="BD30" s="865">
        <f t="shared" si="3"/>
        <v>794</v>
      </c>
      <c r="BE30" s="865">
        <v>784</v>
      </c>
      <c r="BF30" s="865">
        <v>357</v>
      </c>
      <c r="BG30" s="865">
        <v>162</v>
      </c>
      <c r="BH30" s="865">
        <v>781</v>
      </c>
      <c r="BI30" s="865">
        <v>529</v>
      </c>
      <c r="BJ30" s="865">
        <f>BJ28-BJ29</f>
        <v>-366</v>
      </c>
      <c r="BK30" s="865">
        <f>BK28-BK29</f>
        <v>-95</v>
      </c>
      <c r="BL30" s="865">
        <f>BL28-BL29</f>
        <v>1</v>
      </c>
      <c r="BM30" s="865">
        <f>BM28-BM29</f>
        <v>-114</v>
      </c>
      <c r="BN30" s="865">
        <f>BN28-BN29</f>
        <v>-428</v>
      </c>
    </row>
    <row r="31" spans="1:66" ht="15.75" x14ac:dyDescent="0.25">
      <c r="A31" s="866"/>
      <c r="B31" s="807"/>
      <c r="C31" s="807"/>
      <c r="D31" s="807"/>
      <c r="E31" s="36"/>
      <c r="F31" s="36"/>
    </row>
    <row r="32" spans="1:66" x14ac:dyDescent="0.2">
      <c r="A32" s="3"/>
      <c r="B32" s="3"/>
      <c r="C32" s="3"/>
      <c r="D32" s="3"/>
      <c r="E32" s="3"/>
      <c r="F32" s="3"/>
      <c r="G32" s="3"/>
    </row>
    <row r="33" spans="1:48" ht="27" customHeight="1" x14ac:dyDescent="0.2">
      <c r="A33" s="1006"/>
      <c r="B33" s="1007"/>
      <c r="C33" s="1007"/>
      <c r="D33" s="3"/>
      <c r="E33" s="867"/>
      <c r="F33" s="868"/>
      <c r="G33" s="868"/>
    </row>
    <row r="34" spans="1:48" ht="15.75" customHeight="1" x14ac:dyDescent="0.2">
      <c r="A34" s="1006"/>
      <c r="B34" s="869"/>
      <c r="C34" s="869"/>
      <c r="D34" s="870"/>
      <c r="E34" s="28"/>
      <c r="F34" s="240"/>
      <c r="G34" s="240"/>
      <c r="H34" s="7"/>
      <c r="I34" s="30"/>
      <c r="J34" s="871"/>
      <c r="K34" s="871"/>
    </row>
    <row r="35" spans="1:48" ht="16.5" x14ac:dyDescent="0.25">
      <c r="A35" s="28"/>
      <c r="B35" s="872"/>
      <c r="C35" s="51"/>
      <c r="D35" s="804"/>
      <c r="E35" s="28"/>
      <c r="F35" s="240"/>
      <c r="G35" s="240"/>
      <c r="H35" s="7"/>
      <c r="I35" s="30"/>
      <c r="J35" s="871"/>
      <c r="K35" s="871"/>
      <c r="AT35" s="34"/>
      <c r="AU35" s="34"/>
      <c r="AV35" s="34"/>
    </row>
    <row r="36" spans="1:48" ht="16.5" x14ac:dyDescent="0.25">
      <c r="A36" s="28"/>
      <c r="B36" s="872"/>
      <c r="C36" s="51"/>
      <c r="D36" s="804"/>
      <c r="E36" s="28"/>
      <c r="F36" s="240"/>
      <c r="G36" s="240"/>
      <c r="H36" s="7"/>
      <c r="I36" s="30"/>
      <c r="J36" s="871"/>
      <c r="K36" s="871"/>
      <c r="AT36" s="34"/>
      <c r="AU36" s="34"/>
      <c r="AV36" s="34"/>
    </row>
    <row r="37" spans="1:48" ht="16.5" x14ac:dyDescent="0.25">
      <c r="A37" s="4"/>
      <c r="B37" s="872"/>
      <c r="C37" s="51"/>
      <c r="D37" s="804"/>
      <c r="E37" s="4"/>
      <c r="F37" s="240"/>
      <c r="G37" s="240"/>
      <c r="H37" s="7"/>
      <c r="I37" s="30"/>
      <c r="J37" s="871"/>
      <c r="K37" s="871"/>
    </row>
    <row r="38" spans="1:48" ht="16.5" x14ac:dyDescent="0.25">
      <c r="A38" s="4"/>
      <c r="B38" s="872"/>
      <c r="C38" s="51"/>
      <c r="D38" s="804"/>
      <c r="E38" s="4"/>
      <c r="F38" s="240"/>
      <c r="G38" s="240"/>
      <c r="H38" s="7"/>
      <c r="I38" s="30"/>
      <c r="J38" s="871"/>
      <c r="K38" s="871"/>
    </row>
    <row r="39" spans="1:48" ht="16.5" x14ac:dyDescent="0.25">
      <c r="A39" s="4"/>
      <c r="B39" s="872"/>
      <c r="C39" s="51"/>
      <c r="D39" s="804"/>
      <c r="E39" s="4"/>
      <c r="F39" s="240"/>
      <c r="G39" s="240"/>
      <c r="H39" s="7"/>
      <c r="I39" s="30"/>
      <c r="J39" s="871"/>
      <c r="K39" s="871"/>
    </row>
    <row r="40" spans="1:48" ht="16.5" x14ac:dyDescent="0.25">
      <c r="A40" s="4"/>
      <c r="B40" s="872"/>
      <c r="C40" s="51"/>
      <c r="D40" s="804"/>
      <c r="E40" s="873"/>
      <c r="F40" s="874"/>
      <c r="G40" s="874"/>
      <c r="H40" s="7"/>
      <c r="I40" s="7"/>
    </row>
    <row r="41" spans="1:48" ht="16.5" x14ac:dyDescent="0.25">
      <c r="A41" s="875"/>
      <c r="B41" s="876"/>
      <c r="C41" s="877"/>
      <c r="D41" s="804"/>
      <c r="E41" s="3"/>
      <c r="F41" s="3"/>
      <c r="G41" s="3"/>
    </row>
    <row r="42" spans="1:48" ht="16.5" x14ac:dyDescent="0.25">
      <c r="A42" s="878"/>
      <c r="B42" s="879"/>
      <c r="C42" s="879"/>
      <c r="D42" s="804"/>
      <c r="E42" s="3"/>
      <c r="F42" s="3"/>
      <c r="G42" s="3"/>
    </row>
    <row r="43" spans="1:48" ht="16.5" x14ac:dyDescent="0.2">
      <c r="A43" s="1006"/>
      <c r="B43" s="1007"/>
      <c r="C43" s="1007"/>
      <c r="D43" s="804"/>
      <c r="E43" s="28"/>
      <c r="F43" s="3"/>
      <c r="G43" s="3"/>
    </row>
    <row r="44" spans="1:48" ht="28.5" customHeight="1" x14ac:dyDescent="0.25">
      <c r="A44" s="1006"/>
      <c r="B44" s="869"/>
      <c r="C44" s="869"/>
      <c r="D44" s="4"/>
      <c r="E44" s="4"/>
      <c r="F44" s="3"/>
      <c r="G44" s="3"/>
    </row>
    <row r="45" spans="1:48" ht="16.5" x14ac:dyDescent="0.25">
      <c r="A45" s="28"/>
      <c r="B45" s="872"/>
      <c r="C45" s="51"/>
      <c r="D45" s="880"/>
      <c r="E45" s="28"/>
      <c r="F45" s="3"/>
      <c r="G45" s="3"/>
    </row>
    <row r="46" spans="1:48" ht="16.5" x14ac:dyDescent="0.25">
      <c r="A46" s="28"/>
      <c r="B46" s="872"/>
      <c r="C46" s="51"/>
      <c r="D46" s="881"/>
      <c r="E46" s="4"/>
      <c r="F46" s="3"/>
      <c r="G46" s="3"/>
    </row>
    <row r="47" spans="1:48" ht="16.5" x14ac:dyDescent="0.25">
      <c r="A47" s="4"/>
      <c r="B47" s="872"/>
      <c r="C47" s="51"/>
      <c r="D47" s="881"/>
      <c r="E47" s="4"/>
      <c r="F47" s="3"/>
      <c r="G47" s="3"/>
    </row>
    <row r="48" spans="1:48" ht="16.5" x14ac:dyDescent="0.25">
      <c r="A48" s="4"/>
      <c r="B48" s="872"/>
      <c r="C48" s="51"/>
      <c r="D48" s="882"/>
      <c r="E48" s="3"/>
      <c r="F48" s="240"/>
      <c r="G48" s="3"/>
    </row>
    <row r="49" spans="1:15" ht="16.5" x14ac:dyDescent="0.25">
      <c r="A49" s="4"/>
      <c r="B49" s="872"/>
      <c r="C49" s="51"/>
      <c r="D49" s="882"/>
      <c r="E49" s="3"/>
      <c r="F49" s="3"/>
      <c r="G49" s="3"/>
    </row>
    <row r="50" spans="1:15" ht="17.25" thickBot="1" x14ac:dyDescent="0.3">
      <c r="A50" s="4"/>
      <c r="B50" s="872"/>
      <c r="C50" s="51"/>
      <c r="D50" s="882"/>
      <c r="E50" s="3"/>
      <c r="F50" s="3"/>
      <c r="G50" s="3"/>
      <c r="J50" s="1017" t="s">
        <v>148</v>
      </c>
      <c r="K50" s="1017"/>
      <c r="L50" s="1011" t="s">
        <v>152</v>
      </c>
      <c r="M50" s="1011"/>
      <c r="N50" s="1011" t="s">
        <v>153</v>
      </c>
      <c r="O50" s="1011"/>
    </row>
    <row r="51" spans="1:15" ht="16.5" x14ac:dyDescent="0.25">
      <c r="A51" s="883"/>
      <c r="B51" s="884"/>
      <c r="C51" s="877"/>
      <c r="D51" s="882"/>
      <c r="E51" s="3"/>
      <c r="F51" s="3"/>
      <c r="G51" s="3"/>
      <c r="I51" s="885"/>
      <c r="J51" s="886" t="str">
        <f>B1</f>
        <v>На 01.12.2018 г.</v>
      </c>
      <c r="K51" s="887" t="str">
        <f>C1</f>
        <v>На 01.12.2019 г.</v>
      </c>
      <c r="L51" s="886" t="str">
        <f>B1</f>
        <v>На 01.12.2018 г.</v>
      </c>
      <c r="M51" s="887" t="str">
        <f>C1</f>
        <v>На 01.12.2019 г.</v>
      </c>
      <c r="N51" s="886" t="str">
        <f>B1</f>
        <v>На 01.12.2018 г.</v>
      </c>
      <c r="O51" s="888" t="str">
        <f>C1</f>
        <v>На 01.12.2019 г.</v>
      </c>
    </row>
    <row r="52" spans="1:15" ht="16.5" x14ac:dyDescent="0.25">
      <c r="A52" s="878"/>
      <c r="B52" s="879"/>
      <c r="C52" s="879"/>
      <c r="D52" s="882"/>
      <c r="E52" s="3"/>
      <c r="F52" s="3"/>
      <c r="G52" s="3"/>
      <c r="I52" s="889"/>
      <c r="J52" s="890"/>
      <c r="K52" s="891"/>
      <c r="L52" s="890"/>
      <c r="M52" s="891"/>
      <c r="N52" s="890"/>
      <c r="O52" s="892"/>
    </row>
    <row r="53" spans="1:15" ht="16.5" x14ac:dyDescent="0.25">
      <c r="A53" s="805"/>
      <c r="B53" s="893"/>
      <c r="C53" s="894"/>
      <c r="D53" s="895"/>
      <c r="I53" s="896" t="s">
        <v>46</v>
      </c>
      <c r="J53" s="897" t="e">
        <f>'[1]ДКВ (стр'!C15</f>
        <v>#REF!</v>
      </c>
      <c r="K53" s="898" t="e">
        <f>'[1]ДКВ (стр'!D15</f>
        <v>#REF!</v>
      </c>
      <c r="L53" s="897" t="e">
        <f>#REF!</f>
        <v>#REF!</v>
      </c>
      <c r="M53" s="898" t="e">
        <f>#REF!</f>
        <v>#REF!</v>
      </c>
      <c r="N53" s="897" t="e">
        <f>L53/J53*100</f>
        <v>#REF!</v>
      </c>
      <c r="O53" s="899" t="e">
        <f>M53/K53*100</f>
        <v>#REF!</v>
      </c>
    </row>
    <row r="54" spans="1:15" ht="16.5" x14ac:dyDescent="0.25">
      <c r="A54" s="1004"/>
      <c r="B54" s="900"/>
      <c r="C54" s="1005"/>
      <c r="D54" s="1018"/>
      <c r="E54" s="1018"/>
      <c r="F54" s="3"/>
      <c r="G54" s="3"/>
      <c r="I54" s="896" t="s">
        <v>105</v>
      </c>
      <c r="J54" s="897"/>
      <c r="K54" s="898"/>
      <c r="L54" s="897"/>
      <c r="M54" s="898"/>
      <c r="N54" s="897"/>
      <c r="O54" s="899"/>
    </row>
    <row r="55" spans="1:15" ht="31.5" x14ac:dyDescent="0.2">
      <c r="A55" s="1004"/>
      <c r="B55" s="901"/>
      <c r="C55" s="1005"/>
      <c r="D55" s="902"/>
      <c r="E55" s="903"/>
      <c r="F55" s="3"/>
      <c r="G55" s="3"/>
      <c r="I55" s="896" t="s">
        <v>106</v>
      </c>
      <c r="J55" s="897" t="e">
        <f>#REF!</f>
        <v>#REF!</v>
      </c>
      <c r="K55" s="898" t="e">
        <f>#REF!</f>
        <v>#REF!</v>
      </c>
      <c r="L55" s="897" t="e">
        <f>#REF!</f>
        <v>#REF!</v>
      </c>
      <c r="M55" s="898" t="e">
        <f>#REF!</f>
        <v>#REF!</v>
      </c>
      <c r="N55" s="897" t="e">
        <f>L55/J55*100</f>
        <v>#REF!</v>
      </c>
      <c r="O55" s="899" t="e">
        <f>M55/K55*100</f>
        <v>#REF!</v>
      </c>
    </row>
    <row r="56" spans="1:15" ht="27" customHeight="1" x14ac:dyDescent="0.3">
      <c r="A56" s="904"/>
      <c r="B56" s="905"/>
      <c r="C56" s="906"/>
      <c r="D56" s="907"/>
      <c r="E56" s="906"/>
      <c r="F56" s="1019"/>
      <c r="G56" s="1019"/>
      <c r="I56" s="908" t="s">
        <v>57</v>
      </c>
      <c r="J56" s="897" t="e">
        <f>#REF!</f>
        <v>#REF!</v>
      </c>
      <c r="K56" s="898" t="e">
        <f>#REF!</f>
        <v>#REF!</v>
      </c>
      <c r="L56" s="897" t="e">
        <f>#REF!</f>
        <v>#REF!</v>
      </c>
      <c r="M56" s="898" t="e">
        <f>#REF!</f>
        <v>#REF!</v>
      </c>
      <c r="N56" s="897" t="e">
        <f t="shared" ref="N56:O57" si="4">L56/J56*100</f>
        <v>#REF!</v>
      </c>
      <c r="O56" s="899" t="e">
        <f t="shared" si="4"/>
        <v>#REF!</v>
      </c>
    </row>
    <row r="57" spans="1:15" ht="16.5" thickBot="1" x14ac:dyDescent="0.25">
      <c r="A57" s="799"/>
      <c r="B57" s="905"/>
      <c r="C57" s="849"/>
      <c r="D57" s="907"/>
      <c r="E57" s="849"/>
      <c r="F57" s="909"/>
      <c r="G57" s="909"/>
      <c r="H57" s="910"/>
      <c r="I57" s="911" t="s">
        <v>104</v>
      </c>
      <c r="J57" s="912" t="e">
        <f>#REF!</f>
        <v>#REF!</v>
      </c>
      <c r="K57" s="913" t="e">
        <f>#REF!</f>
        <v>#REF!</v>
      </c>
      <c r="L57" s="912" t="e">
        <f>#REF!</f>
        <v>#REF!</v>
      </c>
      <c r="M57" s="913" t="e">
        <f>#REF!</f>
        <v>#REF!</v>
      </c>
      <c r="N57" s="912" t="e">
        <f t="shared" si="4"/>
        <v>#REF!</v>
      </c>
      <c r="O57" s="914" t="e">
        <f>M57/K57*100</f>
        <v>#REF!</v>
      </c>
    </row>
    <row r="58" spans="1:15" ht="15.75" x14ac:dyDescent="0.2">
      <c r="A58" s="799"/>
      <c r="B58" s="905"/>
      <c r="C58" s="849"/>
      <c r="D58" s="907"/>
      <c r="E58" s="849"/>
      <c r="F58" s="909"/>
      <c r="G58" s="909"/>
      <c r="H58" s="910"/>
    </row>
    <row r="59" spans="1:15" ht="15.75" x14ac:dyDescent="0.2">
      <c r="A59" s="799"/>
      <c r="B59" s="905"/>
      <c r="C59" s="849"/>
      <c r="D59" s="907"/>
      <c r="E59" s="849"/>
      <c r="F59" s="909"/>
      <c r="G59" s="909"/>
      <c r="H59" s="910"/>
      <c r="I59" s="817"/>
      <c r="J59" s="915" t="s">
        <v>146</v>
      </c>
      <c r="K59" s="915" t="s">
        <v>149</v>
      </c>
      <c r="L59" s="916" t="s">
        <v>150</v>
      </c>
      <c r="M59" s="916" t="s">
        <v>151</v>
      </c>
      <c r="N59" s="916" t="s">
        <v>147</v>
      </c>
      <c r="O59" s="916" t="s">
        <v>107</v>
      </c>
    </row>
    <row r="60" spans="1:15" ht="15.75" x14ac:dyDescent="0.2">
      <c r="A60" s="799"/>
      <c r="B60" s="905"/>
      <c r="C60" s="849"/>
      <c r="D60" s="907"/>
      <c r="E60" s="849"/>
      <c r="F60" s="909"/>
      <c r="G60" s="909"/>
      <c r="H60" s="910"/>
      <c r="I60" s="917" t="s">
        <v>46</v>
      </c>
      <c r="J60" s="918">
        <f>B61</f>
        <v>0</v>
      </c>
      <c r="K60" s="919">
        <f>D61</f>
        <v>0</v>
      </c>
      <c r="L60" s="918" t="e">
        <f>K60/N60*100</f>
        <v>#DIV/0!</v>
      </c>
      <c r="M60" s="920" t="e">
        <f>J60/N60*100</f>
        <v>#DIV/0!</v>
      </c>
      <c r="N60" s="920">
        <f>J60+K60</f>
        <v>0</v>
      </c>
      <c r="O60" s="921" t="e">
        <f>L60+M60</f>
        <v>#DIV/0!</v>
      </c>
    </row>
    <row r="61" spans="1:15" ht="15.75" x14ac:dyDescent="0.2">
      <c r="A61" s="799"/>
      <c r="B61" s="905"/>
      <c r="C61" s="849"/>
      <c r="D61" s="907"/>
      <c r="E61" s="849"/>
      <c r="F61" s="909"/>
      <c r="G61" s="909"/>
      <c r="H61" s="910"/>
      <c r="I61" s="917" t="s">
        <v>105</v>
      </c>
      <c r="J61" s="918">
        <f>B64</f>
        <v>0</v>
      </c>
      <c r="K61" s="919">
        <f>D64</f>
        <v>0</v>
      </c>
      <c r="L61" s="918" t="e">
        <f>K61/N61*100</f>
        <v>#DIV/0!</v>
      </c>
      <c r="M61" s="920" t="e">
        <f>J61/N61*100</f>
        <v>#DIV/0!</v>
      </c>
      <c r="N61" s="920">
        <f>J61+K61</f>
        <v>0</v>
      </c>
      <c r="O61" s="921" t="e">
        <f>L61+M61</f>
        <v>#DIV/0!</v>
      </c>
    </row>
    <row r="62" spans="1:15" ht="31.5" x14ac:dyDescent="0.2">
      <c r="A62" s="922"/>
      <c r="B62" s="905"/>
      <c r="C62" s="849"/>
      <c r="D62" s="907"/>
      <c r="E62" s="849"/>
      <c r="F62" s="909"/>
      <c r="G62" s="909"/>
      <c r="H62" s="910"/>
      <c r="I62" s="917" t="s">
        <v>106</v>
      </c>
      <c r="J62" s="918">
        <f>B65</f>
        <v>0</v>
      </c>
      <c r="K62" s="919">
        <f>D65</f>
        <v>0</v>
      </c>
      <c r="L62" s="918" t="e">
        <f>K62/N62*100</f>
        <v>#DIV/0!</v>
      </c>
      <c r="M62" s="920" t="e">
        <f>J62/N62*100</f>
        <v>#DIV/0!</v>
      </c>
      <c r="N62" s="920">
        <f>J62+K62</f>
        <v>0</v>
      </c>
      <c r="O62" s="921" t="e">
        <f>L62+M62</f>
        <v>#DIV/0!</v>
      </c>
    </row>
    <row r="63" spans="1:15" ht="15.75" x14ac:dyDescent="0.2">
      <c r="A63" s="922"/>
      <c r="B63" s="905"/>
      <c r="C63" s="849"/>
      <c r="D63" s="907"/>
      <c r="E63" s="849"/>
      <c r="F63" s="909"/>
      <c r="G63" s="909"/>
      <c r="H63" s="910"/>
      <c r="I63" s="923" t="s">
        <v>57</v>
      </c>
      <c r="J63" s="918">
        <f>B66</f>
        <v>0</v>
      </c>
      <c r="K63" s="919">
        <f>D66</f>
        <v>0</v>
      </c>
      <c r="L63" s="918" t="e">
        <f>K63/N63*100</f>
        <v>#DIV/0!</v>
      </c>
      <c r="M63" s="920" t="e">
        <f>J63/N63*100</f>
        <v>#DIV/0!</v>
      </c>
      <c r="N63" s="920">
        <f>J63+K63</f>
        <v>0</v>
      </c>
      <c r="O63" s="921" t="e">
        <f>L63+M63</f>
        <v>#DIV/0!</v>
      </c>
    </row>
    <row r="64" spans="1:15" ht="15.75" x14ac:dyDescent="0.2">
      <c r="A64" s="799"/>
      <c r="B64" s="905"/>
      <c r="C64" s="849"/>
      <c r="D64" s="907"/>
      <c r="E64" s="849"/>
      <c r="F64" s="909"/>
      <c r="G64" s="909"/>
      <c r="H64" s="910"/>
      <c r="I64" s="924" t="s">
        <v>104</v>
      </c>
      <c r="J64" s="919">
        <f>B62</f>
        <v>0</v>
      </c>
      <c r="K64" s="919">
        <f>D62</f>
        <v>0</v>
      </c>
      <c r="L64" s="918" t="e">
        <f>K64/N64*100</f>
        <v>#DIV/0!</v>
      </c>
      <c r="M64" s="920" t="e">
        <f>J64/N64*100</f>
        <v>#DIV/0!</v>
      </c>
      <c r="N64" s="920">
        <f>J64+K64</f>
        <v>0</v>
      </c>
      <c r="O64" s="921" t="e">
        <f>L64+M64</f>
        <v>#DIV/0!</v>
      </c>
    </row>
    <row r="65" spans="1:133" ht="15.75" x14ac:dyDescent="0.2">
      <c r="A65" s="799"/>
      <c r="B65" s="905"/>
      <c r="C65" s="849"/>
      <c r="D65" s="907"/>
      <c r="E65" s="849"/>
      <c r="F65" s="909"/>
      <c r="G65" s="909"/>
      <c r="H65" s="910"/>
      <c r="L65" s="3"/>
      <c r="M65" s="3"/>
    </row>
    <row r="66" spans="1:133" ht="15.75" x14ac:dyDescent="0.2">
      <c r="A66" s="925"/>
      <c r="B66" s="905"/>
      <c r="C66" s="849"/>
      <c r="D66" s="907"/>
      <c r="E66" s="849"/>
      <c r="F66" s="909"/>
      <c r="G66" s="909"/>
      <c r="H66" s="910"/>
    </row>
    <row r="67" spans="1:133" ht="15.75" x14ac:dyDescent="0.25">
      <c r="A67" s="19"/>
      <c r="B67" s="906"/>
      <c r="C67" s="849"/>
      <c r="D67" s="907"/>
      <c r="E67" s="849"/>
      <c r="F67" s="909"/>
      <c r="G67" s="909"/>
      <c r="H67" s="910"/>
    </row>
    <row r="68" spans="1:133" ht="15.75" x14ac:dyDescent="0.25">
      <c r="A68" s="19"/>
      <c r="B68" s="906"/>
      <c r="C68" s="849"/>
      <c r="D68" s="907"/>
      <c r="E68" s="849"/>
      <c r="F68" s="909"/>
      <c r="G68" s="909"/>
      <c r="H68" s="910"/>
    </row>
    <row r="69" spans="1:133" x14ac:dyDescent="0.2">
      <c r="A69" s="926"/>
      <c r="B69" s="927"/>
      <c r="C69" s="928"/>
      <c r="D69" s="929"/>
      <c r="E69" s="930"/>
      <c r="F69" s="931"/>
      <c r="G69" s="931"/>
      <c r="H69" s="910"/>
    </row>
    <row r="70" spans="1:133" ht="16.5" x14ac:dyDescent="0.25">
      <c r="A70" s="5"/>
      <c r="B70" s="8"/>
      <c r="C70" s="8"/>
    </row>
    <row r="71" spans="1:133" ht="13.5" thickBot="1" x14ac:dyDescent="0.25">
      <c r="H71" s="932"/>
      <c r="I71" s="932"/>
    </row>
    <row r="72" spans="1:133" ht="30.75" customHeight="1" thickBot="1" x14ac:dyDescent="0.3">
      <c r="A72" s="933" t="s">
        <v>24</v>
      </c>
      <c r="B72" s="934" t="s">
        <v>639</v>
      </c>
      <c r="C72" s="935" t="s">
        <v>640</v>
      </c>
      <c r="D72" s="936"/>
      <c r="E72" s="936"/>
      <c r="H72" s="932"/>
      <c r="I72" s="932"/>
    </row>
    <row r="73" spans="1:133" ht="13.5" customHeight="1" x14ac:dyDescent="0.25">
      <c r="A73" s="937" t="s">
        <v>175</v>
      </c>
      <c r="B73" s="938">
        <v>4031.54</v>
      </c>
      <c r="C73" s="939">
        <v>3883.49</v>
      </c>
      <c r="D73" s="936"/>
      <c r="E73" s="940"/>
      <c r="F73" s="936"/>
      <c r="G73" s="941"/>
      <c r="H73" s="932"/>
      <c r="I73" s="942"/>
      <c r="J73" s="943"/>
      <c r="K73" s="944"/>
      <c r="L73" s="944"/>
      <c r="M73" s="944"/>
      <c r="N73" s="944"/>
      <c r="O73" s="944"/>
      <c r="P73" s="944"/>
      <c r="Q73" s="944"/>
      <c r="R73" s="944"/>
      <c r="S73" s="944"/>
      <c r="T73" s="944"/>
      <c r="U73" s="944"/>
      <c r="V73" s="944"/>
      <c r="W73" s="944"/>
      <c r="X73" s="944"/>
      <c r="Y73" s="944"/>
      <c r="Z73" s="944"/>
      <c r="AA73" s="944"/>
      <c r="AB73" s="944"/>
      <c r="AC73" s="944"/>
      <c r="AD73" s="944"/>
      <c r="AE73" s="944"/>
      <c r="AF73" s="944"/>
      <c r="AG73" s="944"/>
      <c r="AH73" s="944"/>
      <c r="AI73" s="944"/>
      <c r="AJ73" s="944"/>
      <c r="AK73" s="944"/>
      <c r="AL73" s="944"/>
      <c r="AM73" s="944"/>
      <c r="AN73" s="944"/>
      <c r="AO73" s="944"/>
      <c r="AP73" s="944"/>
      <c r="AQ73" s="944"/>
      <c r="AR73" s="944"/>
      <c r="AS73" s="944"/>
      <c r="AT73" s="944"/>
      <c r="AU73" s="944"/>
      <c r="AV73" s="944"/>
      <c r="AW73" s="944"/>
      <c r="AX73" s="944"/>
      <c r="AY73" s="944"/>
      <c r="AZ73" s="944"/>
      <c r="BA73" s="944"/>
      <c r="BB73" s="944"/>
      <c r="BC73" s="944"/>
      <c r="BD73" s="944"/>
      <c r="BE73" s="944"/>
      <c r="BF73" s="944"/>
      <c r="BG73" s="944"/>
      <c r="BH73" s="944"/>
      <c r="BI73" s="944"/>
      <c r="BJ73" s="944"/>
      <c r="BK73" s="944"/>
      <c r="BL73" s="944"/>
      <c r="BM73" s="944"/>
      <c r="BN73" s="944"/>
      <c r="BO73" s="944"/>
      <c r="BP73" s="944"/>
      <c r="BQ73" s="944"/>
      <c r="BR73" s="944"/>
      <c r="BS73" s="944"/>
      <c r="BT73" s="944"/>
      <c r="BU73" s="944"/>
      <c r="BV73" s="944"/>
      <c r="BW73" s="944"/>
      <c r="BX73" s="944"/>
      <c r="BY73" s="944"/>
      <c r="BZ73" s="944"/>
      <c r="CA73" s="944"/>
      <c r="CB73" s="944"/>
      <c r="CC73" s="944"/>
      <c r="CD73" s="944"/>
      <c r="CE73" s="944"/>
      <c r="CF73" s="944"/>
      <c r="CG73" s="944"/>
      <c r="CH73" s="944"/>
      <c r="CI73" s="944"/>
      <c r="CJ73" s="944"/>
      <c r="CK73" s="944"/>
      <c r="CL73" s="944"/>
      <c r="CM73" s="944"/>
      <c r="CN73" s="944"/>
      <c r="CO73" s="944"/>
      <c r="CP73" s="944"/>
      <c r="CQ73" s="944"/>
      <c r="CR73" s="944"/>
      <c r="CS73" s="944"/>
      <c r="CT73" s="944"/>
      <c r="CU73" s="944"/>
      <c r="CV73" s="944"/>
      <c r="CW73" s="944"/>
      <c r="CX73" s="944"/>
      <c r="CY73" s="944"/>
      <c r="CZ73" s="944"/>
      <c r="DA73" s="944"/>
      <c r="DB73" s="944"/>
      <c r="DC73" s="944"/>
      <c r="DD73" s="944"/>
      <c r="DE73" s="944"/>
      <c r="DF73" s="944"/>
      <c r="DG73" s="944"/>
      <c r="DH73" s="944"/>
      <c r="DI73" s="944"/>
      <c r="DJ73" s="944"/>
      <c r="DK73" s="944"/>
      <c r="DL73" s="944"/>
      <c r="DM73" s="944"/>
      <c r="DN73" s="944"/>
      <c r="DO73" s="944"/>
      <c r="DP73" s="944"/>
      <c r="DQ73" s="944"/>
      <c r="DR73" s="944"/>
      <c r="DS73" s="944"/>
      <c r="DT73" s="944"/>
      <c r="DU73" s="944"/>
      <c r="DV73" s="944"/>
      <c r="DW73" s="944"/>
      <c r="DX73" s="944"/>
      <c r="DY73" s="944"/>
      <c r="DZ73" s="944"/>
      <c r="EA73" s="944"/>
      <c r="EB73" s="944"/>
      <c r="EC73" s="944"/>
    </row>
    <row r="74" spans="1:133" s="944" customFormat="1" ht="15.75" x14ac:dyDescent="0.25">
      <c r="A74" s="945" t="s">
        <v>50</v>
      </c>
      <c r="B74" s="946">
        <v>4634.5200000000004</v>
      </c>
      <c r="C74" s="946">
        <v>4420.37</v>
      </c>
      <c r="D74" s="936"/>
      <c r="E74" s="940"/>
      <c r="F74" s="936"/>
      <c r="G74" s="941"/>
      <c r="H74" s="932"/>
      <c r="I74" s="942"/>
      <c r="J74" s="943"/>
    </row>
    <row r="75" spans="1:133" s="944" customFormat="1" ht="16.5" customHeight="1" x14ac:dyDescent="0.25">
      <c r="A75" s="945" t="s">
        <v>87</v>
      </c>
      <c r="B75" s="946">
        <v>5753.66</v>
      </c>
      <c r="C75" s="946">
        <v>5452.16</v>
      </c>
      <c r="D75" s="936"/>
      <c r="E75" s="940"/>
      <c r="F75" s="936"/>
      <c r="G75" s="941"/>
      <c r="H75" s="932"/>
      <c r="I75" s="942"/>
      <c r="J75" s="943"/>
    </row>
    <row r="76" spans="1:133" s="944" customFormat="1" ht="15.75" x14ac:dyDescent="0.25">
      <c r="A76" s="945" t="s">
        <v>182</v>
      </c>
      <c r="B76" s="946">
        <v>6237.53</v>
      </c>
      <c r="C76" s="946">
        <v>6008.88</v>
      </c>
      <c r="D76" s="936"/>
      <c r="E76" s="940"/>
      <c r="F76" s="936"/>
      <c r="G76" s="941"/>
      <c r="H76" s="932"/>
      <c r="I76" s="947"/>
      <c r="J76" s="948"/>
    </row>
    <row r="77" spans="1:133" s="944" customFormat="1" ht="15.75" x14ac:dyDescent="0.25">
      <c r="A77" s="949" t="s">
        <v>181</v>
      </c>
      <c r="B77" s="950">
        <v>6077.85</v>
      </c>
      <c r="C77" s="950">
        <v>5942.05</v>
      </c>
      <c r="D77" s="936"/>
      <c r="E77" s="940"/>
      <c r="F77" s="936"/>
      <c r="G77" s="941"/>
      <c r="H77" s="932"/>
      <c r="I77" s="947"/>
      <c r="J77" s="948"/>
    </row>
    <row r="78" spans="1:133" s="944" customFormat="1" ht="15.75" x14ac:dyDescent="0.25">
      <c r="A78" s="945" t="s">
        <v>1</v>
      </c>
      <c r="B78" s="946">
        <v>6609.34</v>
      </c>
      <c r="C78" s="946">
        <v>6414.59</v>
      </c>
      <c r="D78" s="936"/>
      <c r="E78" s="940"/>
      <c r="F78" s="936"/>
      <c r="G78" s="941"/>
      <c r="H78" s="932"/>
      <c r="I78" s="947"/>
      <c r="J78" s="948"/>
    </row>
    <row r="79" spans="1:133" s="944" customFormat="1" ht="15.75" x14ac:dyDescent="0.25">
      <c r="A79" s="945" t="s">
        <v>0</v>
      </c>
      <c r="B79" s="946">
        <v>7420.38</v>
      </c>
      <c r="C79" s="946">
        <v>7064.07</v>
      </c>
      <c r="D79" s="936"/>
      <c r="E79" s="940"/>
      <c r="F79" s="936"/>
      <c r="G79" s="941"/>
      <c r="H79" s="932"/>
      <c r="I79" s="951"/>
      <c r="J79" s="952"/>
      <c r="K79" s="953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</row>
    <row r="80" spans="1:133" ht="18" hidden="1" customHeight="1" x14ac:dyDescent="0.25">
      <c r="A80" s="949"/>
      <c r="B80" s="950"/>
      <c r="C80" s="950"/>
      <c r="D80" s="936"/>
      <c r="E80" s="940"/>
      <c r="F80" s="936"/>
      <c r="G80" s="941"/>
      <c r="H80" s="932"/>
      <c r="I80" s="954"/>
      <c r="J80" s="955"/>
    </row>
    <row r="81" spans="1:133" ht="16.5" thickBot="1" x14ac:dyDescent="0.3">
      <c r="A81" s="945" t="s">
        <v>176</v>
      </c>
      <c r="B81" s="946">
        <v>10768.08</v>
      </c>
      <c r="C81" s="946">
        <v>10134.35</v>
      </c>
      <c r="D81" s="936"/>
      <c r="E81" s="940"/>
      <c r="F81" s="936"/>
      <c r="G81" s="941"/>
      <c r="H81" s="932"/>
      <c r="I81" s="956"/>
      <c r="J81" s="957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958"/>
      <c r="AL81" s="958"/>
      <c r="AM81" s="958"/>
      <c r="AN81" s="958"/>
      <c r="AO81" s="958"/>
      <c r="AP81" s="958"/>
      <c r="AQ81" s="958"/>
      <c r="AR81" s="958"/>
      <c r="AS81" s="958"/>
      <c r="AT81" s="958"/>
      <c r="AU81" s="958"/>
      <c r="AV81" s="958"/>
      <c r="AW81" s="958"/>
      <c r="AX81" s="958"/>
      <c r="AY81" s="958"/>
      <c r="AZ81" s="958"/>
      <c r="BA81" s="958"/>
      <c r="BB81" s="958"/>
      <c r="BC81" s="958"/>
      <c r="BD81" s="958"/>
      <c r="BE81" s="958"/>
      <c r="BF81" s="958"/>
      <c r="BG81" s="958"/>
      <c r="BH81" s="958"/>
      <c r="BI81" s="958"/>
      <c r="BJ81" s="958"/>
      <c r="BK81" s="958"/>
      <c r="BL81" s="958"/>
      <c r="BM81" s="958"/>
      <c r="BN81" s="958"/>
      <c r="BO81" s="958"/>
      <c r="BP81" s="958"/>
      <c r="BQ81" s="958"/>
      <c r="BR81" s="958"/>
      <c r="BS81" s="958"/>
      <c r="BT81" s="958"/>
      <c r="BU81" s="958"/>
      <c r="BV81" s="958"/>
      <c r="BW81" s="958"/>
      <c r="BX81" s="958"/>
      <c r="BY81" s="958"/>
      <c r="BZ81" s="958"/>
      <c r="CA81" s="958"/>
      <c r="CB81" s="958"/>
      <c r="CC81" s="958"/>
      <c r="CD81" s="958"/>
      <c r="CE81" s="958"/>
      <c r="CF81" s="958"/>
      <c r="CG81" s="958"/>
      <c r="CH81" s="958"/>
      <c r="CI81" s="958"/>
      <c r="CJ81" s="958"/>
      <c r="CK81" s="958"/>
      <c r="CL81" s="958"/>
      <c r="CM81" s="958"/>
      <c r="CN81" s="958"/>
      <c r="CO81" s="958"/>
      <c r="CP81" s="958"/>
      <c r="CQ81" s="958"/>
      <c r="CR81" s="958"/>
      <c r="CS81" s="958"/>
      <c r="CT81" s="958"/>
      <c r="CU81" s="958"/>
      <c r="CV81" s="958"/>
      <c r="CW81" s="958"/>
      <c r="CX81" s="958"/>
      <c r="CY81" s="958"/>
      <c r="CZ81" s="958"/>
      <c r="DA81" s="958"/>
      <c r="DB81" s="958"/>
      <c r="DC81" s="958"/>
      <c r="DD81" s="958"/>
      <c r="DE81" s="958"/>
      <c r="DF81" s="958"/>
      <c r="DG81" s="958"/>
      <c r="DH81" s="958"/>
      <c r="DI81" s="958"/>
      <c r="DJ81" s="958"/>
      <c r="DK81" s="958"/>
      <c r="DL81" s="958"/>
      <c r="DM81" s="958"/>
      <c r="DN81" s="958"/>
      <c r="DO81" s="958"/>
      <c r="DP81" s="958"/>
      <c r="DQ81" s="958"/>
      <c r="DR81" s="958"/>
      <c r="DS81" s="958"/>
      <c r="DT81" s="958"/>
      <c r="DU81" s="958"/>
      <c r="DV81" s="958"/>
      <c r="DW81" s="958"/>
      <c r="DX81" s="958"/>
      <c r="DY81" s="958"/>
      <c r="DZ81" s="958"/>
      <c r="EA81" s="958"/>
      <c r="EB81" s="958"/>
      <c r="EC81" s="958"/>
    </row>
    <row r="82" spans="1:133" s="958" customFormat="1" ht="15.75" hidden="1" thickBot="1" x14ac:dyDescent="0.3">
      <c r="A82" s="959"/>
      <c r="B82" s="960"/>
      <c r="C82" s="959"/>
      <c r="D82" s="936"/>
      <c r="E82" s="936"/>
      <c r="F82" s="62"/>
      <c r="G82" s="961"/>
      <c r="H82" s="932"/>
      <c r="I82" s="93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</row>
    <row r="83" spans="1:133" x14ac:dyDescent="0.2">
      <c r="A83" s="962"/>
      <c r="B83" s="963"/>
      <c r="C83" s="964"/>
      <c r="E83" s="3"/>
      <c r="F83" s="3"/>
      <c r="H83" s="932"/>
      <c r="I83" s="932"/>
    </row>
    <row r="84" spans="1:133" s="3" customFormat="1" ht="29.25" customHeight="1" x14ac:dyDescent="0.2">
      <c r="A84" s="965"/>
      <c r="B84" s="966"/>
      <c r="C84" s="967"/>
      <c r="H84" s="968"/>
      <c r="I84" s="968"/>
    </row>
    <row r="85" spans="1:133" s="3" customFormat="1" ht="31.5" customHeight="1" x14ac:dyDescent="0.25">
      <c r="A85" s="969"/>
      <c r="B85" s="970"/>
      <c r="C85" s="970"/>
      <c r="H85" s="968"/>
      <c r="I85" s="968"/>
    </row>
    <row r="86" spans="1:133" s="3" customFormat="1" ht="15.75" x14ac:dyDescent="0.25">
      <c r="A86" s="19"/>
      <c r="B86" s="237"/>
      <c r="C86" s="71"/>
      <c r="H86" s="968"/>
      <c r="I86" s="968"/>
    </row>
    <row r="87" spans="1:133" s="3" customFormat="1" ht="15.75" x14ac:dyDescent="0.25">
      <c r="A87" s="19"/>
      <c r="B87" s="237"/>
      <c r="C87" s="71"/>
      <c r="H87" s="968"/>
      <c r="I87" s="968"/>
    </row>
    <row r="88" spans="1:133" s="3" customFormat="1" ht="15.75" x14ac:dyDescent="0.25">
      <c r="A88" s="19"/>
      <c r="B88" s="237"/>
      <c r="C88" s="71"/>
      <c r="H88" s="968"/>
      <c r="I88" s="968"/>
    </row>
    <row r="89" spans="1:133" s="3" customFormat="1" ht="15.75" x14ac:dyDescent="0.25">
      <c r="A89" s="19"/>
      <c r="B89" s="237"/>
      <c r="C89" s="71"/>
      <c r="H89" s="968"/>
      <c r="I89" s="968"/>
    </row>
    <row r="90" spans="1:133" s="3" customFormat="1" ht="15.75" x14ac:dyDescent="0.25">
      <c r="A90" s="19"/>
      <c r="B90" s="237"/>
      <c r="C90" s="71"/>
      <c r="H90" s="968"/>
      <c r="I90" s="968"/>
    </row>
    <row r="91" spans="1:133" s="3" customFormat="1" ht="15.75" x14ac:dyDescent="0.25">
      <c r="A91" s="922"/>
      <c r="B91" s="237"/>
      <c r="C91" s="71"/>
      <c r="H91" s="968"/>
      <c r="I91" s="968"/>
    </row>
    <row r="92" spans="1:133" s="3" customFormat="1" ht="15.75" x14ac:dyDescent="0.25">
      <c r="A92" s="19"/>
      <c r="B92" s="237"/>
      <c r="C92" s="71"/>
      <c r="H92" s="968"/>
      <c r="I92" s="968"/>
    </row>
    <row r="93" spans="1:133" s="3" customFormat="1" ht="15.75" x14ac:dyDescent="0.25">
      <c r="A93" s="799"/>
      <c r="B93" s="237"/>
      <c r="C93" s="71"/>
      <c r="H93" s="968"/>
      <c r="I93" s="968"/>
    </row>
    <row r="94" spans="1:133" s="3" customFormat="1" ht="15.75" x14ac:dyDescent="0.25">
      <c r="A94" s="19"/>
      <c r="B94" s="237"/>
      <c r="C94" s="71"/>
      <c r="H94" s="968"/>
      <c r="I94" s="968"/>
    </row>
    <row r="95" spans="1:133" s="3" customFormat="1" ht="15.75" x14ac:dyDescent="0.25">
      <c r="A95" s="19"/>
      <c r="B95" s="237"/>
      <c r="C95" s="71"/>
      <c r="H95" s="968"/>
      <c r="I95" s="968"/>
    </row>
    <row r="96" spans="1:133" s="3" customFormat="1" ht="15.75" x14ac:dyDescent="0.25">
      <c r="A96" s="19"/>
      <c r="B96" s="237"/>
      <c r="C96" s="71"/>
      <c r="H96" s="968"/>
      <c r="I96" s="968"/>
    </row>
    <row r="97" spans="1:19" s="3" customFormat="1" ht="15.75" x14ac:dyDescent="0.25">
      <c r="A97" s="19"/>
      <c r="B97" s="237"/>
      <c r="C97" s="71"/>
    </row>
    <row r="98" spans="1:19" x14ac:dyDescent="0.2">
      <c r="A98" s="3"/>
      <c r="B98" s="3"/>
      <c r="C98" s="61"/>
      <c r="D98" s="3"/>
      <c r="E98" s="3"/>
      <c r="F98" s="3"/>
      <c r="G98" s="3"/>
    </row>
    <row r="99" spans="1:19" ht="13.5" thickBot="1" x14ac:dyDescent="0.25">
      <c r="A99" s="3"/>
      <c r="B99" s="3"/>
      <c r="C99" s="3"/>
      <c r="D99" s="3"/>
      <c r="E99" s="3"/>
      <c r="F99" s="3"/>
      <c r="G99" s="3"/>
    </row>
    <row r="100" spans="1:19" ht="16.5" customHeight="1" thickBot="1" x14ac:dyDescent="0.25">
      <c r="A100" s="1012"/>
      <c r="B100" s="1014" t="s">
        <v>5</v>
      </c>
      <c r="C100" s="1015"/>
      <c r="D100" s="1016"/>
      <c r="E100" s="1014" t="s">
        <v>6</v>
      </c>
      <c r="F100" s="1015"/>
      <c r="G100" s="1016"/>
      <c r="H100" s="1008" t="s">
        <v>8</v>
      </c>
      <c r="I100" s="1009"/>
      <c r="J100" s="1010"/>
      <c r="K100" s="1008" t="s">
        <v>7</v>
      </c>
      <c r="L100" s="1009"/>
      <c r="M100" s="1010"/>
      <c r="N100" s="1008" t="s">
        <v>102</v>
      </c>
      <c r="O100" s="1009"/>
      <c r="P100" s="1010"/>
      <c r="Q100" s="1008" t="s">
        <v>103</v>
      </c>
      <c r="R100" s="1009"/>
      <c r="S100" s="1010"/>
    </row>
    <row r="101" spans="1:19" ht="16.5" thickBot="1" x14ac:dyDescent="0.3">
      <c r="A101" s="1013"/>
      <c r="B101" s="971">
        <v>2017</v>
      </c>
      <c r="C101" s="972">
        <v>2018</v>
      </c>
      <c r="D101" s="973">
        <v>2019</v>
      </c>
      <c r="E101" s="971">
        <v>2017</v>
      </c>
      <c r="F101" s="972">
        <v>2018</v>
      </c>
      <c r="G101" s="973">
        <v>2019</v>
      </c>
      <c r="H101" s="971">
        <v>2017</v>
      </c>
      <c r="I101" s="972">
        <v>2018</v>
      </c>
      <c r="J101" s="973">
        <v>2019</v>
      </c>
      <c r="K101" s="971">
        <v>2017</v>
      </c>
      <c r="L101" s="972">
        <v>2018</v>
      </c>
      <c r="M101" s="973">
        <v>2019</v>
      </c>
      <c r="N101" s="971">
        <v>2017</v>
      </c>
      <c r="O101" s="972">
        <v>2018</v>
      </c>
      <c r="P101" s="973">
        <v>2019</v>
      </c>
      <c r="Q101" s="971">
        <v>2017</v>
      </c>
      <c r="R101" s="972">
        <v>2018</v>
      </c>
      <c r="S101" s="973">
        <v>2019</v>
      </c>
    </row>
    <row r="102" spans="1:19" ht="16.5" x14ac:dyDescent="0.25">
      <c r="A102" s="974" t="s">
        <v>9</v>
      </c>
      <c r="B102" s="975">
        <v>5736.99</v>
      </c>
      <c r="C102" s="976">
        <v>7079.88</v>
      </c>
      <c r="D102" s="977">
        <v>5931.58</v>
      </c>
      <c r="E102" s="978">
        <v>9980.7199999999993</v>
      </c>
      <c r="F102" s="977">
        <v>12876.03</v>
      </c>
      <c r="G102" s="979">
        <v>11451.94</v>
      </c>
      <c r="H102" s="975">
        <v>971.76</v>
      </c>
      <c r="I102" s="976">
        <v>991.6</v>
      </c>
      <c r="J102" s="977">
        <v>806.77</v>
      </c>
      <c r="K102" s="980">
        <v>748</v>
      </c>
      <c r="L102" s="981">
        <v>1094.45</v>
      </c>
      <c r="M102" s="977">
        <v>1331.18</v>
      </c>
      <c r="N102" s="980">
        <v>1192.6199999999999</v>
      </c>
      <c r="O102" s="981">
        <v>1331.67</v>
      </c>
      <c r="P102" s="977">
        <v>1291.75</v>
      </c>
      <c r="Q102" s="980">
        <v>16.809999999999999</v>
      </c>
      <c r="R102" s="981">
        <v>17.170000000000002</v>
      </c>
      <c r="S102" s="977">
        <v>15.61</v>
      </c>
    </row>
    <row r="103" spans="1:19" ht="16.5" x14ac:dyDescent="0.25">
      <c r="A103" s="982" t="s">
        <v>10</v>
      </c>
      <c r="B103" s="983">
        <v>5941.1</v>
      </c>
      <c r="C103" s="984">
        <v>7001.33</v>
      </c>
      <c r="D103" s="985">
        <v>6277.77</v>
      </c>
      <c r="E103" s="986">
        <v>10615.53</v>
      </c>
      <c r="F103" s="985">
        <v>13572.75</v>
      </c>
      <c r="G103" s="987">
        <v>12646.5</v>
      </c>
      <c r="H103" s="983">
        <v>1007.35</v>
      </c>
      <c r="I103" s="984">
        <v>988.25</v>
      </c>
      <c r="J103" s="985">
        <v>817.9</v>
      </c>
      <c r="K103" s="988">
        <v>774.9</v>
      </c>
      <c r="L103" s="989">
        <v>1022.45</v>
      </c>
      <c r="M103" s="985">
        <v>1443.15</v>
      </c>
      <c r="N103" s="988">
        <v>1234.33</v>
      </c>
      <c r="O103" s="989">
        <v>1331.53</v>
      </c>
      <c r="P103" s="985">
        <v>1320.0650000000001</v>
      </c>
      <c r="Q103" s="988">
        <v>17.86</v>
      </c>
      <c r="R103" s="989">
        <v>16.66</v>
      </c>
      <c r="S103" s="985">
        <v>15.806250000000002</v>
      </c>
    </row>
    <row r="104" spans="1:19" ht="16.5" x14ac:dyDescent="0.25">
      <c r="A104" s="982" t="s">
        <v>11</v>
      </c>
      <c r="B104" s="983">
        <v>5821.09</v>
      </c>
      <c r="C104" s="984">
        <v>6795.25</v>
      </c>
      <c r="D104" s="985">
        <v>6450.3119047619048</v>
      </c>
      <c r="E104" s="986">
        <v>10225.65</v>
      </c>
      <c r="F104" s="985">
        <v>13399.76</v>
      </c>
      <c r="G104" s="987">
        <v>13056.307142857142</v>
      </c>
      <c r="H104" s="983">
        <v>962.26</v>
      </c>
      <c r="I104" s="984">
        <v>954.57</v>
      </c>
      <c r="J104" s="985">
        <v>843.4</v>
      </c>
      <c r="K104" s="988">
        <v>776.3</v>
      </c>
      <c r="L104" s="989">
        <v>987.33</v>
      </c>
      <c r="M104" s="985">
        <v>1530.71</v>
      </c>
      <c r="N104" s="988">
        <v>1231.07</v>
      </c>
      <c r="O104" s="989">
        <v>1324.66</v>
      </c>
      <c r="P104" s="985">
        <v>1300.8699999999999</v>
      </c>
      <c r="Q104" s="988">
        <v>16.88</v>
      </c>
      <c r="R104" s="989">
        <v>16.47</v>
      </c>
      <c r="S104" s="985">
        <v>15.32</v>
      </c>
    </row>
    <row r="105" spans="1:19" ht="16.5" x14ac:dyDescent="0.25">
      <c r="A105" s="982" t="s">
        <v>12</v>
      </c>
      <c r="B105" s="983">
        <v>5697.37</v>
      </c>
      <c r="C105" s="984">
        <v>6838.07</v>
      </c>
      <c r="D105" s="985">
        <v>6444.5</v>
      </c>
      <c r="E105" s="986">
        <v>9664.86</v>
      </c>
      <c r="F105" s="985">
        <v>13930.75</v>
      </c>
      <c r="G105" s="987">
        <v>12815.125</v>
      </c>
      <c r="H105" s="983">
        <v>959.89</v>
      </c>
      <c r="I105" s="984">
        <v>924.16</v>
      </c>
      <c r="J105" s="985">
        <v>886.3</v>
      </c>
      <c r="K105" s="988">
        <v>799.67</v>
      </c>
      <c r="L105" s="989">
        <v>970.55</v>
      </c>
      <c r="M105" s="985">
        <v>1389.3</v>
      </c>
      <c r="N105" s="988">
        <v>1265.6300000000001</v>
      </c>
      <c r="O105" s="989">
        <v>1335.34</v>
      </c>
      <c r="P105" s="985">
        <v>1286.4449999999999</v>
      </c>
      <c r="Q105" s="988">
        <v>18</v>
      </c>
      <c r="R105" s="989">
        <v>16.600000000000001</v>
      </c>
      <c r="S105" s="985">
        <v>15.042000000000002</v>
      </c>
    </row>
    <row r="106" spans="1:19" ht="16.5" x14ac:dyDescent="0.25">
      <c r="A106" s="982" t="s">
        <v>13</v>
      </c>
      <c r="B106" s="983">
        <v>5591.11</v>
      </c>
      <c r="C106" s="984">
        <v>6821.3</v>
      </c>
      <c r="D106" s="985">
        <v>6027.7049999999999</v>
      </c>
      <c r="E106" s="986">
        <v>9150.9599999999991</v>
      </c>
      <c r="F106" s="985">
        <v>14351.67</v>
      </c>
      <c r="G106" s="987">
        <v>11995.116666666667</v>
      </c>
      <c r="H106" s="983">
        <v>929.71</v>
      </c>
      <c r="I106" s="984">
        <v>904.29</v>
      </c>
      <c r="J106" s="985">
        <v>832.33333333333337</v>
      </c>
      <c r="K106" s="988">
        <v>792.43</v>
      </c>
      <c r="L106" s="989">
        <v>980.3</v>
      </c>
      <c r="M106" s="985">
        <v>1330.2380952380952</v>
      </c>
      <c r="N106" s="988">
        <v>1245</v>
      </c>
      <c r="O106" s="989">
        <v>1303.03</v>
      </c>
      <c r="P106" s="985">
        <v>1283.9476190476191</v>
      </c>
      <c r="Q106" s="988">
        <v>16.760000000000002</v>
      </c>
      <c r="R106" s="989">
        <v>16.47</v>
      </c>
      <c r="S106" s="985">
        <v>14.62547619047619</v>
      </c>
    </row>
    <row r="107" spans="1:19" ht="16.5" x14ac:dyDescent="0.25">
      <c r="A107" s="982" t="s">
        <v>14</v>
      </c>
      <c r="B107" s="990">
        <v>5699.08</v>
      </c>
      <c r="C107" s="984">
        <v>6954.17</v>
      </c>
      <c r="D107" s="985">
        <v>5867.9650000000001</v>
      </c>
      <c r="E107" s="991">
        <v>8927.6200000000008</v>
      </c>
      <c r="F107" s="985">
        <v>15107.03</v>
      </c>
      <c r="G107" s="987">
        <v>11967.25</v>
      </c>
      <c r="H107" s="990">
        <v>930.73</v>
      </c>
      <c r="I107" s="984">
        <v>884.9</v>
      </c>
      <c r="J107" s="985">
        <v>808.2</v>
      </c>
      <c r="K107" s="992">
        <v>864.64</v>
      </c>
      <c r="L107" s="989">
        <v>985.05</v>
      </c>
      <c r="M107" s="985">
        <v>1443.85</v>
      </c>
      <c r="N107" s="992">
        <v>1260.22</v>
      </c>
      <c r="O107" s="989">
        <v>1281.57</v>
      </c>
      <c r="P107" s="985">
        <v>1359.0425</v>
      </c>
      <c r="Q107" s="992">
        <v>16.95</v>
      </c>
      <c r="R107" s="989">
        <v>16.52</v>
      </c>
      <c r="S107" s="985">
        <v>14.995750000000001</v>
      </c>
    </row>
    <row r="108" spans="1:19" ht="16.5" x14ac:dyDescent="0.25">
      <c r="A108" s="982" t="s">
        <v>66</v>
      </c>
      <c r="B108" s="990">
        <v>5978.11</v>
      </c>
      <c r="C108" s="984">
        <v>6247.62</v>
      </c>
      <c r="D108" s="985">
        <v>5939.2</v>
      </c>
      <c r="E108" s="991">
        <v>9478.69</v>
      </c>
      <c r="F108" s="985">
        <v>13767.73</v>
      </c>
      <c r="G108" s="987">
        <v>13458.585652173913</v>
      </c>
      <c r="H108" s="990">
        <v>916.95</v>
      </c>
      <c r="I108" s="984">
        <v>831.84</v>
      </c>
      <c r="J108" s="985">
        <v>845.71428571428567</v>
      </c>
      <c r="K108" s="992">
        <v>860.8</v>
      </c>
      <c r="L108" s="989">
        <v>931.14</v>
      </c>
      <c r="M108" s="985">
        <v>1544</v>
      </c>
      <c r="N108" s="992">
        <v>1236.22</v>
      </c>
      <c r="O108" s="989">
        <v>1238.53</v>
      </c>
      <c r="P108" s="985">
        <v>1412.978260869565</v>
      </c>
      <c r="Q108" s="992">
        <v>16.14</v>
      </c>
      <c r="R108" s="989">
        <v>15.71</v>
      </c>
      <c r="S108" s="985">
        <v>15.745217391304347</v>
      </c>
    </row>
    <row r="109" spans="1:19" ht="16.5" x14ac:dyDescent="0.25">
      <c r="A109" s="837" t="s">
        <v>71</v>
      </c>
      <c r="B109" s="993">
        <v>6477.68</v>
      </c>
      <c r="C109" s="984">
        <v>6039.26</v>
      </c>
      <c r="D109" s="985">
        <v>5707.5480952380949</v>
      </c>
      <c r="E109" s="994">
        <v>10848.52</v>
      </c>
      <c r="F109" s="985">
        <v>13429.2</v>
      </c>
      <c r="G109" s="987">
        <v>15677.976428571428</v>
      </c>
      <c r="H109" s="993">
        <v>972.67</v>
      </c>
      <c r="I109" s="984">
        <v>805.11</v>
      </c>
      <c r="J109" s="985">
        <v>859.14285714285711</v>
      </c>
      <c r="K109" s="995">
        <v>913.1</v>
      </c>
      <c r="L109" s="989">
        <v>918.09</v>
      </c>
      <c r="M109" s="985">
        <v>1453.4285714285713</v>
      </c>
      <c r="N109" s="995">
        <v>1282.3</v>
      </c>
      <c r="O109" s="989">
        <v>1201.3</v>
      </c>
      <c r="P109" s="985">
        <v>1498.7976190476193</v>
      </c>
      <c r="Q109" s="995">
        <v>16.91</v>
      </c>
      <c r="R109" s="989">
        <v>15.01</v>
      </c>
      <c r="S109" s="985">
        <v>17.137857142857143</v>
      </c>
    </row>
    <row r="110" spans="1:19" ht="16.5" x14ac:dyDescent="0.25">
      <c r="A110" s="837" t="s">
        <v>77</v>
      </c>
      <c r="B110" s="993">
        <v>6582.68</v>
      </c>
      <c r="C110" s="984">
        <v>6019.61</v>
      </c>
      <c r="D110" s="985">
        <v>5744.9880952380954</v>
      </c>
      <c r="E110" s="994">
        <v>11230.36</v>
      </c>
      <c r="F110" s="985">
        <v>12523.875</v>
      </c>
      <c r="G110" s="987">
        <v>17668.097619047618</v>
      </c>
      <c r="H110" s="993">
        <v>968.1</v>
      </c>
      <c r="I110" s="984">
        <v>803.98</v>
      </c>
      <c r="J110" s="985">
        <v>943.90476190476193</v>
      </c>
      <c r="K110" s="995">
        <v>935.85</v>
      </c>
      <c r="L110" s="989">
        <v>1012.65</v>
      </c>
      <c r="M110" s="985">
        <v>1601.0952380952381</v>
      </c>
      <c r="N110" s="995">
        <v>1314.98</v>
      </c>
      <c r="O110" s="989">
        <v>1198.47</v>
      </c>
      <c r="P110" s="985">
        <v>1511.3142857142859</v>
      </c>
      <c r="Q110" s="995">
        <v>17.45</v>
      </c>
      <c r="R110" s="989">
        <v>14.26</v>
      </c>
      <c r="S110" s="985">
        <v>18.169999999999998</v>
      </c>
    </row>
    <row r="111" spans="1:19" ht="16.5" x14ac:dyDescent="0.25">
      <c r="A111" s="837" t="s">
        <v>78</v>
      </c>
      <c r="B111" s="993">
        <v>6796.85</v>
      </c>
      <c r="C111" s="984">
        <v>6215.2306521739129</v>
      </c>
      <c r="D111" s="985">
        <v>5742.39</v>
      </c>
      <c r="E111" s="994">
        <v>11319.66</v>
      </c>
      <c r="F111" s="985">
        <v>12323.151956521739</v>
      </c>
      <c r="G111" s="987">
        <v>17107.61</v>
      </c>
      <c r="H111" s="993">
        <v>921.43</v>
      </c>
      <c r="I111" s="984">
        <v>830.32</v>
      </c>
      <c r="J111" s="985">
        <v>897.26086956521738</v>
      </c>
      <c r="K111" s="995">
        <v>960.52</v>
      </c>
      <c r="L111" s="989">
        <v>1492.18</v>
      </c>
      <c r="M111" s="985">
        <v>1729.5454545454545</v>
      </c>
      <c r="N111" s="995">
        <v>1279.51</v>
      </c>
      <c r="O111" s="989">
        <v>1215.3900000000001</v>
      </c>
      <c r="P111" s="985">
        <v>1494.8</v>
      </c>
      <c r="Q111" s="995">
        <v>17.07</v>
      </c>
      <c r="R111" s="989">
        <v>14.58</v>
      </c>
      <c r="S111" s="985">
        <v>17.624565217391304</v>
      </c>
    </row>
    <row r="112" spans="1:19" ht="16.5" x14ac:dyDescent="0.25">
      <c r="A112" s="837" t="s">
        <v>82</v>
      </c>
      <c r="B112" s="993">
        <v>6825.09</v>
      </c>
      <c r="C112" s="984">
        <v>6192.3850000000002</v>
      </c>
      <c r="D112" s="985">
        <v>5859.31</v>
      </c>
      <c r="E112" s="994">
        <v>11989.89</v>
      </c>
      <c r="F112" s="985">
        <v>11249.21</v>
      </c>
      <c r="G112" s="987">
        <v>15195.24</v>
      </c>
      <c r="H112" s="993">
        <v>934</v>
      </c>
      <c r="I112" s="984">
        <v>846.14</v>
      </c>
      <c r="J112" s="985">
        <v>901.23809523809518</v>
      </c>
      <c r="K112" s="995">
        <v>999.8</v>
      </c>
      <c r="L112" s="989">
        <v>1141.2</v>
      </c>
      <c r="M112" s="985">
        <v>1767.7619047619048</v>
      </c>
      <c r="N112" s="995">
        <v>1282.28</v>
      </c>
      <c r="O112" s="989">
        <v>1220.95</v>
      </c>
      <c r="P112" s="985">
        <v>1470.0166666666669</v>
      </c>
      <c r="Q112" s="995">
        <v>17.010000000000002</v>
      </c>
      <c r="R112" s="989">
        <v>14.37</v>
      </c>
      <c r="S112" s="985">
        <v>17.179523809523808</v>
      </c>
    </row>
    <row r="113" spans="1:19" ht="17.25" thickBot="1" x14ac:dyDescent="0.3">
      <c r="A113" s="996" t="s">
        <v>83</v>
      </c>
      <c r="B113" s="997">
        <v>6800.64</v>
      </c>
      <c r="C113" s="998">
        <v>6093.5152631578903</v>
      </c>
      <c r="D113" s="999"/>
      <c r="E113" s="1000">
        <v>11405.66</v>
      </c>
      <c r="F113" s="999">
        <v>10833.291052631579</v>
      </c>
      <c r="G113" s="1001"/>
      <c r="H113" s="997">
        <v>906.32</v>
      </c>
      <c r="I113" s="998">
        <v>790.35</v>
      </c>
      <c r="J113" s="999"/>
      <c r="K113" s="1002">
        <v>1021.16</v>
      </c>
      <c r="L113" s="1003">
        <v>1246.72</v>
      </c>
      <c r="M113" s="999"/>
      <c r="N113" s="1002">
        <v>1263.54</v>
      </c>
      <c r="O113" s="1003">
        <v>1250.56</v>
      </c>
      <c r="P113" s="999"/>
      <c r="Q113" s="1002">
        <v>16.16</v>
      </c>
      <c r="R113" s="1003">
        <v>14.7</v>
      </c>
      <c r="S113" s="999"/>
    </row>
    <row r="114" spans="1:19" s="57" customFormat="1" x14ac:dyDescent="0.2">
      <c r="A114" s="873" t="s">
        <v>557</v>
      </c>
      <c r="B114" s="318">
        <f t="shared" ref="B114:C114" si="5">AVERAGE(B102:B113)</f>
        <v>6162.3158333333331</v>
      </c>
      <c r="C114" s="318">
        <f t="shared" si="5"/>
        <v>6524.8017429443171</v>
      </c>
      <c r="D114" s="318">
        <f>AVERAGE(D102:D113)</f>
        <v>5999.3880086580084</v>
      </c>
      <c r="E114" s="318">
        <f t="shared" ref="E114:S114" si="6">AVERAGE(E102:E113)</f>
        <v>10403.176666666668</v>
      </c>
      <c r="F114" s="318">
        <f t="shared" si="6"/>
        <v>13113.704000762775</v>
      </c>
      <c r="G114" s="318">
        <f t="shared" si="6"/>
        <v>13912.704409937887</v>
      </c>
      <c r="H114" s="318">
        <f t="shared" si="6"/>
        <v>948.43083333333323</v>
      </c>
      <c r="I114" s="318">
        <f t="shared" si="6"/>
        <v>879.62583333333316</v>
      </c>
      <c r="J114" s="318">
        <f t="shared" si="6"/>
        <v>858.37856389986814</v>
      </c>
      <c r="K114" s="318">
        <f t="shared" si="6"/>
        <v>870.59749999999997</v>
      </c>
      <c r="L114" s="318">
        <f t="shared" si="6"/>
        <v>1065.1758333333335</v>
      </c>
      <c r="M114" s="318">
        <f t="shared" si="6"/>
        <v>1505.841751279024</v>
      </c>
      <c r="N114" s="318">
        <f t="shared" si="6"/>
        <v>1257.3083333333334</v>
      </c>
      <c r="O114" s="318">
        <f t="shared" si="6"/>
        <v>1269.4166666666665</v>
      </c>
      <c r="P114" s="318">
        <f t="shared" si="6"/>
        <v>1384.5479046677958</v>
      </c>
      <c r="Q114" s="318">
        <f t="shared" si="6"/>
        <v>16.999999999999996</v>
      </c>
      <c r="R114" s="318">
        <f t="shared" si="6"/>
        <v>15.709999999999999</v>
      </c>
      <c r="S114" s="318">
        <f t="shared" si="6"/>
        <v>16.114239977413892</v>
      </c>
    </row>
    <row r="115" spans="1:19" x14ac:dyDescent="0.2">
      <c r="A115" s="3"/>
      <c r="B115" s="3"/>
      <c r="C115" s="3"/>
      <c r="D115" s="3"/>
      <c r="E115" s="3"/>
      <c r="F115" s="3"/>
      <c r="G115" s="3"/>
    </row>
    <row r="116" spans="1:19" x14ac:dyDescent="0.2">
      <c r="A116" s="3"/>
      <c r="B116" s="3"/>
      <c r="C116" s="3"/>
      <c r="D116" s="3"/>
      <c r="E116" s="3"/>
      <c r="F116" s="3"/>
      <c r="G116" s="3"/>
    </row>
    <row r="117" spans="1:19" x14ac:dyDescent="0.2">
      <c r="A117" s="3"/>
      <c r="B117" s="3"/>
      <c r="C117" s="3"/>
      <c r="D117" s="3"/>
      <c r="E117" s="3"/>
      <c r="F117" s="3"/>
      <c r="G117" s="3"/>
    </row>
    <row r="118" spans="1:19" x14ac:dyDescent="0.2">
      <c r="A118" s="3"/>
      <c r="B118" s="3"/>
      <c r="C118" s="3"/>
      <c r="D118" s="3"/>
      <c r="E118" s="3"/>
      <c r="F118" s="3"/>
      <c r="G118" s="3"/>
    </row>
    <row r="119" spans="1:19" x14ac:dyDescent="0.2">
      <c r="A119" s="3"/>
      <c r="B119" s="3"/>
      <c r="C119" s="3"/>
      <c r="D119" s="3"/>
      <c r="E119" s="3"/>
      <c r="F119" s="3"/>
      <c r="G119" s="3"/>
    </row>
    <row r="120" spans="1:19" x14ac:dyDescent="0.2">
      <c r="A120" s="3"/>
      <c r="B120" s="3"/>
      <c r="C120" s="3"/>
      <c r="D120" s="3"/>
      <c r="E120" s="3"/>
      <c r="F120" s="3"/>
      <c r="G120" s="3"/>
    </row>
    <row r="121" spans="1:19" x14ac:dyDescent="0.2">
      <c r="A121" s="3"/>
      <c r="B121" s="3"/>
      <c r="C121" s="3"/>
      <c r="D121" s="3"/>
      <c r="E121" s="3"/>
      <c r="F121" s="3"/>
      <c r="G121" s="3"/>
    </row>
    <row r="122" spans="1:19" x14ac:dyDescent="0.2">
      <c r="A122" s="3"/>
      <c r="B122" s="3"/>
      <c r="C122" s="3"/>
      <c r="D122" s="3"/>
      <c r="E122" s="3"/>
      <c r="F122" s="3"/>
      <c r="G122" s="3"/>
    </row>
    <row r="123" spans="1:19" x14ac:dyDescent="0.2">
      <c r="A123" s="3"/>
      <c r="B123" s="3"/>
      <c r="C123" s="3"/>
      <c r="D123" s="3"/>
      <c r="E123" s="3"/>
      <c r="F123" s="3"/>
      <c r="G123" s="3"/>
    </row>
    <row r="124" spans="1:19" x14ac:dyDescent="0.2">
      <c r="A124" s="3"/>
      <c r="B124" s="3"/>
      <c r="C124" s="3"/>
      <c r="D124" s="3"/>
      <c r="E124" s="3"/>
      <c r="F124" s="3"/>
      <c r="G124" s="3"/>
    </row>
    <row r="125" spans="1:19" x14ac:dyDescent="0.2">
      <c r="A125" s="3"/>
      <c r="B125" s="3"/>
      <c r="C125" s="3"/>
      <c r="D125" s="3"/>
      <c r="E125" s="3"/>
      <c r="F125" s="3"/>
      <c r="G125" s="3"/>
    </row>
    <row r="126" spans="1:19" x14ac:dyDescent="0.2">
      <c r="A126" s="3"/>
      <c r="B126" s="3"/>
      <c r="C126" s="3"/>
      <c r="D126" s="3"/>
      <c r="E126" s="3"/>
      <c r="F126" s="3"/>
      <c r="G126" s="3"/>
    </row>
    <row r="127" spans="1:19" x14ac:dyDescent="0.2">
      <c r="A127" s="3"/>
      <c r="B127" s="3"/>
      <c r="C127" s="3"/>
      <c r="D127" s="3"/>
      <c r="E127" s="3"/>
      <c r="F127" s="3"/>
      <c r="G127" s="3"/>
    </row>
    <row r="128" spans="1:19" x14ac:dyDescent="0.2">
      <c r="A128" s="3"/>
      <c r="B128" s="3"/>
      <c r="C128" s="3"/>
      <c r="D128" s="3"/>
      <c r="E128" s="3"/>
      <c r="F128" s="3"/>
      <c r="G128" s="3"/>
    </row>
    <row r="129" spans="1:7" x14ac:dyDescent="0.2">
      <c r="A129" s="3"/>
      <c r="B129" s="3"/>
      <c r="C129" s="3"/>
      <c r="D129" s="3"/>
      <c r="E129" s="3"/>
      <c r="F129" s="3"/>
      <c r="G129" s="3"/>
    </row>
  </sheetData>
  <sortState ref="A75:G82">
    <sortCondition ref="B75:B82"/>
  </sortState>
  <mergeCells count="18">
    <mergeCell ref="Q100:S100"/>
    <mergeCell ref="N50:O50"/>
    <mergeCell ref="A100:A101"/>
    <mergeCell ref="B100:D100"/>
    <mergeCell ref="E100:G100"/>
    <mergeCell ref="J50:K50"/>
    <mergeCell ref="L50:M50"/>
    <mergeCell ref="N100:P100"/>
    <mergeCell ref="K100:M100"/>
    <mergeCell ref="H100:J100"/>
    <mergeCell ref="D54:E54"/>
    <mergeCell ref="F56:G56"/>
    <mergeCell ref="A54:A55"/>
    <mergeCell ref="C54:C55"/>
    <mergeCell ref="A33:A34"/>
    <mergeCell ref="A43:A44"/>
    <mergeCell ref="B43:C43"/>
    <mergeCell ref="B33:C33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37"/>
  <sheetViews>
    <sheetView view="pageBreakPreview" zoomScale="80" zoomScaleNormal="75" zoomScaleSheetLayoutView="80" workbookViewId="0">
      <pane ySplit="4" topLeftCell="A95" activePane="bottomLeft" state="frozen"/>
      <selection activeCell="S20" sqref="S20"/>
      <selection pane="bottomLeft" activeCell="A15" sqref="A15"/>
    </sheetView>
  </sheetViews>
  <sheetFormatPr defaultColWidth="5.7109375" defaultRowHeight="15.75" x14ac:dyDescent="0.2"/>
  <cols>
    <col min="1" max="1" width="113.42578125" style="98" customWidth="1"/>
    <col min="2" max="2" width="10.140625" style="98" bestFit="1" customWidth="1"/>
    <col min="3" max="3" width="18.85546875" style="98" customWidth="1"/>
    <col min="4" max="4" width="20.7109375" style="98" customWidth="1"/>
    <col min="5" max="5" width="22.5703125" style="124" customWidth="1"/>
    <col min="6" max="6" width="89.140625" style="684" bestFit="1" customWidth="1"/>
    <col min="7" max="7" width="9.140625" style="98" customWidth="1"/>
    <col min="8" max="8" width="22.5703125" style="98" customWidth="1"/>
    <col min="9" max="252" width="9.140625" style="98" customWidth="1"/>
    <col min="253" max="253" width="5.7109375" style="98"/>
    <col min="254" max="254" width="5.7109375" style="98" customWidth="1"/>
    <col min="255" max="255" width="112.5703125" style="98" customWidth="1"/>
    <col min="256" max="256" width="10.140625" style="98" bestFit="1" customWidth="1"/>
    <col min="257" max="257" width="18.85546875" style="98" customWidth="1"/>
    <col min="258" max="258" width="19" style="98" customWidth="1"/>
    <col min="259" max="259" width="19.5703125" style="98" customWidth="1"/>
    <col min="260" max="260" width="16.7109375" style="98" customWidth="1"/>
    <col min="261" max="508" width="9.140625" style="98" customWidth="1"/>
    <col min="509" max="509" width="5.7109375" style="98"/>
    <col min="510" max="510" width="5.7109375" style="98" customWidth="1"/>
    <col min="511" max="511" width="112.5703125" style="98" customWidth="1"/>
    <col min="512" max="512" width="10.140625" style="98" bestFit="1" customWidth="1"/>
    <col min="513" max="513" width="18.85546875" style="98" customWidth="1"/>
    <col min="514" max="514" width="19" style="98" customWidth="1"/>
    <col min="515" max="515" width="19.5703125" style="98" customWidth="1"/>
    <col min="516" max="516" width="16.7109375" style="98" customWidth="1"/>
    <col min="517" max="764" width="9.140625" style="98" customWidth="1"/>
    <col min="765" max="765" width="5.7109375" style="98"/>
    <col min="766" max="766" width="5.7109375" style="98" customWidth="1"/>
    <col min="767" max="767" width="112.5703125" style="98" customWidth="1"/>
    <col min="768" max="768" width="10.140625" style="98" bestFit="1" customWidth="1"/>
    <col min="769" max="769" width="18.85546875" style="98" customWidth="1"/>
    <col min="770" max="770" width="19" style="98" customWidth="1"/>
    <col min="771" max="771" width="19.5703125" style="98" customWidth="1"/>
    <col min="772" max="772" width="16.7109375" style="98" customWidth="1"/>
    <col min="773" max="1020" width="9.140625" style="98" customWidth="1"/>
    <col min="1021" max="1021" width="5.7109375" style="98"/>
    <col min="1022" max="1022" width="5.7109375" style="98" customWidth="1"/>
    <col min="1023" max="1023" width="112.5703125" style="98" customWidth="1"/>
    <col min="1024" max="1024" width="10.140625" style="98" bestFit="1" customWidth="1"/>
    <col min="1025" max="1025" width="18.85546875" style="98" customWidth="1"/>
    <col min="1026" max="1026" width="19" style="98" customWidth="1"/>
    <col min="1027" max="1027" width="19.5703125" style="98" customWidth="1"/>
    <col min="1028" max="1028" width="16.7109375" style="98" customWidth="1"/>
    <col min="1029" max="1276" width="9.140625" style="98" customWidth="1"/>
    <col min="1277" max="1277" width="5.7109375" style="98"/>
    <col min="1278" max="1278" width="5.7109375" style="98" customWidth="1"/>
    <col min="1279" max="1279" width="112.5703125" style="98" customWidth="1"/>
    <col min="1280" max="1280" width="10.140625" style="98" bestFit="1" customWidth="1"/>
    <col min="1281" max="1281" width="18.85546875" style="98" customWidth="1"/>
    <col min="1282" max="1282" width="19" style="98" customWidth="1"/>
    <col min="1283" max="1283" width="19.5703125" style="98" customWidth="1"/>
    <col min="1284" max="1284" width="16.7109375" style="98" customWidth="1"/>
    <col min="1285" max="1532" width="9.140625" style="98" customWidth="1"/>
    <col min="1533" max="1533" width="5.7109375" style="98"/>
    <col min="1534" max="1534" width="5.7109375" style="98" customWidth="1"/>
    <col min="1535" max="1535" width="112.5703125" style="98" customWidth="1"/>
    <col min="1536" max="1536" width="10.140625" style="98" bestFit="1" customWidth="1"/>
    <col min="1537" max="1537" width="18.85546875" style="98" customWidth="1"/>
    <col min="1538" max="1538" width="19" style="98" customWidth="1"/>
    <col min="1539" max="1539" width="19.5703125" style="98" customWidth="1"/>
    <col min="1540" max="1540" width="16.7109375" style="98" customWidth="1"/>
    <col min="1541" max="1788" width="9.140625" style="98" customWidth="1"/>
    <col min="1789" max="1789" width="5.7109375" style="98"/>
    <col min="1790" max="1790" width="5.7109375" style="98" customWidth="1"/>
    <col min="1791" max="1791" width="112.5703125" style="98" customWidth="1"/>
    <col min="1792" max="1792" width="10.140625" style="98" bestFit="1" customWidth="1"/>
    <col min="1793" max="1793" width="18.85546875" style="98" customWidth="1"/>
    <col min="1794" max="1794" width="19" style="98" customWidth="1"/>
    <col min="1795" max="1795" width="19.5703125" style="98" customWidth="1"/>
    <col min="1796" max="1796" width="16.7109375" style="98" customWidth="1"/>
    <col min="1797" max="2044" width="9.140625" style="98" customWidth="1"/>
    <col min="2045" max="2045" width="5.7109375" style="98"/>
    <col min="2046" max="2046" width="5.7109375" style="98" customWidth="1"/>
    <col min="2047" max="2047" width="112.5703125" style="98" customWidth="1"/>
    <col min="2048" max="2048" width="10.140625" style="98" bestFit="1" customWidth="1"/>
    <col min="2049" max="2049" width="18.85546875" style="98" customWidth="1"/>
    <col min="2050" max="2050" width="19" style="98" customWidth="1"/>
    <col min="2051" max="2051" width="19.5703125" style="98" customWidth="1"/>
    <col min="2052" max="2052" width="16.7109375" style="98" customWidth="1"/>
    <col min="2053" max="2300" width="9.140625" style="98" customWidth="1"/>
    <col min="2301" max="2301" width="5.7109375" style="98"/>
    <col min="2302" max="2302" width="5.7109375" style="98" customWidth="1"/>
    <col min="2303" max="2303" width="112.5703125" style="98" customWidth="1"/>
    <col min="2304" max="2304" width="10.140625" style="98" bestFit="1" customWidth="1"/>
    <col min="2305" max="2305" width="18.85546875" style="98" customWidth="1"/>
    <col min="2306" max="2306" width="19" style="98" customWidth="1"/>
    <col min="2307" max="2307" width="19.5703125" style="98" customWidth="1"/>
    <col min="2308" max="2308" width="16.7109375" style="98" customWidth="1"/>
    <col min="2309" max="2556" width="9.140625" style="98" customWidth="1"/>
    <col min="2557" max="2557" width="5.7109375" style="98"/>
    <col min="2558" max="2558" width="5.7109375" style="98" customWidth="1"/>
    <col min="2559" max="2559" width="112.5703125" style="98" customWidth="1"/>
    <col min="2560" max="2560" width="10.140625" style="98" bestFit="1" customWidth="1"/>
    <col min="2561" max="2561" width="18.85546875" style="98" customWidth="1"/>
    <col min="2562" max="2562" width="19" style="98" customWidth="1"/>
    <col min="2563" max="2563" width="19.5703125" style="98" customWidth="1"/>
    <col min="2564" max="2564" width="16.7109375" style="98" customWidth="1"/>
    <col min="2565" max="2812" width="9.140625" style="98" customWidth="1"/>
    <col min="2813" max="2813" width="5.7109375" style="98"/>
    <col min="2814" max="2814" width="5.7109375" style="98" customWidth="1"/>
    <col min="2815" max="2815" width="112.5703125" style="98" customWidth="1"/>
    <col min="2816" max="2816" width="10.140625" style="98" bestFit="1" customWidth="1"/>
    <col min="2817" max="2817" width="18.85546875" style="98" customWidth="1"/>
    <col min="2818" max="2818" width="19" style="98" customWidth="1"/>
    <col min="2819" max="2819" width="19.5703125" style="98" customWidth="1"/>
    <col min="2820" max="2820" width="16.7109375" style="98" customWidth="1"/>
    <col min="2821" max="3068" width="9.140625" style="98" customWidth="1"/>
    <col min="3069" max="3069" width="5.7109375" style="98"/>
    <col min="3070" max="3070" width="5.7109375" style="98" customWidth="1"/>
    <col min="3071" max="3071" width="112.5703125" style="98" customWidth="1"/>
    <col min="3072" max="3072" width="10.140625" style="98" bestFit="1" customWidth="1"/>
    <col min="3073" max="3073" width="18.85546875" style="98" customWidth="1"/>
    <col min="3074" max="3074" width="19" style="98" customWidth="1"/>
    <col min="3075" max="3075" width="19.5703125" style="98" customWidth="1"/>
    <col min="3076" max="3076" width="16.7109375" style="98" customWidth="1"/>
    <col min="3077" max="3324" width="9.140625" style="98" customWidth="1"/>
    <col min="3325" max="3325" width="5.7109375" style="98"/>
    <col min="3326" max="3326" width="5.7109375" style="98" customWidth="1"/>
    <col min="3327" max="3327" width="112.5703125" style="98" customWidth="1"/>
    <col min="3328" max="3328" width="10.140625" style="98" bestFit="1" customWidth="1"/>
    <col min="3329" max="3329" width="18.85546875" style="98" customWidth="1"/>
    <col min="3330" max="3330" width="19" style="98" customWidth="1"/>
    <col min="3331" max="3331" width="19.5703125" style="98" customWidth="1"/>
    <col min="3332" max="3332" width="16.7109375" style="98" customWidth="1"/>
    <col min="3333" max="3580" width="9.140625" style="98" customWidth="1"/>
    <col min="3581" max="3581" width="5.7109375" style="98"/>
    <col min="3582" max="3582" width="5.7109375" style="98" customWidth="1"/>
    <col min="3583" max="3583" width="112.5703125" style="98" customWidth="1"/>
    <col min="3584" max="3584" width="10.140625" style="98" bestFit="1" customWidth="1"/>
    <col min="3585" max="3585" width="18.85546875" style="98" customWidth="1"/>
    <col min="3586" max="3586" width="19" style="98" customWidth="1"/>
    <col min="3587" max="3587" width="19.5703125" style="98" customWidth="1"/>
    <col min="3588" max="3588" width="16.7109375" style="98" customWidth="1"/>
    <col min="3589" max="3836" width="9.140625" style="98" customWidth="1"/>
    <col min="3837" max="3837" width="5.7109375" style="98"/>
    <col min="3838" max="3838" width="5.7109375" style="98" customWidth="1"/>
    <col min="3839" max="3839" width="112.5703125" style="98" customWidth="1"/>
    <col min="3840" max="3840" width="10.140625" style="98" bestFit="1" customWidth="1"/>
    <col min="3841" max="3841" width="18.85546875" style="98" customWidth="1"/>
    <col min="3842" max="3842" width="19" style="98" customWidth="1"/>
    <col min="3843" max="3843" width="19.5703125" style="98" customWidth="1"/>
    <col min="3844" max="3844" width="16.7109375" style="98" customWidth="1"/>
    <col min="3845" max="4092" width="9.140625" style="98" customWidth="1"/>
    <col min="4093" max="4093" width="5.7109375" style="98"/>
    <col min="4094" max="4094" width="5.7109375" style="98" customWidth="1"/>
    <col min="4095" max="4095" width="112.5703125" style="98" customWidth="1"/>
    <col min="4096" max="4096" width="10.140625" style="98" bestFit="1" customWidth="1"/>
    <col min="4097" max="4097" width="18.85546875" style="98" customWidth="1"/>
    <col min="4098" max="4098" width="19" style="98" customWidth="1"/>
    <col min="4099" max="4099" width="19.5703125" style="98" customWidth="1"/>
    <col min="4100" max="4100" width="16.7109375" style="98" customWidth="1"/>
    <col min="4101" max="4348" width="9.140625" style="98" customWidth="1"/>
    <col min="4349" max="4349" width="5.7109375" style="98"/>
    <col min="4350" max="4350" width="5.7109375" style="98" customWidth="1"/>
    <col min="4351" max="4351" width="112.5703125" style="98" customWidth="1"/>
    <col min="4352" max="4352" width="10.140625" style="98" bestFit="1" customWidth="1"/>
    <col min="4353" max="4353" width="18.85546875" style="98" customWidth="1"/>
    <col min="4354" max="4354" width="19" style="98" customWidth="1"/>
    <col min="4355" max="4355" width="19.5703125" style="98" customWidth="1"/>
    <col min="4356" max="4356" width="16.7109375" style="98" customWidth="1"/>
    <col min="4357" max="4604" width="9.140625" style="98" customWidth="1"/>
    <col min="4605" max="4605" width="5.7109375" style="98"/>
    <col min="4606" max="4606" width="5.7109375" style="98" customWidth="1"/>
    <col min="4607" max="4607" width="112.5703125" style="98" customWidth="1"/>
    <col min="4608" max="4608" width="10.140625" style="98" bestFit="1" customWidth="1"/>
    <col min="4609" max="4609" width="18.85546875" style="98" customWidth="1"/>
    <col min="4610" max="4610" width="19" style="98" customWidth="1"/>
    <col min="4611" max="4611" width="19.5703125" style="98" customWidth="1"/>
    <col min="4612" max="4612" width="16.7109375" style="98" customWidth="1"/>
    <col min="4613" max="4860" width="9.140625" style="98" customWidth="1"/>
    <col min="4861" max="4861" width="5.7109375" style="98"/>
    <col min="4862" max="4862" width="5.7109375" style="98" customWidth="1"/>
    <col min="4863" max="4863" width="112.5703125" style="98" customWidth="1"/>
    <col min="4864" max="4864" width="10.140625" style="98" bestFit="1" customWidth="1"/>
    <col min="4865" max="4865" width="18.85546875" style="98" customWidth="1"/>
    <col min="4866" max="4866" width="19" style="98" customWidth="1"/>
    <col min="4867" max="4867" width="19.5703125" style="98" customWidth="1"/>
    <col min="4868" max="4868" width="16.7109375" style="98" customWidth="1"/>
    <col min="4869" max="5116" width="9.140625" style="98" customWidth="1"/>
    <col min="5117" max="5117" width="5.7109375" style="98"/>
    <col min="5118" max="5118" width="5.7109375" style="98" customWidth="1"/>
    <col min="5119" max="5119" width="112.5703125" style="98" customWidth="1"/>
    <col min="5120" max="5120" width="10.140625" style="98" bestFit="1" customWidth="1"/>
    <col min="5121" max="5121" width="18.85546875" style="98" customWidth="1"/>
    <col min="5122" max="5122" width="19" style="98" customWidth="1"/>
    <col min="5123" max="5123" width="19.5703125" style="98" customWidth="1"/>
    <col min="5124" max="5124" width="16.7109375" style="98" customWidth="1"/>
    <col min="5125" max="5372" width="9.140625" style="98" customWidth="1"/>
    <col min="5373" max="5373" width="5.7109375" style="98"/>
    <col min="5374" max="5374" width="5.7109375" style="98" customWidth="1"/>
    <col min="5375" max="5375" width="112.5703125" style="98" customWidth="1"/>
    <col min="5376" max="5376" width="10.140625" style="98" bestFit="1" customWidth="1"/>
    <col min="5377" max="5377" width="18.85546875" style="98" customWidth="1"/>
    <col min="5378" max="5378" width="19" style="98" customWidth="1"/>
    <col min="5379" max="5379" width="19.5703125" style="98" customWidth="1"/>
    <col min="5380" max="5380" width="16.7109375" style="98" customWidth="1"/>
    <col min="5381" max="5628" width="9.140625" style="98" customWidth="1"/>
    <col min="5629" max="5629" width="5.7109375" style="98"/>
    <col min="5630" max="5630" width="5.7109375" style="98" customWidth="1"/>
    <col min="5631" max="5631" width="112.5703125" style="98" customWidth="1"/>
    <col min="5632" max="5632" width="10.140625" style="98" bestFit="1" customWidth="1"/>
    <col min="5633" max="5633" width="18.85546875" style="98" customWidth="1"/>
    <col min="5634" max="5634" width="19" style="98" customWidth="1"/>
    <col min="5635" max="5635" width="19.5703125" style="98" customWidth="1"/>
    <col min="5636" max="5636" width="16.7109375" style="98" customWidth="1"/>
    <col min="5637" max="5884" width="9.140625" style="98" customWidth="1"/>
    <col min="5885" max="5885" width="5.7109375" style="98"/>
    <col min="5886" max="5886" width="5.7109375" style="98" customWidth="1"/>
    <col min="5887" max="5887" width="112.5703125" style="98" customWidth="1"/>
    <col min="5888" max="5888" width="10.140625" style="98" bestFit="1" customWidth="1"/>
    <col min="5889" max="5889" width="18.85546875" style="98" customWidth="1"/>
    <col min="5890" max="5890" width="19" style="98" customWidth="1"/>
    <col min="5891" max="5891" width="19.5703125" style="98" customWidth="1"/>
    <col min="5892" max="5892" width="16.7109375" style="98" customWidth="1"/>
    <col min="5893" max="6140" width="9.140625" style="98" customWidth="1"/>
    <col min="6141" max="6141" width="5.7109375" style="98"/>
    <col min="6142" max="6142" width="5.7109375" style="98" customWidth="1"/>
    <col min="6143" max="6143" width="112.5703125" style="98" customWidth="1"/>
    <col min="6144" max="6144" width="10.140625" style="98" bestFit="1" customWidth="1"/>
    <col min="6145" max="6145" width="18.85546875" style="98" customWidth="1"/>
    <col min="6146" max="6146" width="19" style="98" customWidth="1"/>
    <col min="6147" max="6147" width="19.5703125" style="98" customWidth="1"/>
    <col min="6148" max="6148" width="16.7109375" style="98" customWidth="1"/>
    <col min="6149" max="6396" width="9.140625" style="98" customWidth="1"/>
    <col min="6397" max="6397" width="5.7109375" style="98"/>
    <col min="6398" max="6398" width="5.7109375" style="98" customWidth="1"/>
    <col min="6399" max="6399" width="112.5703125" style="98" customWidth="1"/>
    <col min="6400" max="6400" width="10.140625" style="98" bestFit="1" customWidth="1"/>
    <col min="6401" max="6401" width="18.85546875" style="98" customWidth="1"/>
    <col min="6402" max="6402" width="19" style="98" customWidth="1"/>
    <col min="6403" max="6403" width="19.5703125" style="98" customWidth="1"/>
    <col min="6404" max="6404" width="16.7109375" style="98" customWidth="1"/>
    <col min="6405" max="6652" width="9.140625" style="98" customWidth="1"/>
    <col min="6653" max="6653" width="5.7109375" style="98"/>
    <col min="6654" max="6654" width="5.7109375" style="98" customWidth="1"/>
    <col min="6655" max="6655" width="112.5703125" style="98" customWidth="1"/>
    <col min="6656" max="6656" width="10.140625" style="98" bestFit="1" customWidth="1"/>
    <col min="6657" max="6657" width="18.85546875" style="98" customWidth="1"/>
    <col min="6658" max="6658" width="19" style="98" customWidth="1"/>
    <col min="6659" max="6659" width="19.5703125" style="98" customWidth="1"/>
    <col min="6660" max="6660" width="16.7109375" style="98" customWidth="1"/>
    <col min="6661" max="6908" width="9.140625" style="98" customWidth="1"/>
    <col min="6909" max="6909" width="5.7109375" style="98"/>
    <col min="6910" max="6910" width="5.7109375" style="98" customWidth="1"/>
    <col min="6911" max="6911" width="112.5703125" style="98" customWidth="1"/>
    <col min="6912" max="6912" width="10.140625" style="98" bestFit="1" customWidth="1"/>
    <col min="6913" max="6913" width="18.85546875" style="98" customWidth="1"/>
    <col min="6914" max="6914" width="19" style="98" customWidth="1"/>
    <col min="6915" max="6915" width="19.5703125" style="98" customWidth="1"/>
    <col min="6916" max="6916" width="16.7109375" style="98" customWidth="1"/>
    <col min="6917" max="7164" width="9.140625" style="98" customWidth="1"/>
    <col min="7165" max="7165" width="5.7109375" style="98"/>
    <col min="7166" max="7166" width="5.7109375" style="98" customWidth="1"/>
    <col min="7167" max="7167" width="112.5703125" style="98" customWidth="1"/>
    <col min="7168" max="7168" width="10.140625" style="98" bestFit="1" customWidth="1"/>
    <col min="7169" max="7169" width="18.85546875" style="98" customWidth="1"/>
    <col min="7170" max="7170" width="19" style="98" customWidth="1"/>
    <col min="7171" max="7171" width="19.5703125" style="98" customWidth="1"/>
    <col min="7172" max="7172" width="16.7109375" style="98" customWidth="1"/>
    <col min="7173" max="7420" width="9.140625" style="98" customWidth="1"/>
    <col min="7421" max="7421" width="5.7109375" style="98"/>
    <col min="7422" max="7422" width="5.7109375" style="98" customWidth="1"/>
    <col min="7423" max="7423" width="112.5703125" style="98" customWidth="1"/>
    <col min="7424" max="7424" width="10.140625" style="98" bestFit="1" customWidth="1"/>
    <col min="7425" max="7425" width="18.85546875" style="98" customWidth="1"/>
    <col min="7426" max="7426" width="19" style="98" customWidth="1"/>
    <col min="7427" max="7427" width="19.5703125" style="98" customWidth="1"/>
    <col min="7428" max="7428" width="16.7109375" style="98" customWidth="1"/>
    <col min="7429" max="7676" width="9.140625" style="98" customWidth="1"/>
    <col min="7677" max="7677" width="5.7109375" style="98"/>
    <col min="7678" max="7678" width="5.7109375" style="98" customWidth="1"/>
    <col min="7679" max="7679" width="112.5703125" style="98" customWidth="1"/>
    <col min="7680" max="7680" width="10.140625" style="98" bestFit="1" customWidth="1"/>
    <col min="7681" max="7681" width="18.85546875" style="98" customWidth="1"/>
    <col min="7682" max="7682" width="19" style="98" customWidth="1"/>
    <col min="7683" max="7683" width="19.5703125" style="98" customWidth="1"/>
    <col min="7684" max="7684" width="16.7109375" style="98" customWidth="1"/>
    <col min="7685" max="7932" width="9.140625" style="98" customWidth="1"/>
    <col min="7933" max="7933" width="5.7109375" style="98"/>
    <col min="7934" max="7934" width="5.7109375" style="98" customWidth="1"/>
    <col min="7935" max="7935" width="112.5703125" style="98" customWidth="1"/>
    <col min="7936" max="7936" width="10.140625" style="98" bestFit="1" customWidth="1"/>
    <col min="7937" max="7937" width="18.85546875" style="98" customWidth="1"/>
    <col min="7938" max="7938" width="19" style="98" customWidth="1"/>
    <col min="7939" max="7939" width="19.5703125" style="98" customWidth="1"/>
    <col min="7940" max="7940" width="16.7109375" style="98" customWidth="1"/>
    <col min="7941" max="8188" width="9.140625" style="98" customWidth="1"/>
    <col min="8189" max="8189" width="5.7109375" style="98"/>
    <col min="8190" max="8190" width="5.7109375" style="98" customWidth="1"/>
    <col min="8191" max="8191" width="112.5703125" style="98" customWidth="1"/>
    <col min="8192" max="8192" width="10.140625" style="98" bestFit="1" customWidth="1"/>
    <col min="8193" max="8193" width="18.85546875" style="98" customWidth="1"/>
    <col min="8194" max="8194" width="19" style="98" customWidth="1"/>
    <col min="8195" max="8195" width="19.5703125" style="98" customWidth="1"/>
    <col min="8196" max="8196" width="16.7109375" style="98" customWidth="1"/>
    <col min="8197" max="8444" width="9.140625" style="98" customWidth="1"/>
    <col min="8445" max="8445" width="5.7109375" style="98"/>
    <col min="8446" max="8446" width="5.7109375" style="98" customWidth="1"/>
    <col min="8447" max="8447" width="112.5703125" style="98" customWidth="1"/>
    <col min="8448" max="8448" width="10.140625" style="98" bestFit="1" customWidth="1"/>
    <col min="8449" max="8449" width="18.85546875" style="98" customWidth="1"/>
    <col min="8450" max="8450" width="19" style="98" customWidth="1"/>
    <col min="8451" max="8451" width="19.5703125" style="98" customWidth="1"/>
    <col min="8452" max="8452" width="16.7109375" style="98" customWidth="1"/>
    <col min="8453" max="8700" width="9.140625" style="98" customWidth="1"/>
    <col min="8701" max="8701" width="5.7109375" style="98"/>
    <col min="8702" max="8702" width="5.7109375" style="98" customWidth="1"/>
    <col min="8703" max="8703" width="112.5703125" style="98" customWidth="1"/>
    <col min="8704" max="8704" width="10.140625" style="98" bestFit="1" customWidth="1"/>
    <col min="8705" max="8705" width="18.85546875" style="98" customWidth="1"/>
    <col min="8706" max="8706" width="19" style="98" customWidth="1"/>
    <col min="8707" max="8707" width="19.5703125" style="98" customWidth="1"/>
    <col min="8708" max="8708" width="16.7109375" style="98" customWidth="1"/>
    <col min="8709" max="8956" width="9.140625" style="98" customWidth="1"/>
    <col min="8957" max="8957" width="5.7109375" style="98"/>
    <col min="8958" max="8958" width="5.7109375" style="98" customWidth="1"/>
    <col min="8959" max="8959" width="112.5703125" style="98" customWidth="1"/>
    <col min="8960" max="8960" width="10.140625" style="98" bestFit="1" customWidth="1"/>
    <col min="8961" max="8961" width="18.85546875" style="98" customWidth="1"/>
    <col min="8962" max="8962" width="19" style="98" customWidth="1"/>
    <col min="8963" max="8963" width="19.5703125" style="98" customWidth="1"/>
    <col min="8964" max="8964" width="16.7109375" style="98" customWidth="1"/>
    <col min="8965" max="9212" width="9.140625" style="98" customWidth="1"/>
    <col min="9213" max="9213" width="5.7109375" style="98"/>
    <col min="9214" max="9214" width="5.7109375" style="98" customWidth="1"/>
    <col min="9215" max="9215" width="112.5703125" style="98" customWidth="1"/>
    <col min="9216" max="9216" width="10.140625" style="98" bestFit="1" customWidth="1"/>
    <col min="9217" max="9217" width="18.85546875" style="98" customWidth="1"/>
    <col min="9218" max="9218" width="19" style="98" customWidth="1"/>
    <col min="9219" max="9219" width="19.5703125" style="98" customWidth="1"/>
    <col min="9220" max="9220" width="16.7109375" style="98" customWidth="1"/>
    <col min="9221" max="9468" width="9.140625" style="98" customWidth="1"/>
    <col min="9469" max="9469" width="5.7109375" style="98"/>
    <col min="9470" max="9470" width="5.7109375" style="98" customWidth="1"/>
    <col min="9471" max="9471" width="112.5703125" style="98" customWidth="1"/>
    <col min="9472" max="9472" width="10.140625" style="98" bestFit="1" customWidth="1"/>
    <col min="9473" max="9473" width="18.85546875" style="98" customWidth="1"/>
    <col min="9474" max="9474" width="19" style="98" customWidth="1"/>
    <col min="9475" max="9475" width="19.5703125" style="98" customWidth="1"/>
    <col min="9476" max="9476" width="16.7109375" style="98" customWidth="1"/>
    <col min="9477" max="9724" width="9.140625" style="98" customWidth="1"/>
    <col min="9725" max="9725" width="5.7109375" style="98"/>
    <col min="9726" max="9726" width="5.7109375" style="98" customWidth="1"/>
    <col min="9727" max="9727" width="112.5703125" style="98" customWidth="1"/>
    <col min="9728" max="9728" width="10.140625" style="98" bestFit="1" customWidth="1"/>
    <col min="9729" max="9729" width="18.85546875" style="98" customWidth="1"/>
    <col min="9730" max="9730" width="19" style="98" customWidth="1"/>
    <col min="9731" max="9731" width="19.5703125" style="98" customWidth="1"/>
    <col min="9732" max="9732" width="16.7109375" style="98" customWidth="1"/>
    <col min="9733" max="9980" width="9.140625" style="98" customWidth="1"/>
    <col min="9981" max="9981" width="5.7109375" style="98"/>
    <col min="9982" max="9982" width="5.7109375" style="98" customWidth="1"/>
    <col min="9983" max="9983" width="112.5703125" style="98" customWidth="1"/>
    <col min="9984" max="9984" width="10.140625" style="98" bestFit="1" customWidth="1"/>
    <col min="9985" max="9985" width="18.85546875" style="98" customWidth="1"/>
    <col min="9986" max="9986" width="19" style="98" customWidth="1"/>
    <col min="9987" max="9987" width="19.5703125" style="98" customWidth="1"/>
    <col min="9988" max="9988" width="16.7109375" style="98" customWidth="1"/>
    <col min="9989" max="10236" width="9.140625" style="98" customWidth="1"/>
    <col min="10237" max="10237" width="5.7109375" style="98"/>
    <col min="10238" max="10238" width="5.7109375" style="98" customWidth="1"/>
    <col min="10239" max="10239" width="112.5703125" style="98" customWidth="1"/>
    <col min="10240" max="10240" width="10.140625" style="98" bestFit="1" customWidth="1"/>
    <col min="10241" max="10241" width="18.85546875" style="98" customWidth="1"/>
    <col min="10242" max="10242" width="19" style="98" customWidth="1"/>
    <col min="10243" max="10243" width="19.5703125" style="98" customWidth="1"/>
    <col min="10244" max="10244" width="16.7109375" style="98" customWidth="1"/>
    <col min="10245" max="10492" width="9.140625" style="98" customWidth="1"/>
    <col min="10493" max="10493" width="5.7109375" style="98"/>
    <col min="10494" max="10494" width="5.7109375" style="98" customWidth="1"/>
    <col min="10495" max="10495" width="112.5703125" style="98" customWidth="1"/>
    <col min="10496" max="10496" width="10.140625" style="98" bestFit="1" customWidth="1"/>
    <col min="10497" max="10497" width="18.85546875" style="98" customWidth="1"/>
    <col min="10498" max="10498" width="19" style="98" customWidth="1"/>
    <col min="10499" max="10499" width="19.5703125" style="98" customWidth="1"/>
    <col min="10500" max="10500" width="16.7109375" style="98" customWidth="1"/>
    <col min="10501" max="10748" width="9.140625" style="98" customWidth="1"/>
    <col min="10749" max="10749" width="5.7109375" style="98"/>
    <col min="10750" max="10750" width="5.7109375" style="98" customWidth="1"/>
    <col min="10751" max="10751" width="112.5703125" style="98" customWidth="1"/>
    <col min="10752" max="10752" width="10.140625" style="98" bestFit="1" customWidth="1"/>
    <col min="10753" max="10753" width="18.85546875" style="98" customWidth="1"/>
    <col min="10754" max="10754" width="19" style="98" customWidth="1"/>
    <col min="10755" max="10755" width="19.5703125" style="98" customWidth="1"/>
    <col min="10756" max="10756" width="16.7109375" style="98" customWidth="1"/>
    <col min="10757" max="11004" width="9.140625" style="98" customWidth="1"/>
    <col min="11005" max="11005" width="5.7109375" style="98"/>
    <col min="11006" max="11006" width="5.7109375" style="98" customWidth="1"/>
    <col min="11007" max="11007" width="112.5703125" style="98" customWidth="1"/>
    <col min="11008" max="11008" width="10.140625" style="98" bestFit="1" customWidth="1"/>
    <col min="11009" max="11009" width="18.85546875" style="98" customWidth="1"/>
    <col min="11010" max="11010" width="19" style="98" customWidth="1"/>
    <col min="11011" max="11011" width="19.5703125" style="98" customWidth="1"/>
    <col min="11012" max="11012" width="16.7109375" style="98" customWidth="1"/>
    <col min="11013" max="11260" width="9.140625" style="98" customWidth="1"/>
    <col min="11261" max="11261" width="5.7109375" style="98"/>
    <col min="11262" max="11262" width="5.7109375" style="98" customWidth="1"/>
    <col min="11263" max="11263" width="112.5703125" style="98" customWidth="1"/>
    <col min="11264" max="11264" width="10.140625" style="98" bestFit="1" customWidth="1"/>
    <col min="11265" max="11265" width="18.85546875" style="98" customWidth="1"/>
    <col min="11266" max="11266" width="19" style="98" customWidth="1"/>
    <col min="11267" max="11267" width="19.5703125" style="98" customWidth="1"/>
    <col min="11268" max="11268" width="16.7109375" style="98" customWidth="1"/>
    <col min="11269" max="11516" width="9.140625" style="98" customWidth="1"/>
    <col min="11517" max="11517" width="5.7109375" style="98"/>
    <col min="11518" max="11518" width="5.7109375" style="98" customWidth="1"/>
    <col min="11519" max="11519" width="112.5703125" style="98" customWidth="1"/>
    <col min="11520" max="11520" width="10.140625" style="98" bestFit="1" customWidth="1"/>
    <col min="11521" max="11521" width="18.85546875" style="98" customWidth="1"/>
    <col min="11522" max="11522" width="19" style="98" customWidth="1"/>
    <col min="11523" max="11523" width="19.5703125" style="98" customWidth="1"/>
    <col min="11524" max="11524" width="16.7109375" style="98" customWidth="1"/>
    <col min="11525" max="11772" width="9.140625" style="98" customWidth="1"/>
    <col min="11773" max="11773" width="5.7109375" style="98"/>
    <col min="11774" max="11774" width="5.7109375" style="98" customWidth="1"/>
    <col min="11775" max="11775" width="112.5703125" style="98" customWidth="1"/>
    <col min="11776" max="11776" width="10.140625" style="98" bestFit="1" customWidth="1"/>
    <col min="11777" max="11777" width="18.85546875" style="98" customWidth="1"/>
    <col min="11778" max="11778" width="19" style="98" customWidth="1"/>
    <col min="11779" max="11779" width="19.5703125" style="98" customWidth="1"/>
    <col min="11780" max="11780" width="16.7109375" style="98" customWidth="1"/>
    <col min="11781" max="12028" width="9.140625" style="98" customWidth="1"/>
    <col min="12029" max="12029" width="5.7109375" style="98"/>
    <col min="12030" max="12030" width="5.7109375" style="98" customWidth="1"/>
    <col min="12031" max="12031" width="112.5703125" style="98" customWidth="1"/>
    <col min="12032" max="12032" width="10.140625" style="98" bestFit="1" customWidth="1"/>
    <col min="12033" max="12033" width="18.85546875" style="98" customWidth="1"/>
    <col min="12034" max="12034" width="19" style="98" customWidth="1"/>
    <col min="12035" max="12035" width="19.5703125" style="98" customWidth="1"/>
    <col min="12036" max="12036" width="16.7109375" style="98" customWidth="1"/>
    <col min="12037" max="12284" width="9.140625" style="98" customWidth="1"/>
    <col min="12285" max="12285" width="5.7109375" style="98"/>
    <col min="12286" max="12286" width="5.7109375" style="98" customWidth="1"/>
    <col min="12287" max="12287" width="112.5703125" style="98" customWidth="1"/>
    <col min="12288" max="12288" width="10.140625" style="98" bestFit="1" customWidth="1"/>
    <col min="12289" max="12289" width="18.85546875" style="98" customWidth="1"/>
    <col min="12290" max="12290" width="19" style="98" customWidth="1"/>
    <col min="12291" max="12291" width="19.5703125" style="98" customWidth="1"/>
    <col min="12292" max="12292" width="16.7109375" style="98" customWidth="1"/>
    <col min="12293" max="12540" width="9.140625" style="98" customWidth="1"/>
    <col min="12541" max="12541" width="5.7109375" style="98"/>
    <col min="12542" max="12542" width="5.7109375" style="98" customWidth="1"/>
    <col min="12543" max="12543" width="112.5703125" style="98" customWidth="1"/>
    <col min="12544" max="12544" width="10.140625" style="98" bestFit="1" customWidth="1"/>
    <col min="12545" max="12545" width="18.85546875" style="98" customWidth="1"/>
    <col min="12546" max="12546" width="19" style="98" customWidth="1"/>
    <col min="12547" max="12547" width="19.5703125" style="98" customWidth="1"/>
    <col min="12548" max="12548" width="16.7109375" style="98" customWidth="1"/>
    <col min="12549" max="12796" width="9.140625" style="98" customWidth="1"/>
    <col min="12797" max="12797" width="5.7109375" style="98"/>
    <col min="12798" max="12798" width="5.7109375" style="98" customWidth="1"/>
    <col min="12799" max="12799" width="112.5703125" style="98" customWidth="1"/>
    <col min="12800" max="12800" width="10.140625" style="98" bestFit="1" customWidth="1"/>
    <col min="12801" max="12801" width="18.85546875" style="98" customWidth="1"/>
    <col min="12802" max="12802" width="19" style="98" customWidth="1"/>
    <col min="12803" max="12803" width="19.5703125" style="98" customWidth="1"/>
    <col min="12804" max="12804" width="16.7109375" style="98" customWidth="1"/>
    <col min="12805" max="13052" width="9.140625" style="98" customWidth="1"/>
    <col min="13053" max="13053" width="5.7109375" style="98"/>
    <col min="13054" max="13054" width="5.7109375" style="98" customWidth="1"/>
    <col min="13055" max="13055" width="112.5703125" style="98" customWidth="1"/>
    <col min="13056" max="13056" width="10.140625" style="98" bestFit="1" customWidth="1"/>
    <col min="13057" max="13057" width="18.85546875" style="98" customWidth="1"/>
    <col min="13058" max="13058" width="19" style="98" customWidth="1"/>
    <col min="13059" max="13059" width="19.5703125" style="98" customWidth="1"/>
    <col min="13060" max="13060" width="16.7109375" style="98" customWidth="1"/>
    <col min="13061" max="13308" width="9.140625" style="98" customWidth="1"/>
    <col min="13309" max="13309" width="5.7109375" style="98"/>
    <col min="13310" max="13310" width="5.7109375" style="98" customWidth="1"/>
    <col min="13311" max="13311" width="112.5703125" style="98" customWidth="1"/>
    <col min="13312" max="13312" width="10.140625" style="98" bestFit="1" customWidth="1"/>
    <col min="13313" max="13313" width="18.85546875" style="98" customWidth="1"/>
    <col min="13314" max="13314" width="19" style="98" customWidth="1"/>
    <col min="13315" max="13315" width="19.5703125" style="98" customWidth="1"/>
    <col min="13316" max="13316" width="16.7109375" style="98" customWidth="1"/>
    <col min="13317" max="13564" width="9.140625" style="98" customWidth="1"/>
    <col min="13565" max="13565" width="5.7109375" style="98"/>
    <col min="13566" max="13566" width="5.7109375" style="98" customWidth="1"/>
    <col min="13567" max="13567" width="112.5703125" style="98" customWidth="1"/>
    <col min="13568" max="13568" width="10.140625" style="98" bestFit="1" customWidth="1"/>
    <col min="13569" max="13569" width="18.85546875" style="98" customWidth="1"/>
    <col min="13570" max="13570" width="19" style="98" customWidth="1"/>
    <col min="13571" max="13571" width="19.5703125" style="98" customWidth="1"/>
    <col min="13572" max="13572" width="16.7109375" style="98" customWidth="1"/>
    <col min="13573" max="13820" width="9.140625" style="98" customWidth="1"/>
    <col min="13821" max="13821" width="5.7109375" style="98"/>
    <col min="13822" max="13822" width="5.7109375" style="98" customWidth="1"/>
    <col min="13823" max="13823" width="112.5703125" style="98" customWidth="1"/>
    <col min="13824" max="13824" width="10.140625" style="98" bestFit="1" customWidth="1"/>
    <col min="13825" max="13825" width="18.85546875" style="98" customWidth="1"/>
    <col min="13826" max="13826" width="19" style="98" customWidth="1"/>
    <col min="13827" max="13827" width="19.5703125" style="98" customWidth="1"/>
    <col min="13828" max="13828" width="16.7109375" style="98" customWidth="1"/>
    <col min="13829" max="14076" width="9.140625" style="98" customWidth="1"/>
    <col min="14077" max="14077" width="5.7109375" style="98"/>
    <col min="14078" max="14078" width="5.7109375" style="98" customWidth="1"/>
    <col min="14079" max="14079" width="112.5703125" style="98" customWidth="1"/>
    <col min="14080" max="14080" width="10.140625" style="98" bestFit="1" customWidth="1"/>
    <col min="14081" max="14081" width="18.85546875" style="98" customWidth="1"/>
    <col min="14082" max="14082" width="19" style="98" customWidth="1"/>
    <col min="14083" max="14083" width="19.5703125" style="98" customWidth="1"/>
    <col min="14084" max="14084" width="16.7109375" style="98" customWidth="1"/>
    <col min="14085" max="14332" width="9.140625" style="98" customWidth="1"/>
    <col min="14333" max="14333" width="5.7109375" style="98"/>
    <col min="14334" max="14334" width="5.7109375" style="98" customWidth="1"/>
    <col min="14335" max="14335" width="112.5703125" style="98" customWidth="1"/>
    <col min="14336" max="14336" width="10.140625" style="98" bestFit="1" customWidth="1"/>
    <col min="14337" max="14337" width="18.85546875" style="98" customWidth="1"/>
    <col min="14338" max="14338" width="19" style="98" customWidth="1"/>
    <col min="14339" max="14339" width="19.5703125" style="98" customWidth="1"/>
    <col min="14340" max="14340" width="16.7109375" style="98" customWidth="1"/>
    <col min="14341" max="14588" width="9.140625" style="98" customWidth="1"/>
    <col min="14589" max="14589" width="5.7109375" style="98"/>
    <col min="14590" max="14590" width="5.7109375" style="98" customWidth="1"/>
    <col min="14591" max="14591" width="112.5703125" style="98" customWidth="1"/>
    <col min="14592" max="14592" width="10.140625" style="98" bestFit="1" customWidth="1"/>
    <col min="14593" max="14593" width="18.85546875" style="98" customWidth="1"/>
    <col min="14594" max="14594" width="19" style="98" customWidth="1"/>
    <col min="14595" max="14595" width="19.5703125" style="98" customWidth="1"/>
    <col min="14596" max="14596" width="16.7109375" style="98" customWidth="1"/>
    <col min="14597" max="14844" width="9.140625" style="98" customWidth="1"/>
    <col min="14845" max="14845" width="5.7109375" style="98"/>
    <col min="14846" max="14846" width="5.7109375" style="98" customWidth="1"/>
    <col min="14847" max="14847" width="112.5703125" style="98" customWidth="1"/>
    <col min="14848" max="14848" width="10.140625" style="98" bestFit="1" customWidth="1"/>
    <col min="14849" max="14849" width="18.85546875" style="98" customWidth="1"/>
    <col min="14850" max="14850" width="19" style="98" customWidth="1"/>
    <col min="14851" max="14851" width="19.5703125" style="98" customWidth="1"/>
    <col min="14852" max="14852" width="16.7109375" style="98" customWidth="1"/>
    <col min="14853" max="15100" width="9.140625" style="98" customWidth="1"/>
    <col min="15101" max="15101" width="5.7109375" style="98"/>
    <col min="15102" max="15102" width="5.7109375" style="98" customWidth="1"/>
    <col min="15103" max="15103" width="112.5703125" style="98" customWidth="1"/>
    <col min="15104" max="15104" width="10.140625" style="98" bestFit="1" customWidth="1"/>
    <col min="15105" max="15105" width="18.85546875" style="98" customWidth="1"/>
    <col min="15106" max="15106" width="19" style="98" customWidth="1"/>
    <col min="15107" max="15107" width="19.5703125" style="98" customWidth="1"/>
    <col min="15108" max="15108" width="16.7109375" style="98" customWidth="1"/>
    <col min="15109" max="15356" width="9.140625" style="98" customWidth="1"/>
    <col min="15357" max="15357" width="5.7109375" style="98"/>
    <col min="15358" max="15358" width="5.7109375" style="98" customWidth="1"/>
    <col min="15359" max="15359" width="112.5703125" style="98" customWidth="1"/>
    <col min="15360" max="15360" width="10.140625" style="98" bestFit="1" customWidth="1"/>
    <col min="15361" max="15361" width="18.85546875" style="98" customWidth="1"/>
    <col min="15362" max="15362" width="19" style="98" customWidth="1"/>
    <col min="15363" max="15363" width="19.5703125" style="98" customWidth="1"/>
    <col min="15364" max="15364" width="16.7109375" style="98" customWidth="1"/>
    <col min="15365" max="15612" width="9.140625" style="98" customWidth="1"/>
    <col min="15613" max="15613" width="5.7109375" style="98"/>
    <col min="15614" max="15614" width="5.7109375" style="98" customWidth="1"/>
    <col min="15615" max="15615" width="112.5703125" style="98" customWidth="1"/>
    <col min="15616" max="15616" width="10.140625" style="98" bestFit="1" customWidth="1"/>
    <col min="15617" max="15617" width="18.85546875" style="98" customWidth="1"/>
    <col min="15618" max="15618" width="19" style="98" customWidth="1"/>
    <col min="15619" max="15619" width="19.5703125" style="98" customWidth="1"/>
    <col min="15620" max="15620" width="16.7109375" style="98" customWidth="1"/>
    <col min="15621" max="15868" width="9.140625" style="98" customWidth="1"/>
    <col min="15869" max="15869" width="5.7109375" style="98"/>
    <col min="15870" max="15870" width="5.7109375" style="98" customWidth="1"/>
    <col min="15871" max="15871" width="112.5703125" style="98" customWidth="1"/>
    <col min="15872" max="15872" width="10.140625" style="98" bestFit="1" customWidth="1"/>
    <col min="15873" max="15873" width="18.85546875" style="98" customWidth="1"/>
    <col min="15874" max="15874" width="19" style="98" customWidth="1"/>
    <col min="15875" max="15875" width="19.5703125" style="98" customWidth="1"/>
    <col min="15876" max="15876" width="16.7109375" style="98" customWidth="1"/>
    <col min="15877" max="16124" width="9.140625" style="98" customWidth="1"/>
    <col min="16125" max="16125" width="5.7109375" style="98"/>
    <col min="16126" max="16126" width="5.7109375" style="98" customWidth="1"/>
    <col min="16127" max="16127" width="112.5703125" style="98" customWidth="1"/>
    <col min="16128" max="16128" width="10.140625" style="98" bestFit="1" customWidth="1"/>
    <col min="16129" max="16129" width="18.85546875" style="98" customWidth="1"/>
    <col min="16130" max="16130" width="19" style="98" customWidth="1"/>
    <col min="16131" max="16131" width="19.5703125" style="98" customWidth="1"/>
    <col min="16132" max="16132" width="16.7109375" style="98" customWidth="1"/>
    <col min="16133" max="16380" width="9.140625" style="98" customWidth="1"/>
    <col min="16381" max="16384" width="5.7109375" style="98"/>
  </cols>
  <sheetData>
    <row r="1" spans="1:8" ht="27" customHeight="1" x14ac:dyDescent="0.2">
      <c r="A1" s="1390" t="s">
        <v>451</v>
      </c>
      <c r="B1" s="1390"/>
      <c r="C1" s="1390"/>
      <c r="D1" s="1390"/>
      <c r="E1" s="1390"/>
    </row>
    <row r="2" spans="1:8" ht="16.5" thickBot="1" x14ac:dyDescent="0.3">
      <c r="D2" s="1391" t="s">
        <v>109</v>
      </c>
      <c r="E2" s="1391"/>
    </row>
    <row r="3" spans="1:8" ht="69" customHeight="1" thickBot="1" x14ac:dyDescent="0.25">
      <c r="A3" s="1392" t="s">
        <v>54</v>
      </c>
      <c r="B3" s="1394" t="s">
        <v>264</v>
      </c>
      <c r="C3" s="1395"/>
      <c r="D3" s="1395"/>
      <c r="E3" s="756" t="s">
        <v>265</v>
      </c>
    </row>
    <row r="4" spans="1:8" ht="19.5" customHeight="1" thickBot="1" x14ac:dyDescent="0.25">
      <c r="A4" s="1393"/>
      <c r="B4" s="99" t="s">
        <v>33</v>
      </c>
      <c r="C4" s="100">
        <v>43374</v>
      </c>
      <c r="D4" s="100">
        <v>43739</v>
      </c>
      <c r="E4" s="755" t="s">
        <v>569</v>
      </c>
    </row>
    <row r="5" spans="1:8" ht="41.25" customHeight="1" x14ac:dyDescent="0.2">
      <c r="A5" s="101" t="s">
        <v>266</v>
      </c>
      <c r="B5" s="102" t="s">
        <v>267</v>
      </c>
      <c r="C5" s="103">
        <f>C6+C7+C8+C9</f>
        <v>156</v>
      </c>
      <c r="D5" s="103">
        <f>D6+D7+D8+D9</f>
        <v>156</v>
      </c>
      <c r="E5" s="754">
        <f>SUM(E11,E49,E66,E93,E106,E118,E120)</f>
        <v>100</v>
      </c>
    </row>
    <row r="6" spans="1:8" ht="23.25" customHeight="1" x14ac:dyDescent="0.2">
      <c r="A6" s="104" t="s">
        <v>268</v>
      </c>
      <c r="B6" s="105" t="s">
        <v>267</v>
      </c>
      <c r="C6" s="106">
        <f>C39+C36+C35+C41+C42+C44</f>
        <v>6</v>
      </c>
      <c r="D6" s="106">
        <f>D39+D36+D35+D41+D42+D44</f>
        <v>5</v>
      </c>
      <c r="E6" s="753"/>
    </row>
    <row r="7" spans="1:8" ht="24.95" customHeight="1" x14ac:dyDescent="0.2">
      <c r="A7" s="107" t="s">
        <v>269</v>
      </c>
      <c r="B7" s="108" t="s">
        <v>267</v>
      </c>
      <c r="C7" s="109">
        <f>C25+C27+C31+C32+C33+C34+C49+C75</f>
        <v>18</v>
      </c>
      <c r="D7" s="109">
        <f>D25+D27+D31+D32+D33+D34+D49+D75</f>
        <v>18</v>
      </c>
      <c r="E7" s="753"/>
    </row>
    <row r="8" spans="1:8" ht="24.95" customHeight="1" x14ac:dyDescent="0.2">
      <c r="A8" s="110" t="s">
        <v>270</v>
      </c>
      <c r="B8" s="111" t="s">
        <v>267</v>
      </c>
      <c r="C8" s="112">
        <f>C12+C15+C23+C45+C70+C77+C82+C86+C107+C110+C113+C118+C120+C94+C101+C67+C90+C103+C122+C123+C124+C125+C126+C127+C128</f>
        <v>127</v>
      </c>
      <c r="D8" s="112">
        <f>D12+D15+D23+D45+D70+D77+D82+D86+D107+D110+D113+D118+D120+D94+D101+D67+D90+D103+D122+D123+D124+D125+D126+D127+D128+D129+D130+D131</f>
        <v>128</v>
      </c>
      <c r="E8" s="753"/>
    </row>
    <row r="9" spans="1:8" ht="22.5" customHeight="1" thickBot="1" x14ac:dyDescent="0.25">
      <c r="A9" s="113" t="s">
        <v>271</v>
      </c>
      <c r="B9" s="114" t="s">
        <v>267</v>
      </c>
      <c r="C9" s="115">
        <f>C40+C74+C85+C43+C37</f>
        <v>5</v>
      </c>
      <c r="D9" s="115">
        <f>D37+D40+D74+D85+D43</f>
        <v>5</v>
      </c>
      <c r="E9" s="752"/>
    </row>
    <row r="10" spans="1:8" ht="20.100000000000001" customHeight="1" thickBot="1" x14ac:dyDescent="0.25">
      <c r="A10" s="1387" t="s">
        <v>46</v>
      </c>
      <c r="B10" s="1388"/>
      <c r="C10" s="1388"/>
      <c r="D10" s="1388"/>
      <c r="E10" s="1389"/>
    </row>
    <row r="11" spans="1:8" ht="19.5" customHeight="1" x14ac:dyDescent="0.25">
      <c r="A11" s="116" t="s">
        <v>272</v>
      </c>
      <c r="B11" s="683" t="s">
        <v>267</v>
      </c>
      <c r="C11" s="751">
        <f>C12+C15+C23+C26+C28+C30+C38+C45</f>
        <v>101</v>
      </c>
      <c r="D11" s="751">
        <f>D12+D15+D23+D26+D28+D30+D38+D45</f>
        <v>98</v>
      </c>
      <c r="E11" s="750">
        <f>E12+E15+E23+E26+E28+E30+E38+E45</f>
        <v>33</v>
      </c>
      <c r="F11" s="701"/>
      <c r="G11" s="117"/>
      <c r="H11" s="117"/>
    </row>
    <row r="12" spans="1:8" ht="19.5" customHeight="1" x14ac:dyDescent="0.25">
      <c r="A12" s="118" t="s">
        <v>479</v>
      </c>
      <c r="B12" s="689" t="s">
        <v>267</v>
      </c>
      <c r="C12" s="689">
        <v>41</v>
      </c>
      <c r="D12" s="689">
        <v>39</v>
      </c>
      <c r="E12" s="709">
        <v>10</v>
      </c>
      <c r="F12" s="701"/>
      <c r="G12" s="117"/>
      <c r="H12" s="117"/>
    </row>
    <row r="13" spans="1:8" ht="19.5" customHeight="1" x14ac:dyDescent="0.25">
      <c r="A13" s="119" t="s">
        <v>273</v>
      </c>
      <c r="B13" s="691" t="s">
        <v>25</v>
      </c>
      <c r="C13" s="120">
        <v>11923</v>
      </c>
      <c r="D13" s="120">
        <v>12113</v>
      </c>
      <c r="E13" s="724">
        <v>2059</v>
      </c>
      <c r="F13" s="701"/>
      <c r="G13" s="117"/>
      <c r="H13" s="117"/>
    </row>
    <row r="14" spans="1:8" ht="19.5" customHeight="1" x14ac:dyDescent="0.25">
      <c r="A14" s="119" t="s">
        <v>274</v>
      </c>
      <c r="B14" s="691" t="s">
        <v>25</v>
      </c>
      <c r="C14" s="691" t="s">
        <v>595</v>
      </c>
      <c r="D14" s="691" t="s">
        <v>594</v>
      </c>
      <c r="E14" s="745"/>
      <c r="F14" s="701"/>
      <c r="G14" s="117"/>
      <c r="H14" s="117"/>
    </row>
    <row r="15" spans="1:8" ht="19.5" customHeight="1" x14ac:dyDescent="0.25">
      <c r="A15" s="118" t="s">
        <v>275</v>
      </c>
      <c r="B15" s="689" t="s">
        <v>267</v>
      </c>
      <c r="C15" s="689">
        <f>C16+C17+C18+C19+C21</f>
        <v>37</v>
      </c>
      <c r="D15" s="689">
        <f>D16+D17+D18+D19+D21</f>
        <v>37</v>
      </c>
      <c r="E15" s="709">
        <v>22</v>
      </c>
      <c r="F15" s="701"/>
      <c r="G15" s="117"/>
      <c r="H15" s="117"/>
    </row>
    <row r="16" spans="1:8" ht="15.75" customHeight="1" x14ac:dyDescent="0.25">
      <c r="A16" s="119" t="s">
        <v>276</v>
      </c>
      <c r="B16" s="691" t="s">
        <v>267</v>
      </c>
      <c r="C16" s="748">
        <v>29</v>
      </c>
      <c r="D16" s="748">
        <v>29</v>
      </c>
      <c r="E16" s="745"/>
      <c r="F16" s="749"/>
      <c r="G16" s="117"/>
      <c r="H16" s="117"/>
    </row>
    <row r="17" spans="1:8" ht="16.5" x14ac:dyDescent="0.25">
      <c r="A17" s="119" t="s">
        <v>277</v>
      </c>
      <c r="B17" s="691" t="s">
        <v>267</v>
      </c>
      <c r="C17" s="748">
        <v>1</v>
      </c>
      <c r="D17" s="748">
        <v>1</v>
      </c>
      <c r="E17" s="745"/>
      <c r="F17" s="701"/>
      <c r="G17" s="117"/>
      <c r="H17" s="117"/>
    </row>
    <row r="18" spans="1:8" ht="16.5" x14ac:dyDescent="0.25">
      <c r="A18" s="119" t="s">
        <v>278</v>
      </c>
      <c r="B18" s="691" t="s">
        <v>267</v>
      </c>
      <c r="C18" s="748">
        <v>6</v>
      </c>
      <c r="D18" s="748">
        <v>6</v>
      </c>
      <c r="E18" s="745"/>
      <c r="F18" s="701"/>
      <c r="G18" s="117"/>
      <c r="H18" s="117"/>
    </row>
    <row r="19" spans="1:8" ht="16.5" x14ac:dyDescent="0.25">
      <c r="A19" s="119" t="s">
        <v>279</v>
      </c>
      <c r="B19" s="691" t="s">
        <v>267</v>
      </c>
      <c r="C19" s="748">
        <v>1</v>
      </c>
      <c r="D19" s="748">
        <v>1</v>
      </c>
      <c r="E19" s="745"/>
      <c r="F19" s="701"/>
      <c r="G19" s="117"/>
      <c r="H19" s="117"/>
    </row>
    <row r="20" spans="1:8" ht="16.5" hidden="1" customHeight="1" x14ac:dyDescent="0.25">
      <c r="A20" s="119" t="s">
        <v>280</v>
      </c>
      <c r="B20" s="691" t="s">
        <v>267</v>
      </c>
      <c r="C20" s="748">
        <v>1</v>
      </c>
      <c r="D20" s="748">
        <v>1</v>
      </c>
      <c r="E20" s="745"/>
    </row>
    <row r="21" spans="1:8" ht="16.5" hidden="1" x14ac:dyDescent="0.25">
      <c r="A21" s="119" t="s">
        <v>452</v>
      </c>
      <c r="B21" s="691" t="s">
        <v>267</v>
      </c>
      <c r="C21" s="691">
        <v>0</v>
      </c>
      <c r="D21" s="691">
        <v>0</v>
      </c>
      <c r="E21" s="745"/>
    </row>
    <row r="22" spans="1:8" ht="16.5" x14ac:dyDescent="0.25">
      <c r="A22" s="119" t="s">
        <v>281</v>
      </c>
      <c r="B22" s="691" t="s">
        <v>25</v>
      </c>
      <c r="C22" s="120">
        <v>23886</v>
      </c>
      <c r="D22" s="120">
        <v>23916</v>
      </c>
      <c r="E22" s="724">
        <v>5028</v>
      </c>
      <c r="F22" s="747"/>
    </row>
    <row r="23" spans="1:8" ht="19.5" customHeight="1" x14ac:dyDescent="0.25">
      <c r="A23" s="118" t="s">
        <v>282</v>
      </c>
      <c r="B23" s="689" t="s">
        <v>267</v>
      </c>
      <c r="C23" s="689">
        <v>6</v>
      </c>
      <c r="D23" s="689">
        <v>6</v>
      </c>
      <c r="E23" s="745"/>
      <c r="F23" s="701"/>
      <c r="G23" s="117"/>
      <c r="H23" s="117"/>
    </row>
    <row r="24" spans="1:8" ht="16.5" x14ac:dyDescent="0.25">
      <c r="A24" s="119" t="s">
        <v>453</v>
      </c>
      <c r="B24" s="691" t="s">
        <v>25</v>
      </c>
      <c r="C24" s="120">
        <v>8972</v>
      </c>
      <c r="D24" s="120">
        <v>9079</v>
      </c>
      <c r="E24" s="745"/>
      <c r="F24" s="746"/>
    </row>
    <row r="25" spans="1:8" ht="19.5" customHeight="1" x14ac:dyDescent="0.25">
      <c r="A25" s="121" t="s">
        <v>283</v>
      </c>
      <c r="B25" s="133" t="s">
        <v>267</v>
      </c>
      <c r="C25" s="133">
        <v>1</v>
      </c>
      <c r="D25" s="133">
        <v>1</v>
      </c>
      <c r="E25" s="745"/>
      <c r="F25" s="701"/>
      <c r="G25" s="117"/>
      <c r="H25" s="117"/>
    </row>
    <row r="26" spans="1:8" ht="16.5" x14ac:dyDescent="0.25">
      <c r="A26" s="122" t="s">
        <v>284</v>
      </c>
      <c r="B26" s="135" t="s">
        <v>267</v>
      </c>
      <c r="C26" s="123" t="s">
        <v>285</v>
      </c>
      <c r="D26" s="253">
        <v>1</v>
      </c>
      <c r="E26" s="745"/>
      <c r="F26" s="701"/>
    </row>
    <row r="27" spans="1:8" ht="19.5" customHeight="1" x14ac:dyDescent="0.25">
      <c r="A27" s="121" t="s">
        <v>286</v>
      </c>
      <c r="B27" s="133" t="s">
        <v>267</v>
      </c>
      <c r="C27" s="133">
        <v>1</v>
      </c>
      <c r="D27" s="133">
        <v>1</v>
      </c>
      <c r="E27" s="745"/>
      <c r="F27" s="701"/>
      <c r="G27" s="117"/>
      <c r="H27" s="117"/>
    </row>
    <row r="28" spans="1:8" ht="18" customHeight="1" x14ac:dyDescent="0.25">
      <c r="A28" s="122" t="s">
        <v>454</v>
      </c>
      <c r="B28" s="271" t="s">
        <v>267</v>
      </c>
      <c r="C28" s="271">
        <v>1</v>
      </c>
      <c r="D28" s="135">
        <v>1</v>
      </c>
      <c r="E28" s="707"/>
      <c r="F28" s="701"/>
      <c r="G28" s="117"/>
      <c r="H28" s="117"/>
    </row>
    <row r="29" spans="1:8" s="255" customFormat="1" ht="16.5" x14ac:dyDescent="0.25">
      <c r="A29" s="122" t="s">
        <v>287</v>
      </c>
      <c r="B29" s="271" t="s">
        <v>25</v>
      </c>
      <c r="C29" s="271">
        <v>55</v>
      </c>
      <c r="D29" s="135">
        <v>53</v>
      </c>
      <c r="E29" s="707"/>
      <c r="F29" s="744" t="s">
        <v>593</v>
      </c>
      <c r="G29" s="254"/>
      <c r="H29" s="254"/>
    </row>
    <row r="30" spans="1:8" s="738" customFormat="1" ht="16.5" x14ac:dyDescent="0.25">
      <c r="A30" s="743" t="s">
        <v>592</v>
      </c>
      <c r="B30" s="742" t="s">
        <v>267</v>
      </c>
      <c r="C30" s="718">
        <v>7</v>
      </c>
      <c r="D30" s="741">
        <v>7</v>
      </c>
      <c r="E30" s="716">
        <v>1</v>
      </c>
      <c r="F30" s="740"/>
      <c r="G30" s="739"/>
      <c r="H30" s="739"/>
    </row>
    <row r="31" spans="1:8" s="124" customFormat="1" ht="18" customHeight="1" x14ac:dyDescent="0.25">
      <c r="A31" s="122" t="s">
        <v>288</v>
      </c>
      <c r="B31" s="135" t="s">
        <v>267</v>
      </c>
      <c r="C31" s="135">
        <v>1</v>
      </c>
      <c r="D31" s="135">
        <v>1</v>
      </c>
      <c r="E31" s="707"/>
      <c r="F31" s="701"/>
      <c r="G31" s="256"/>
      <c r="H31" s="256"/>
    </row>
    <row r="32" spans="1:8" s="124" customFormat="1" ht="18" customHeight="1" x14ac:dyDescent="0.25">
      <c r="A32" s="122" t="s">
        <v>289</v>
      </c>
      <c r="B32" s="135" t="s">
        <v>267</v>
      </c>
      <c r="C32" s="123">
        <v>1</v>
      </c>
      <c r="D32" s="123">
        <v>1</v>
      </c>
      <c r="E32" s="707"/>
      <c r="F32" s="701"/>
      <c r="G32" s="256"/>
      <c r="H32" s="256"/>
    </row>
    <row r="33" spans="1:8" s="124" customFormat="1" ht="18" customHeight="1" x14ac:dyDescent="0.25">
      <c r="A33" s="122" t="s">
        <v>290</v>
      </c>
      <c r="B33" s="135" t="s">
        <v>267</v>
      </c>
      <c r="C33" s="123">
        <v>1</v>
      </c>
      <c r="D33" s="123">
        <v>1</v>
      </c>
      <c r="E33" s="707"/>
      <c r="F33" s="701"/>
      <c r="G33" s="256"/>
      <c r="H33" s="256"/>
    </row>
    <row r="34" spans="1:8" s="124" customFormat="1" ht="18" customHeight="1" x14ac:dyDescent="0.25">
      <c r="A34" s="122" t="s">
        <v>291</v>
      </c>
      <c r="B34" s="135" t="s">
        <v>267</v>
      </c>
      <c r="C34" s="135">
        <v>1</v>
      </c>
      <c r="D34" s="135">
        <v>1</v>
      </c>
      <c r="E34" s="707"/>
      <c r="F34" s="701"/>
      <c r="G34" s="256"/>
      <c r="H34" s="256"/>
    </row>
    <row r="35" spans="1:8" s="124" customFormat="1" ht="16.5" x14ac:dyDescent="0.25">
      <c r="A35" s="215" t="s">
        <v>376</v>
      </c>
      <c r="B35" s="217" t="s">
        <v>267</v>
      </c>
      <c r="C35" s="217">
        <v>1</v>
      </c>
      <c r="D35" s="217">
        <v>1</v>
      </c>
      <c r="E35" s="707"/>
      <c r="F35" s="701"/>
      <c r="G35" s="256"/>
      <c r="H35" s="256"/>
    </row>
    <row r="36" spans="1:8" ht="36" x14ac:dyDescent="0.25">
      <c r="A36" s="257" t="s">
        <v>480</v>
      </c>
      <c r="B36" s="217" t="s">
        <v>267</v>
      </c>
      <c r="C36" s="217">
        <v>1</v>
      </c>
      <c r="D36" s="217">
        <v>1</v>
      </c>
      <c r="E36" s="707"/>
      <c r="F36" s="701" t="s">
        <v>589</v>
      </c>
      <c r="G36" s="117"/>
      <c r="H36" s="117"/>
    </row>
    <row r="37" spans="1:8" ht="33" x14ac:dyDescent="0.25">
      <c r="A37" s="737" t="s">
        <v>591</v>
      </c>
      <c r="B37" s="142" t="s">
        <v>267</v>
      </c>
      <c r="C37" s="142">
        <v>1</v>
      </c>
      <c r="D37" s="142">
        <v>1</v>
      </c>
      <c r="E37" s="707"/>
      <c r="F37" s="736"/>
      <c r="G37" s="117"/>
      <c r="H37" s="117"/>
    </row>
    <row r="38" spans="1:8" s="124" customFormat="1" ht="19.5" customHeight="1" x14ac:dyDescent="0.25">
      <c r="A38" s="140" t="s">
        <v>292</v>
      </c>
      <c r="B38" s="723" t="s">
        <v>267</v>
      </c>
      <c r="C38" s="723">
        <v>6</v>
      </c>
      <c r="D38" s="735">
        <f>D39+D40+D41+D42+D43+D44</f>
        <v>5</v>
      </c>
      <c r="E38" s="709"/>
      <c r="F38" s="701"/>
      <c r="G38" s="256"/>
      <c r="H38" s="256"/>
    </row>
    <row r="39" spans="1:8" s="124" customFormat="1" ht="18" customHeight="1" x14ac:dyDescent="0.25">
      <c r="A39" s="125" t="s">
        <v>293</v>
      </c>
      <c r="B39" s="217" t="s">
        <v>267</v>
      </c>
      <c r="C39" s="126">
        <v>1</v>
      </c>
      <c r="D39" s="126">
        <v>1</v>
      </c>
      <c r="E39" s="707"/>
      <c r="F39" s="701"/>
      <c r="G39" s="256"/>
      <c r="H39" s="256"/>
    </row>
    <row r="40" spans="1:8" s="124" customFormat="1" ht="18" customHeight="1" x14ac:dyDescent="0.25">
      <c r="A40" s="127" t="s">
        <v>455</v>
      </c>
      <c r="B40" s="142" t="s">
        <v>267</v>
      </c>
      <c r="C40" s="128">
        <v>1</v>
      </c>
      <c r="D40" s="128">
        <v>1</v>
      </c>
      <c r="E40" s="707"/>
      <c r="F40" s="701" t="s">
        <v>590</v>
      </c>
      <c r="G40" s="256"/>
      <c r="H40" s="256"/>
    </row>
    <row r="41" spans="1:8" s="124" customFormat="1" ht="19.5" x14ac:dyDescent="0.25">
      <c r="A41" s="125" t="s">
        <v>481</v>
      </c>
      <c r="B41" s="217" t="s">
        <v>267</v>
      </c>
      <c r="C41" s="129">
        <v>1</v>
      </c>
      <c r="D41" s="129" t="s">
        <v>298</v>
      </c>
      <c r="E41" s="707"/>
      <c r="F41" s="734"/>
      <c r="G41" s="256"/>
      <c r="H41" s="256"/>
    </row>
    <row r="42" spans="1:8" s="124" customFormat="1" ht="33" x14ac:dyDescent="0.25">
      <c r="A42" s="215" t="s">
        <v>456</v>
      </c>
      <c r="B42" s="217" t="s">
        <v>267</v>
      </c>
      <c r="C42" s="216">
        <v>1</v>
      </c>
      <c r="D42" s="216">
        <v>1</v>
      </c>
      <c r="E42" s="707"/>
      <c r="F42" s="701" t="s">
        <v>589</v>
      </c>
      <c r="G42" s="256"/>
      <c r="H42" s="256"/>
    </row>
    <row r="43" spans="1:8" s="124" customFormat="1" ht="16.5" x14ac:dyDescent="0.25">
      <c r="A43" s="258" t="s">
        <v>377</v>
      </c>
      <c r="B43" s="142" t="s">
        <v>267</v>
      </c>
      <c r="C43" s="128">
        <v>1</v>
      </c>
      <c r="D43" s="128">
        <v>1</v>
      </c>
      <c r="E43" s="707"/>
      <c r="F43" s="701" t="s">
        <v>588</v>
      </c>
      <c r="G43" s="256"/>
      <c r="H43" s="256"/>
    </row>
    <row r="44" spans="1:8" s="124" customFormat="1" ht="16.5" x14ac:dyDescent="0.25">
      <c r="A44" s="257" t="s">
        <v>378</v>
      </c>
      <c r="B44" s="217" t="s">
        <v>267</v>
      </c>
      <c r="C44" s="216">
        <v>1</v>
      </c>
      <c r="D44" s="216">
        <v>1</v>
      </c>
      <c r="E44" s="707"/>
      <c r="F44" s="733" t="s">
        <v>587</v>
      </c>
      <c r="G44" s="256"/>
      <c r="H44" s="256"/>
    </row>
    <row r="45" spans="1:8" s="124" customFormat="1" ht="19.5" customHeight="1" x14ac:dyDescent="0.25">
      <c r="A45" s="118" t="s">
        <v>294</v>
      </c>
      <c r="B45" s="689" t="s">
        <v>267</v>
      </c>
      <c r="C45" s="689">
        <f>C46+C47</f>
        <v>2</v>
      </c>
      <c r="D45" s="689">
        <f>D46+D47</f>
        <v>2</v>
      </c>
      <c r="E45" s="707"/>
      <c r="F45" s="701"/>
      <c r="G45" s="256"/>
      <c r="H45" s="256"/>
    </row>
    <row r="46" spans="1:8" ht="18" customHeight="1" x14ac:dyDescent="0.25">
      <c r="A46" s="119" t="s">
        <v>295</v>
      </c>
      <c r="B46" s="691" t="s">
        <v>267</v>
      </c>
      <c r="C46" s="691">
        <v>1</v>
      </c>
      <c r="D46" s="691">
        <v>1</v>
      </c>
      <c r="E46" s="707"/>
      <c r="F46" s="701"/>
      <c r="G46" s="117"/>
      <c r="H46" s="117"/>
    </row>
    <row r="47" spans="1:8" ht="21" customHeight="1" thickBot="1" x14ac:dyDescent="0.3">
      <c r="A47" s="130" t="s">
        <v>296</v>
      </c>
      <c r="B47" s="691" t="s">
        <v>267</v>
      </c>
      <c r="C47" s="120">
        <v>1</v>
      </c>
      <c r="D47" s="259">
        <v>1</v>
      </c>
      <c r="E47" s="707"/>
      <c r="F47" s="701"/>
      <c r="G47" s="117"/>
      <c r="H47" s="117"/>
    </row>
    <row r="48" spans="1:8" ht="20.100000000000001" customHeight="1" thickBot="1" x14ac:dyDescent="0.25">
      <c r="A48" s="1387" t="s">
        <v>47</v>
      </c>
      <c r="B48" s="1388"/>
      <c r="C48" s="1388"/>
      <c r="D48" s="1388"/>
      <c r="E48" s="1389"/>
    </row>
    <row r="49" spans="1:5" ht="16.5" customHeight="1" x14ac:dyDescent="0.25">
      <c r="A49" s="131" t="s">
        <v>586</v>
      </c>
      <c r="B49" s="132" t="s">
        <v>267</v>
      </c>
      <c r="C49" s="732">
        <f>C50+C52+C55+C59</f>
        <v>11</v>
      </c>
      <c r="D49" s="732">
        <f>D50+D52+D55+D59</f>
        <v>11</v>
      </c>
      <c r="E49" s="731">
        <f>E50+E52+E55+E59</f>
        <v>2</v>
      </c>
    </row>
    <row r="50" spans="1:5" ht="16.5" x14ac:dyDescent="0.25">
      <c r="A50" s="121" t="s">
        <v>297</v>
      </c>
      <c r="B50" s="133" t="s">
        <v>267</v>
      </c>
      <c r="C50" s="133">
        <f>C51</f>
        <v>1</v>
      </c>
      <c r="D50" s="133">
        <f>D51</f>
        <v>1</v>
      </c>
      <c r="E50" s="693">
        <v>2</v>
      </c>
    </row>
    <row r="51" spans="1:5" ht="16.5" x14ac:dyDescent="0.25">
      <c r="A51" s="134" t="s">
        <v>482</v>
      </c>
      <c r="B51" s="135" t="s">
        <v>267</v>
      </c>
      <c r="C51" s="135">
        <v>1</v>
      </c>
      <c r="D51" s="135">
        <v>1</v>
      </c>
      <c r="E51" s="690"/>
    </row>
    <row r="52" spans="1:5" ht="16.5" x14ac:dyDescent="0.25">
      <c r="A52" s="121" t="s">
        <v>299</v>
      </c>
      <c r="B52" s="133" t="s">
        <v>267</v>
      </c>
      <c r="C52" s="133">
        <f>C53+C54</f>
        <v>2</v>
      </c>
      <c r="D52" s="133">
        <f>D53+D54</f>
        <v>2</v>
      </c>
      <c r="E52" s="730"/>
    </row>
    <row r="53" spans="1:5" ht="16.5" x14ac:dyDescent="0.25">
      <c r="A53" s="134" t="s">
        <v>300</v>
      </c>
      <c r="B53" s="135" t="s">
        <v>267</v>
      </c>
      <c r="C53" s="135">
        <v>1</v>
      </c>
      <c r="D53" s="135">
        <v>1</v>
      </c>
      <c r="E53" s="695"/>
    </row>
    <row r="54" spans="1:5" ht="33" x14ac:dyDescent="0.2">
      <c r="A54" s="136" t="s">
        <v>301</v>
      </c>
      <c r="B54" s="135" t="s">
        <v>267</v>
      </c>
      <c r="C54" s="135">
        <v>1</v>
      </c>
      <c r="D54" s="135">
        <v>1</v>
      </c>
      <c r="E54" s="729"/>
    </row>
    <row r="55" spans="1:5" ht="16.5" x14ac:dyDescent="0.25">
      <c r="A55" s="121" t="s">
        <v>302</v>
      </c>
      <c r="B55" s="133" t="s">
        <v>267</v>
      </c>
      <c r="C55" s="133">
        <f>C56+C57+C58</f>
        <v>3</v>
      </c>
      <c r="D55" s="133">
        <f>D56+D57+D58</f>
        <v>3</v>
      </c>
      <c r="E55" s="693"/>
    </row>
    <row r="56" spans="1:5" ht="16.5" x14ac:dyDescent="0.25">
      <c r="A56" s="134" t="s">
        <v>303</v>
      </c>
      <c r="B56" s="135" t="s">
        <v>267</v>
      </c>
      <c r="C56" s="135">
        <v>1</v>
      </c>
      <c r="D56" s="135">
        <v>1</v>
      </c>
      <c r="E56" s="695"/>
    </row>
    <row r="57" spans="1:5" ht="16.5" x14ac:dyDescent="0.25">
      <c r="A57" s="134" t="s">
        <v>304</v>
      </c>
      <c r="B57" s="135" t="s">
        <v>267</v>
      </c>
      <c r="C57" s="135">
        <v>1</v>
      </c>
      <c r="D57" s="135">
        <v>1</v>
      </c>
      <c r="E57" s="695"/>
    </row>
    <row r="58" spans="1:5" ht="16.5" x14ac:dyDescent="0.25">
      <c r="A58" s="134" t="s">
        <v>305</v>
      </c>
      <c r="B58" s="135" t="s">
        <v>267</v>
      </c>
      <c r="C58" s="135">
        <v>1</v>
      </c>
      <c r="D58" s="135">
        <v>1</v>
      </c>
      <c r="E58" s="695"/>
    </row>
    <row r="59" spans="1:5" ht="16.5" x14ac:dyDescent="0.25">
      <c r="A59" s="121" t="s">
        <v>306</v>
      </c>
      <c r="B59" s="133" t="s">
        <v>267</v>
      </c>
      <c r="C59" s="133">
        <f>C60+C61+C62+C63+C64</f>
        <v>5</v>
      </c>
      <c r="D59" s="133">
        <f>D60+D61+D62+D63+D64</f>
        <v>5</v>
      </c>
      <c r="E59" s="693"/>
    </row>
    <row r="60" spans="1:5" ht="16.5" x14ac:dyDescent="0.25">
      <c r="A60" s="134" t="s">
        <v>307</v>
      </c>
      <c r="B60" s="135" t="s">
        <v>267</v>
      </c>
      <c r="C60" s="135">
        <v>1</v>
      </c>
      <c r="D60" s="135">
        <v>1</v>
      </c>
      <c r="E60" s="695"/>
    </row>
    <row r="61" spans="1:5" ht="16.5" x14ac:dyDescent="0.25">
      <c r="A61" s="134" t="s">
        <v>308</v>
      </c>
      <c r="B61" s="135" t="s">
        <v>267</v>
      </c>
      <c r="C61" s="135">
        <v>1</v>
      </c>
      <c r="D61" s="135">
        <v>1</v>
      </c>
      <c r="E61" s="695"/>
    </row>
    <row r="62" spans="1:5" ht="16.5" x14ac:dyDescent="0.25">
      <c r="A62" s="134" t="s">
        <v>483</v>
      </c>
      <c r="B62" s="135" t="s">
        <v>267</v>
      </c>
      <c r="C62" s="135">
        <v>1</v>
      </c>
      <c r="D62" s="135">
        <v>1</v>
      </c>
      <c r="E62" s="695"/>
    </row>
    <row r="63" spans="1:5" ht="16.5" x14ac:dyDescent="0.25">
      <c r="A63" s="134" t="s">
        <v>309</v>
      </c>
      <c r="B63" s="135" t="s">
        <v>267</v>
      </c>
      <c r="C63" s="135">
        <v>1</v>
      </c>
      <c r="D63" s="135">
        <v>1</v>
      </c>
      <c r="E63" s="695"/>
    </row>
    <row r="64" spans="1:5" ht="17.25" thickBot="1" x14ac:dyDescent="0.3">
      <c r="A64" s="134" t="s">
        <v>310</v>
      </c>
      <c r="B64" s="135" t="s">
        <v>267</v>
      </c>
      <c r="C64" s="728">
        <v>1</v>
      </c>
      <c r="D64" s="728">
        <v>1</v>
      </c>
      <c r="E64" s="700"/>
    </row>
    <row r="65" spans="1:10" ht="20.100000000000001" customHeight="1" thickBot="1" x14ac:dyDescent="0.25">
      <c r="A65" s="1387" t="s">
        <v>311</v>
      </c>
      <c r="B65" s="1388"/>
      <c r="C65" s="1388"/>
      <c r="D65" s="1388"/>
      <c r="E65" s="1389"/>
      <c r="F65" s="727"/>
    </row>
    <row r="66" spans="1:10" s="124" customFormat="1" ht="17.25" customHeight="1" x14ac:dyDescent="0.25">
      <c r="A66" s="137" t="s">
        <v>312</v>
      </c>
      <c r="B66" s="726" t="s">
        <v>267</v>
      </c>
      <c r="C66" s="725">
        <f>SUM(C67,C69,C75,C77,C81,C86)+C90</f>
        <v>16</v>
      </c>
      <c r="D66" s="725">
        <f>SUM(D67,D69,D75,D77,D81,D86)+D90</f>
        <v>16</v>
      </c>
      <c r="E66" s="707">
        <v>61</v>
      </c>
      <c r="F66" s="684"/>
    </row>
    <row r="67" spans="1:10" s="260" customFormat="1" ht="16.5" x14ac:dyDescent="0.25">
      <c r="A67" s="118" t="s">
        <v>313</v>
      </c>
      <c r="B67" s="272" t="s">
        <v>267</v>
      </c>
      <c r="C67" s="689">
        <v>6</v>
      </c>
      <c r="D67" s="689">
        <v>6</v>
      </c>
      <c r="E67" s="709">
        <v>5</v>
      </c>
      <c r="F67" s="692"/>
    </row>
    <row r="68" spans="1:10" s="124" customFormat="1" ht="16.5" x14ac:dyDescent="0.25">
      <c r="A68" s="139" t="s">
        <v>314</v>
      </c>
      <c r="B68" s="263" t="s">
        <v>25</v>
      </c>
      <c r="C68" s="218">
        <v>2355</v>
      </c>
      <c r="D68" s="218">
        <v>2379</v>
      </c>
      <c r="E68" s="724">
        <v>1036</v>
      </c>
      <c r="F68" s="684"/>
    </row>
    <row r="69" spans="1:10" s="260" customFormat="1" ht="16.5" x14ac:dyDescent="0.25">
      <c r="A69" s="140" t="s">
        <v>484</v>
      </c>
      <c r="B69" s="261" t="s">
        <v>267</v>
      </c>
      <c r="C69" s="723">
        <v>4</v>
      </c>
      <c r="D69" s="723">
        <v>4</v>
      </c>
      <c r="E69" s="709">
        <v>1</v>
      </c>
      <c r="F69" s="692"/>
    </row>
    <row r="70" spans="1:10" s="124" customFormat="1" ht="16.5" x14ac:dyDescent="0.25">
      <c r="A70" s="130" t="s">
        <v>315</v>
      </c>
      <c r="B70" s="262" t="s">
        <v>267</v>
      </c>
      <c r="C70" s="691">
        <v>3</v>
      </c>
      <c r="D70" s="691">
        <v>3</v>
      </c>
      <c r="E70" s="707"/>
      <c r="F70" s="684"/>
    </row>
    <row r="71" spans="1:10" s="124" customFormat="1" ht="16.5" x14ac:dyDescent="0.25">
      <c r="A71" s="139" t="s">
        <v>316</v>
      </c>
      <c r="B71" s="263" t="s">
        <v>267</v>
      </c>
      <c r="C71" s="218">
        <v>1427</v>
      </c>
      <c r="D71" s="218">
        <v>1427</v>
      </c>
      <c r="E71" s="707"/>
      <c r="F71" s="684"/>
      <c r="G71" s="256"/>
      <c r="H71" s="256"/>
      <c r="I71" s="256"/>
      <c r="J71" s="256"/>
    </row>
    <row r="72" spans="1:10" s="124" customFormat="1" ht="16.5" x14ac:dyDescent="0.25">
      <c r="A72" s="139" t="s">
        <v>317</v>
      </c>
      <c r="B72" s="263" t="s">
        <v>25</v>
      </c>
      <c r="C72" s="218">
        <v>322764</v>
      </c>
      <c r="D72" s="264">
        <v>312592</v>
      </c>
      <c r="E72" s="707"/>
      <c r="F72" s="684"/>
      <c r="G72" s="256"/>
      <c r="H72" s="256"/>
      <c r="I72" s="256"/>
      <c r="J72" s="256"/>
    </row>
    <row r="73" spans="1:10" s="124" customFormat="1" ht="17.25" thickBot="1" x14ac:dyDescent="0.3">
      <c r="A73" s="265" t="s">
        <v>318</v>
      </c>
      <c r="B73" s="266" t="s">
        <v>25</v>
      </c>
      <c r="C73" s="722" t="s">
        <v>585</v>
      </c>
      <c r="D73" s="721" t="s">
        <v>584</v>
      </c>
      <c r="E73" s="720"/>
      <c r="F73" s="699"/>
      <c r="G73" s="256"/>
      <c r="H73" s="267"/>
      <c r="I73" s="267"/>
      <c r="J73" s="256"/>
    </row>
    <row r="74" spans="1:10" s="124" customFormat="1" ht="30.75" customHeight="1" x14ac:dyDescent="0.25">
      <c r="A74" s="141" t="s">
        <v>319</v>
      </c>
      <c r="B74" s="268" t="s">
        <v>267</v>
      </c>
      <c r="C74" s="142">
        <v>1</v>
      </c>
      <c r="D74" s="142">
        <v>1</v>
      </c>
      <c r="E74" s="707"/>
      <c r="F74" s="684"/>
      <c r="G74" s="256"/>
      <c r="H74" s="256"/>
      <c r="I74" s="256"/>
      <c r="J74" s="256"/>
    </row>
    <row r="75" spans="1:10" s="260" customFormat="1" ht="16.5" x14ac:dyDescent="0.25">
      <c r="A75" s="121" t="s">
        <v>583</v>
      </c>
      <c r="B75" s="269" t="s">
        <v>267</v>
      </c>
      <c r="C75" s="133">
        <v>1</v>
      </c>
      <c r="D75" s="133">
        <v>1</v>
      </c>
      <c r="E75" s="709"/>
      <c r="F75" s="692"/>
      <c r="G75" s="270"/>
      <c r="H75" s="270"/>
      <c r="I75" s="270"/>
      <c r="J75" s="270"/>
    </row>
    <row r="76" spans="1:10" s="124" customFormat="1" ht="16.5" x14ac:dyDescent="0.25">
      <c r="A76" s="134" t="s">
        <v>320</v>
      </c>
      <c r="B76" s="271" t="s">
        <v>267</v>
      </c>
      <c r="C76" s="135">
        <v>1</v>
      </c>
      <c r="D76" s="135">
        <v>1</v>
      </c>
      <c r="E76" s="707"/>
      <c r="F76" s="684"/>
    </row>
    <row r="77" spans="1:10" s="260" customFormat="1" ht="16.5" customHeight="1" x14ac:dyDescent="0.25">
      <c r="A77" s="118" t="s">
        <v>321</v>
      </c>
      <c r="B77" s="272" t="s">
        <v>267</v>
      </c>
      <c r="C77" s="689">
        <v>1</v>
      </c>
      <c r="D77" s="689">
        <v>1</v>
      </c>
      <c r="E77" s="709"/>
      <c r="F77" s="692"/>
    </row>
    <row r="78" spans="1:10" s="124" customFormat="1" ht="16.5" x14ac:dyDescent="0.25">
      <c r="A78" s="130" t="s">
        <v>322</v>
      </c>
      <c r="B78" s="262" t="s">
        <v>267</v>
      </c>
      <c r="C78" s="691">
        <v>1</v>
      </c>
      <c r="D78" s="691">
        <v>1</v>
      </c>
      <c r="E78" s="707"/>
      <c r="F78" s="684"/>
    </row>
    <row r="79" spans="1:10" s="124" customFormat="1" ht="16.5" x14ac:dyDescent="0.25">
      <c r="A79" s="130" t="s">
        <v>323</v>
      </c>
      <c r="B79" s="262" t="s">
        <v>267</v>
      </c>
      <c r="C79" s="691">
        <v>9</v>
      </c>
      <c r="D79" s="691">
        <v>9</v>
      </c>
      <c r="E79" s="707">
        <v>26</v>
      </c>
      <c r="F79" s="684"/>
      <c r="G79" s="256"/>
    </row>
    <row r="80" spans="1:10" s="124" customFormat="1" ht="16.5" x14ac:dyDescent="0.25">
      <c r="A80" s="130" t="s">
        <v>324</v>
      </c>
      <c r="B80" s="262" t="s">
        <v>25</v>
      </c>
      <c r="C80" s="704">
        <v>385961</v>
      </c>
      <c r="D80" s="704">
        <v>389677</v>
      </c>
      <c r="E80" s="707"/>
      <c r="F80" s="699"/>
    </row>
    <row r="81" spans="1:8" s="714" customFormat="1" ht="16.5" x14ac:dyDescent="0.25">
      <c r="A81" s="719" t="s">
        <v>325</v>
      </c>
      <c r="B81" s="718" t="s">
        <v>267</v>
      </c>
      <c r="C81" s="717">
        <v>2</v>
      </c>
      <c r="D81" s="717">
        <f>D82+D85</f>
        <v>2</v>
      </c>
      <c r="E81" s="716">
        <v>1</v>
      </c>
      <c r="F81" s="715"/>
    </row>
    <row r="82" spans="1:8" s="124" customFormat="1" ht="16.5" x14ac:dyDescent="0.25">
      <c r="A82" s="144" t="s">
        <v>582</v>
      </c>
      <c r="B82" s="262" t="s">
        <v>267</v>
      </c>
      <c r="C82" s="704">
        <v>1</v>
      </c>
      <c r="D82" s="704">
        <v>1</v>
      </c>
      <c r="E82" s="707"/>
      <c r="F82" s="699"/>
    </row>
    <row r="83" spans="1:8" s="124" customFormat="1" ht="16.5" x14ac:dyDescent="0.25">
      <c r="A83" s="144" t="s">
        <v>326</v>
      </c>
      <c r="B83" s="262" t="s">
        <v>267</v>
      </c>
      <c r="C83" s="120">
        <v>4124</v>
      </c>
      <c r="D83" s="704">
        <v>4240</v>
      </c>
      <c r="E83" s="707"/>
      <c r="F83" s="699"/>
    </row>
    <row r="84" spans="1:8" s="124" customFormat="1" ht="16.5" x14ac:dyDescent="0.25">
      <c r="A84" s="144" t="s">
        <v>327</v>
      </c>
      <c r="B84" s="262" t="s">
        <v>25</v>
      </c>
      <c r="C84" s="120">
        <v>75078</v>
      </c>
      <c r="D84" s="704">
        <v>77491</v>
      </c>
      <c r="E84" s="707"/>
      <c r="F84" s="699"/>
    </row>
    <row r="85" spans="1:8" s="124" customFormat="1" ht="33" x14ac:dyDescent="0.25">
      <c r="A85" s="145" t="s">
        <v>328</v>
      </c>
      <c r="B85" s="268" t="s">
        <v>267</v>
      </c>
      <c r="C85" s="713">
        <v>1</v>
      </c>
      <c r="D85" s="713">
        <v>1</v>
      </c>
      <c r="E85" s="707"/>
      <c r="F85" s="699"/>
    </row>
    <row r="86" spans="1:8" s="260" customFormat="1" ht="16.5" x14ac:dyDescent="0.25">
      <c r="A86" s="143" t="s">
        <v>329</v>
      </c>
      <c r="B86" s="272" t="s">
        <v>267</v>
      </c>
      <c r="C86" s="712">
        <v>1</v>
      </c>
      <c r="D86" s="712">
        <v>1</v>
      </c>
      <c r="E86" s="709">
        <v>1</v>
      </c>
      <c r="F86" s="711"/>
    </row>
    <row r="87" spans="1:8" ht="16.5" x14ac:dyDescent="0.25">
      <c r="A87" s="146" t="s">
        <v>457</v>
      </c>
      <c r="B87" s="262" t="s">
        <v>267</v>
      </c>
      <c r="C87" s="710" t="s">
        <v>285</v>
      </c>
      <c r="D87" s="710" t="s">
        <v>285</v>
      </c>
      <c r="E87" s="707"/>
    </row>
    <row r="88" spans="1:8" s="124" customFormat="1" ht="16.5" x14ac:dyDescent="0.25">
      <c r="A88" s="144" t="s">
        <v>330</v>
      </c>
      <c r="B88" s="262" t="s">
        <v>267</v>
      </c>
      <c r="C88" s="704">
        <v>76067</v>
      </c>
      <c r="D88" s="120">
        <v>77180</v>
      </c>
      <c r="E88" s="707"/>
      <c r="F88" s="699"/>
    </row>
    <row r="89" spans="1:8" s="124" customFormat="1" ht="16.5" x14ac:dyDescent="0.25">
      <c r="A89" s="144" t="s">
        <v>331</v>
      </c>
      <c r="B89" s="262" t="s">
        <v>25</v>
      </c>
      <c r="C89" s="120">
        <v>127924</v>
      </c>
      <c r="D89" s="120">
        <v>124162</v>
      </c>
      <c r="E89" s="707"/>
      <c r="F89" s="699"/>
    </row>
    <row r="90" spans="1:8" s="260" customFormat="1" ht="19.5" customHeight="1" x14ac:dyDescent="0.25">
      <c r="A90" s="143" t="s">
        <v>332</v>
      </c>
      <c r="B90" s="272" t="s">
        <v>267</v>
      </c>
      <c r="C90" s="689">
        <f>C91</f>
        <v>1</v>
      </c>
      <c r="D90" s="689">
        <f>D91</f>
        <v>1</v>
      </c>
      <c r="E90" s="709"/>
      <c r="F90" s="708"/>
      <c r="G90" s="270"/>
      <c r="H90" s="270"/>
    </row>
    <row r="91" spans="1:8" ht="17.25" thickBot="1" x14ac:dyDescent="0.3">
      <c r="A91" s="130" t="s">
        <v>333</v>
      </c>
      <c r="B91" s="262" t="s">
        <v>267</v>
      </c>
      <c r="C91" s="151">
        <v>1</v>
      </c>
      <c r="D91" s="151">
        <v>1</v>
      </c>
      <c r="E91" s="707"/>
      <c r="F91" s="701"/>
      <c r="G91" s="117"/>
      <c r="H91" s="117"/>
    </row>
    <row r="92" spans="1:8" ht="20.100000000000001" customHeight="1" thickBot="1" x14ac:dyDescent="0.25">
      <c r="A92" s="1387" t="s">
        <v>334</v>
      </c>
      <c r="B92" s="1388"/>
      <c r="C92" s="1388"/>
      <c r="D92" s="1388"/>
      <c r="E92" s="1389"/>
    </row>
    <row r="93" spans="1:8" ht="16.5" customHeight="1" x14ac:dyDescent="0.25">
      <c r="A93" s="147" t="s">
        <v>335</v>
      </c>
      <c r="B93" s="698" t="s">
        <v>267</v>
      </c>
      <c r="C93" s="698">
        <f>C94+C101+C103</f>
        <v>16</v>
      </c>
      <c r="D93" s="698">
        <f>D94+D101+D103</f>
        <v>16</v>
      </c>
      <c r="E93" s="696">
        <v>3</v>
      </c>
    </row>
    <row r="94" spans="1:8" ht="16.5" x14ac:dyDescent="0.25">
      <c r="A94" s="143" t="s">
        <v>336</v>
      </c>
      <c r="B94" s="689" t="s">
        <v>267</v>
      </c>
      <c r="C94" s="689">
        <f>SUM(C95:C99)</f>
        <v>6</v>
      </c>
      <c r="D94" s="689">
        <f>SUM(D95:D99)</f>
        <v>6</v>
      </c>
      <c r="E94" s="693">
        <v>2</v>
      </c>
    </row>
    <row r="95" spans="1:8" ht="17.25" customHeight="1" x14ac:dyDescent="0.25">
      <c r="A95" s="144" t="s">
        <v>337</v>
      </c>
      <c r="B95" s="691" t="s">
        <v>267</v>
      </c>
      <c r="C95" s="691">
        <v>1</v>
      </c>
      <c r="D95" s="691">
        <v>1</v>
      </c>
      <c r="E95" s="690"/>
    </row>
    <row r="96" spans="1:8" ht="16.5" x14ac:dyDescent="0.25">
      <c r="A96" s="144" t="s">
        <v>338</v>
      </c>
      <c r="B96" s="691" t="s">
        <v>267</v>
      </c>
      <c r="C96" s="691">
        <v>1</v>
      </c>
      <c r="D96" s="691">
        <v>1</v>
      </c>
      <c r="E96" s="690"/>
    </row>
    <row r="97" spans="1:8" ht="15.75" customHeight="1" x14ac:dyDescent="0.25">
      <c r="A97" s="148" t="s">
        <v>339</v>
      </c>
      <c r="B97" s="691" t="s">
        <v>267</v>
      </c>
      <c r="C97" s="691">
        <v>2</v>
      </c>
      <c r="D97" s="691">
        <v>2</v>
      </c>
      <c r="E97" s="690"/>
    </row>
    <row r="98" spans="1:8" ht="18.75" customHeight="1" x14ac:dyDescent="0.25">
      <c r="A98" s="148" t="s">
        <v>458</v>
      </c>
      <c r="B98" s="691" t="s">
        <v>267</v>
      </c>
      <c r="C98" s="691">
        <v>1</v>
      </c>
      <c r="D98" s="691">
        <v>1</v>
      </c>
      <c r="E98" s="690"/>
    </row>
    <row r="99" spans="1:8" ht="15.75" customHeight="1" x14ac:dyDescent="0.25">
      <c r="A99" s="148" t="s">
        <v>340</v>
      </c>
      <c r="B99" s="691" t="s">
        <v>267</v>
      </c>
      <c r="C99" s="691">
        <v>1</v>
      </c>
      <c r="D99" s="691">
        <v>1</v>
      </c>
      <c r="E99" s="690"/>
    </row>
    <row r="100" spans="1:8" ht="33" customHeight="1" x14ac:dyDescent="0.25">
      <c r="A100" s="149" t="s">
        <v>341</v>
      </c>
      <c r="B100" s="691" t="s">
        <v>25</v>
      </c>
      <c r="C100" s="705">
        <v>2602</v>
      </c>
      <c r="D100" s="273">
        <v>3193</v>
      </c>
      <c r="E100" s="706"/>
      <c r="F100" s="702"/>
    </row>
    <row r="101" spans="1:8" ht="19.5" x14ac:dyDescent="0.25">
      <c r="A101" s="150" t="s">
        <v>581</v>
      </c>
      <c r="B101" s="689" t="s">
        <v>267</v>
      </c>
      <c r="C101" s="689">
        <v>9</v>
      </c>
      <c r="D101" s="689">
        <v>9</v>
      </c>
      <c r="E101" s="693">
        <v>1</v>
      </c>
    </row>
    <row r="102" spans="1:8" ht="19.5" customHeight="1" x14ac:dyDescent="0.25">
      <c r="A102" s="119" t="s">
        <v>281</v>
      </c>
      <c r="B102" s="691" t="s">
        <v>25</v>
      </c>
      <c r="C102" s="705">
        <v>5890</v>
      </c>
      <c r="D102" s="704">
        <v>5847</v>
      </c>
      <c r="E102" s="703"/>
      <c r="F102" s="702"/>
    </row>
    <row r="103" spans="1:8" ht="19.5" customHeight="1" x14ac:dyDescent="0.25">
      <c r="A103" s="118" t="s">
        <v>342</v>
      </c>
      <c r="B103" s="689" t="s">
        <v>267</v>
      </c>
      <c r="C103" s="689">
        <f>C104</f>
        <v>1</v>
      </c>
      <c r="D103" s="689">
        <f>D104</f>
        <v>1</v>
      </c>
      <c r="E103" s="693"/>
      <c r="F103" s="701"/>
      <c r="G103" s="117"/>
      <c r="H103" s="117"/>
    </row>
    <row r="104" spans="1:8" ht="25.5" customHeight="1" thickBot="1" x14ac:dyDescent="0.3">
      <c r="A104" s="130" t="s">
        <v>343</v>
      </c>
      <c r="B104" s="151" t="s">
        <v>267</v>
      </c>
      <c r="C104" s="151">
        <v>1</v>
      </c>
      <c r="D104" s="151">
        <v>1</v>
      </c>
      <c r="E104" s="700"/>
      <c r="F104" s="701"/>
      <c r="G104" s="117"/>
      <c r="H104" s="117"/>
    </row>
    <row r="105" spans="1:8" ht="20.100000000000001" customHeight="1" thickBot="1" x14ac:dyDescent="0.25">
      <c r="A105" s="1387" t="s">
        <v>344</v>
      </c>
      <c r="B105" s="1388"/>
      <c r="C105" s="1388"/>
      <c r="D105" s="1388"/>
      <c r="E105" s="1389"/>
    </row>
    <row r="106" spans="1:8" s="138" customFormat="1" ht="16.5" x14ac:dyDescent="0.25">
      <c r="A106" s="152" t="s">
        <v>345</v>
      </c>
      <c r="B106" s="698" t="s">
        <v>267</v>
      </c>
      <c r="C106" s="697">
        <f>C107+C110+C113</f>
        <v>3</v>
      </c>
      <c r="D106" s="697">
        <f>D107+D110+D113</f>
        <v>3</v>
      </c>
      <c r="E106" s="696"/>
      <c r="F106" s="692"/>
    </row>
    <row r="107" spans="1:8" s="138" customFormat="1" ht="16.5" x14ac:dyDescent="0.25">
      <c r="A107" s="143" t="s">
        <v>346</v>
      </c>
      <c r="B107" s="689" t="s">
        <v>267</v>
      </c>
      <c r="C107" s="689">
        <v>1</v>
      </c>
      <c r="D107" s="689">
        <v>1</v>
      </c>
      <c r="E107" s="693"/>
      <c r="F107" s="692"/>
    </row>
    <row r="108" spans="1:8" ht="16.5" x14ac:dyDescent="0.25">
      <c r="A108" s="144" t="s">
        <v>347</v>
      </c>
      <c r="B108" s="691" t="s">
        <v>267</v>
      </c>
      <c r="C108" s="691">
        <v>1</v>
      </c>
      <c r="D108" s="691">
        <v>1</v>
      </c>
      <c r="E108" s="695"/>
    </row>
    <row r="109" spans="1:8" s="124" customFormat="1" ht="16.5" x14ac:dyDescent="0.25">
      <c r="A109" s="144" t="s">
        <v>348</v>
      </c>
      <c r="B109" s="691" t="s">
        <v>25</v>
      </c>
      <c r="C109" s="120">
        <v>2269</v>
      </c>
      <c r="D109" s="120">
        <v>2108</v>
      </c>
      <c r="E109" s="695"/>
      <c r="F109" s="699"/>
    </row>
    <row r="110" spans="1:8" s="138" customFormat="1" ht="33" x14ac:dyDescent="0.25">
      <c r="A110" s="153" t="s">
        <v>349</v>
      </c>
      <c r="B110" s="689" t="s">
        <v>267</v>
      </c>
      <c r="C110" s="689">
        <v>1</v>
      </c>
      <c r="D110" s="689">
        <v>1</v>
      </c>
      <c r="E110" s="693"/>
      <c r="F110" s="692"/>
    </row>
    <row r="111" spans="1:8" ht="16.5" x14ac:dyDescent="0.25">
      <c r="A111" s="146" t="s">
        <v>350</v>
      </c>
      <c r="B111" s="691" t="s">
        <v>267</v>
      </c>
      <c r="C111" s="691">
        <v>1</v>
      </c>
      <c r="D111" s="691">
        <v>1</v>
      </c>
      <c r="E111" s="695"/>
    </row>
    <row r="112" spans="1:8" s="124" customFormat="1" ht="16.5" x14ac:dyDescent="0.25">
      <c r="A112" s="144" t="s">
        <v>348</v>
      </c>
      <c r="B112" s="691" t="s">
        <v>25</v>
      </c>
      <c r="C112" s="691">
        <v>653</v>
      </c>
      <c r="D112" s="691">
        <v>637</v>
      </c>
      <c r="E112" s="695"/>
      <c r="F112" s="699"/>
    </row>
    <row r="113" spans="1:7" s="138" customFormat="1" ht="33" x14ac:dyDescent="0.25">
      <c r="A113" s="153" t="s">
        <v>351</v>
      </c>
      <c r="B113" s="689" t="s">
        <v>267</v>
      </c>
      <c r="C113" s="689">
        <v>1</v>
      </c>
      <c r="D113" s="689">
        <v>1</v>
      </c>
      <c r="E113" s="693"/>
      <c r="F113" s="692"/>
    </row>
    <row r="114" spans="1:7" ht="16.5" x14ac:dyDescent="0.25">
      <c r="A114" s="144" t="s">
        <v>352</v>
      </c>
      <c r="B114" s="691" t="s">
        <v>267</v>
      </c>
      <c r="C114" s="691">
        <v>1</v>
      </c>
      <c r="D114" s="691">
        <v>1</v>
      </c>
      <c r="E114" s="695"/>
    </row>
    <row r="115" spans="1:7" s="124" customFormat="1" ht="17.25" thickBot="1" x14ac:dyDescent="0.3">
      <c r="A115" s="144" t="s">
        <v>348</v>
      </c>
      <c r="B115" s="151" t="s">
        <v>25</v>
      </c>
      <c r="C115" s="259">
        <v>1596</v>
      </c>
      <c r="D115" s="259">
        <v>1558</v>
      </c>
      <c r="E115" s="700"/>
      <c r="F115" s="699"/>
    </row>
    <row r="116" spans="1:7" ht="20.100000000000001" customHeight="1" thickBot="1" x14ac:dyDescent="0.25">
      <c r="A116" s="1387" t="s">
        <v>36</v>
      </c>
      <c r="B116" s="1388"/>
      <c r="C116" s="1388"/>
      <c r="D116" s="1388"/>
      <c r="E116" s="1389"/>
    </row>
    <row r="117" spans="1:7" ht="20.100000000000001" customHeight="1" x14ac:dyDescent="0.25">
      <c r="A117" s="147" t="s">
        <v>353</v>
      </c>
      <c r="B117" s="698" t="s">
        <v>267</v>
      </c>
      <c r="C117" s="697">
        <f>C118+C120+C122+C123+C124+C125+C126+C127+C128</f>
        <v>9</v>
      </c>
      <c r="D117" s="697">
        <f>D118+D120+D122+D123+D124+D125+D126+D127+D128+D129+D130+D131</f>
        <v>12</v>
      </c>
      <c r="E117" s="696"/>
    </row>
    <row r="118" spans="1:7" s="138" customFormat="1" ht="19.5" customHeight="1" x14ac:dyDescent="0.25">
      <c r="A118" s="143" t="s">
        <v>354</v>
      </c>
      <c r="B118" s="689" t="s">
        <v>267</v>
      </c>
      <c r="C118" s="689">
        <v>1</v>
      </c>
      <c r="D118" s="689">
        <v>1</v>
      </c>
      <c r="E118" s="695">
        <v>1</v>
      </c>
      <c r="F118" s="692"/>
    </row>
    <row r="119" spans="1:7" ht="17.25" customHeight="1" x14ac:dyDescent="0.25">
      <c r="A119" s="130" t="s">
        <v>580</v>
      </c>
      <c r="B119" s="691" t="s">
        <v>25</v>
      </c>
      <c r="C119" s="691">
        <v>968</v>
      </c>
      <c r="D119" s="120">
        <v>2091</v>
      </c>
      <c r="E119" s="695"/>
      <c r="F119" s="694"/>
      <c r="G119" s="117"/>
    </row>
    <row r="120" spans="1:7" s="138" customFormat="1" ht="20.25" customHeight="1" x14ac:dyDescent="0.25">
      <c r="A120" s="143" t="s">
        <v>355</v>
      </c>
      <c r="B120" s="689" t="s">
        <v>267</v>
      </c>
      <c r="C120" s="689">
        <v>1</v>
      </c>
      <c r="D120" s="689">
        <v>1</v>
      </c>
      <c r="E120" s="693"/>
      <c r="F120" s="692"/>
    </row>
    <row r="121" spans="1:7" ht="22.5" customHeight="1" x14ac:dyDescent="0.25">
      <c r="A121" s="154" t="s">
        <v>356</v>
      </c>
      <c r="B121" s="691" t="s">
        <v>357</v>
      </c>
      <c r="C121" s="120">
        <v>109</v>
      </c>
      <c r="D121" s="120">
        <v>123</v>
      </c>
      <c r="E121" s="690"/>
    </row>
    <row r="122" spans="1:7" s="124" customFormat="1" ht="16.5" x14ac:dyDescent="0.25">
      <c r="A122" s="155" t="s">
        <v>358</v>
      </c>
      <c r="B122" s="689" t="s">
        <v>267</v>
      </c>
      <c r="C122" s="689">
        <v>1</v>
      </c>
      <c r="D122" s="689">
        <v>1</v>
      </c>
      <c r="E122" s="690"/>
      <c r="F122" s="684"/>
    </row>
    <row r="123" spans="1:7" s="124" customFormat="1" ht="16.5" x14ac:dyDescent="0.25">
      <c r="A123" s="155" t="s">
        <v>359</v>
      </c>
      <c r="B123" s="689" t="s">
        <v>267</v>
      </c>
      <c r="C123" s="689">
        <v>1</v>
      </c>
      <c r="D123" s="689">
        <v>1</v>
      </c>
      <c r="E123" s="690"/>
      <c r="F123" s="684"/>
    </row>
    <row r="124" spans="1:7" s="124" customFormat="1" ht="16.5" x14ac:dyDescent="0.25">
      <c r="A124" s="155" t="s">
        <v>360</v>
      </c>
      <c r="B124" s="689" t="s">
        <v>267</v>
      </c>
      <c r="C124" s="689">
        <v>1</v>
      </c>
      <c r="D124" s="689">
        <v>1</v>
      </c>
      <c r="E124" s="690"/>
      <c r="F124" s="684"/>
    </row>
    <row r="125" spans="1:7" s="124" customFormat="1" ht="16.5" x14ac:dyDescent="0.25">
      <c r="A125" s="155" t="s">
        <v>361</v>
      </c>
      <c r="B125" s="689" t="s">
        <v>267</v>
      </c>
      <c r="C125" s="689">
        <v>1</v>
      </c>
      <c r="D125" s="689">
        <v>1</v>
      </c>
      <c r="E125" s="690"/>
      <c r="F125" s="684"/>
    </row>
    <row r="126" spans="1:7" s="124" customFormat="1" ht="16.5" x14ac:dyDescent="0.25">
      <c r="A126" s="155" t="s">
        <v>362</v>
      </c>
      <c r="B126" s="689" t="s">
        <v>267</v>
      </c>
      <c r="C126" s="689">
        <v>1</v>
      </c>
      <c r="D126" s="689">
        <v>1</v>
      </c>
      <c r="E126" s="690"/>
      <c r="F126" s="684"/>
    </row>
    <row r="127" spans="1:7" s="124" customFormat="1" ht="16.5" x14ac:dyDescent="0.25">
      <c r="A127" s="155" t="s">
        <v>363</v>
      </c>
      <c r="B127" s="689" t="s">
        <v>267</v>
      </c>
      <c r="C127" s="689">
        <v>1</v>
      </c>
      <c r="D127" s="689">
        <v>1</v>
      </c>
      <c r="E127" s="690"/>
      <c r="F127" s="684"/>
    </row>
    <row r="128" spans="1:7" s="124" customFormat="1" ht="16.5" x14ac:dyDescent="0.25">
      <c r="A128" s="155" t="s">
        <v>459</v>
      </c>
      <c r="B128" s="689" t="s">
        <v>267</v>
      </c>
      <c r="C128" s="689">
        <v>1</v>
      </c>
      <c r="D128" s="689">
        <v>1</v>
      </c>
      <c r="E128" s="690"/>
      <c r="F128" s="684"/>
    </row>
    <row r="129" spans="1:6" s="124" customFormat="1" ht="19.5" x14ac:dyDescent="0.25">
      <c r="A129" s="118" t="s">
        <v>579</v>
      </c>
      <c r="B129" s="689" t="s">
        <v>267</v>
      </c>
      <c r="C129" s="689">
        <v>0</v>
      </c>
      <c r="D129" s="689">
        <v>1</v>
      </c>
      <c r="E129" s="688"/>
      <c r="F129" s="118"/>
    </row>
    <row r="130" spans="1:6" s="124" customFormat="1" ht="19.5" x14ac:dyDescent="0.25">
      <c r="A130" s="118" t="s">
        <v>578</v>
      </c>
      <c r="B130" s="689" t="s">
        <v>267</v>
      </c>
      <c r="C130" s="689">
        <v>0</v>
      </c>
      <c r="D130" s="689">
        <v>1</v>
      </c>
      <c r="E130" s="688"/>
      <c r="F130" s="684"/>
    </row>
    <row r="131" spans="1:6" s="124" customFormat="1" ht="20.25" thickBot="1" x14ac:dyDescent="0.3">
      <c r="A131" s="687" t="s">
        <v>577</v>
      </c>
      <c r="B131" s="686" t="s">
        <v>267</v>
      </c>
      <c r="C131" s="686">
        <v>0</v>
      </c>
      <c r="D131" s="686">
        <v>1</v>
      </c>
      <c r="E131" s="685"/>
      <c r="F131" s="684"/>
    </row>
    <row r="132" spans="1:6" ht="54.75" customHeight="1" x14ac:dyDescent="0.2">
      <c r="A132" s="1396" t="s">
        <v>485</v>
      </c>
      <c r="B132" s="1396"/>
      <c r="C132" s="1396"/>
      <c r="D132" s="1396"/>
      <c r="E132" s="1396"/>
    </row>
    <row r="133" spans="1:6" ht="31.5" customHeight="1" x14ac:dyDescent="0.2">
      <c r="A133" s="1396" t="s">
        <v>486</v>
      </c>
      <c r="B133" s="1396"/>
      <c r="C133" s="1396"/>
      <c r="D133" s="1396"/>
      <c r="E133" s="1396"/>
    </row>
    <row r="134" spans="1:6" x14ac:dyDescent="0.2">
      <c r="A134" s="1396" t="s">
        <v>487</v>
      </c>
      <c r="B134" s="1396"/>
      <c r="C134" s="1396"/>
      <c r="D134" s="1396"/>
      <c r="E134" s="1396"/>
    </row>
    <row r="135" spans="1:6" ht="35.25" customHeight="1" x14ac:dyDescent="0.2">
      <c r="A135" s="1396" t="s">
        <v>576</v>
      </c>
      <c r="B135" s="1396"/>
      <c r="C135" s="1396"/>
      <c r="D135" s="1396"/>
      <c r="E135" s="1396"/>
    </row>
    <row r="136" spans="1:6" ht="20.25" customHeight="1" x14ac:dyDescent="0.2">
      <c r="A136" s="1396" t="s">
        <v>575</v>
      </c>
      <c r="B136" s="1396"/>
      <c r="C136" s="1396"/>
      <c r="D136" s="1396"/>
      <c r="E136" s="1396"/>
    </row>
    <row r="137" spans="1:6" ht="101.25" customHeight="1" x14ac:dyDescent="0.2">
      <c r="A137" s="1396" t="s">
        <v>574</v>
      </c>
      <c r="B137" s="1396"/>
      <c r="C137" s="1396"/>
      <c r="D137" s="1396"/>
      <c r="E137" s="1396"/>
    </row>
  </sheetData>
  <mergeCells count="16">
    <mergeCell ref="A132:E132"/>
    <mergeCell ref="A133:E133"/>
    <mergeCell ref="A136:E136"/>
    <mergeCell ref="A137:E137"/>
    <mergeCell ref="A134:E134"/>
    <mergeCell ref="A135:E135"/>
    <mergeCell ref="A92:E92"/>
    <mergeCell ref="A105:E105"/>
    <mergeCell ref="A116:E116"/>
    <mergeCell ref="A48:E48"/>
    <mergeCell ref="A1:E1"/>
    <mergeCell ref="D2:E2"/>
    <mergeCell ref="A3:A4"/>
    <mergeCell ref="B3:D3"/>
    <mergeCell ref="A10:E10"/>
    <mergeCell ref="A65:E65"/>
  </mergeCells>
  <hyperlinks>
    <hyperlink ref="F44" r:id="rId1"/>
  </hyperlink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0" orientation="portrait" r:id="rId2"/>
  <headerFooter alignWithMargins="0">
    <oddFooter xml:space="preserve">&amp;C&amp;P+17
</oddFooter>
  </headerFooter>
  <rowBreaks count="1" manualBreakCount="1">
    <brk id="73" max="4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9"/>
  <sheetViews>
    <sheetView tabSelected="1" topLeftCell="A19" zoomScale="68" zoomScaleNormal="68" zoomScaleSheetLayoutView="59" workbookViewId="0">
      <selection activeCell="L16" sqref="L16"/>
    </sheetView>
  </sheetViews>
  <sheetFormatPr defaultRowHeight="12.75" x14ac:dyDescent="0.2"/>
  <cols>
    <col min="1" max="1" width="39.7109375" style="62" customWidth="1"/>
    <col min="2" max="2" width="17.140625" style="21" customWidth="1"/>
    <col min="3" max="3" width="10.42578125" style="21" customWidth="1"/>
    <col min="4" max="4" width="12.28515625" style="21" customWidth="1"/>
    <col min="5" max="5" width="16.85546875" style="21" customWidth="1"/>
    <col min="6" max="6" width="28.5703125" style="21" customWidth="1"/>
    <col min="7" max="7" width="30" style="21" customWidth="1"/>
    <col min="8" max="8" width="14.85546875" style="21" customWidth="1"/>
    <col min="9" max="9" width="14.85546875" style="62" customWidth="1"/>
    <col min="10" max="10" width="17.85546875" style="62" customWidth="1"/>
    <col min="11" max="11" width="11.140625" style="62" customWidth="1"/>
    <col min="12" max="260" width="9.140625" style="62"/>
    <col min="261" max="261" width="42.140625" style="62" bestFit="1" customWidth="1"/>
    <col min="262" max="262" width="7.7109375" style="62" bestFit="1" customWidth="1"/>
    <col min="263" max="263" width="14.85546875" style="62" bestFit="1" customWidth="1"/>
    <col min="264" max="264" width="14.85546875" style="62" customWidth="1"/>
    <col min="265" max="265" width="14.85546875" style="62" bestFit="1" customWidth="1"/>
    <col min="266" max="267" width="17.85546875" style="62" customWidth="1"/>
    <col min="268" max="516" width="9.140625" style="62"/>
    <col min="517" max="517" width="42.140625" style="62" bestFit="1" customWidth="1"/>
    <col min="518" max="518" width="7.7109375" style="62" bestFit="1" customWidth="1"/>
    <col min="519" max="519" width="14.85546875" style="62" bestFit="1" customWidth="1"/>
    <col min="520" max="520" width="14.85546875" style="62" customWidth="1"/>
    <col min="521" max="521" width="14.85546875" style="62" bestFit="1" customWidth="1"/>
    <col min="522" max="523" width="17.85546875" style="62" customWidth="1"/>
    <col min="524" max="772" width="9.140625" style="62"/>
    <col min="773" max="773" width="42.140625" style="62" bestFit="1" customWidth="1"/>
    <col min="774" max="774" width="7.7109375" style="62" bestFit="1" customWidth="1"/>
    <col min="775" max="775" width="14.85546875" style="62" bestFit="1" customWidth="1"/>
    <col min="776" max="776" width="14.85546875" style="62" customWidth="1"/>
    <col min="777" max="777" width="14.85546875" style="62" bestFit="1" customWidth="1"/>
    <col min="778" max="779" width="17.85546875" style="62" customWidth="1"/>
    <col min="780" max="1028" width="9.140625" style="62"/>
    <col min="1029" max="1029" width="42.140625" style="62" bestFit="1" customWidth="1"/>
    <col min="1030" max="1030" width="7.7109375" style="62" bestFit="1" customWidth="1"/>
    <col min="1031" max="1031" width="14.85546875" style="62" bestFit="1" customWidth="1"/>
    <col min="1032" max="1032" width="14.85546875" style="62" customWidth="1"/>
    <col min="1033" max="1033" width="14.85546875" style="62" bestFit="1" customWidth="1"/>
    <col min="1034" max="1035" width="17.85546875" style="62" customWidth="1"/>
    <col min="1036" max="1284" width="9.140625" style="62"/>
    <col min="1285" max="1285" width="42.140625" style="62" bestFit="1" customWidth="1"/>
    <col min="1286" max="1286" width="7.7109375" style="62" bestFit="1" customWidth="1"/>
    <col min="1287" max="1287" width="14.85546875" style="62" bestFit="1" customWidth="1"/>
    <col min="1288" max="1288" width="14.85546875" style="62" customWidth="1"/>
    <col min="1289" max="1289" width="14.85546875" style="62" bestFit="1" customWidth="1"/>
    <col min="1290" max="1291" width="17.85546875" style="62" customWidth="1"/>
    <col min="1292" max="1540" width="9.140625" style="62"/>
    <col min="1541" max="1541" width="42.140625" style="62" bestFit="1" customWidth="1"/>
    <col min="1542" max="1542" width="7.7109375" style="62" bestFit="1" customWidth="1"/>
    <col min="1543" max="1543" width="14.85546875" style="62" bestFit="1" customWidth="1"/>
    <col min="1544" max="1544" width="14.85546875" style="62" customWidth="1"/>
    <col min="1545" max="1545" width="14.85546875" style="62" bestFit="1" customWidth="1"/>
    <col min="1546" max="1547" width="17.85546875" style="62" customWidth="1"/>
    <col min="1548" max="1796" width="9.140625" style="62"/>
    <col min="1797" max="1797" width="42.140625" style="62" bestFit="1" customWidth="1"/>
    <col min="1798" max="1798" width="7.7109375" style="62" bestFit="1" customWidth="1"/>
    <col min="1799" max="1799" width="14.85546875" style="62" bestFit="1" customWidth="1"/>
    <col min="1800" max="1800" width="14.85546875" style="62" customWidth="1"/>
    <col min="1801" max="1801" width="14.85546875" style="62" bestFit="1" customWidth="1"/>
    <col min="1802" max="1803" width="17.85546875" style="62" customWidth="1"/>
    <col min="1804" max="2052" width="9.140625" style="62"/>
    <col min="2053" max="2053" width="42.140625" style="62" bestFit="1" customWidth="1"/>
    <col min="2054" max="2054" width="7.7109375" style="62" bestFit="1" customWidth="1"/>
    <col min="2055" max="2055" width="14.85546875" style="62" bestFit="1" customWidth="1"/>
    <col min="2056" max="2056" width="14.85546875" style="62" customWidth="1"/>
    <col min="2057" max="2057" width="14.85546875" style="62" bestFit="1" customWidth="1"/>
    <col min="2058" max="2059" width="17.85546875" style="62" customWidth="1"/>
    <col min="2060" max="2308" width="9.140625" style="62"/>
    <col min="2309" max="2309" width="42.140625" style="62" bestFit="1" customWidth="1"/>
    <col min="2310" max="2310" width="7.7109375" style="62" bestFit="1" customWidth="1"/>
    <col min="2311" max="2311" width="14.85546875" style="62" bestFit="1" customWidth="1"/>
    <col min="2312" max="2312" width="14.85546875" style="62" customWidth="1"/>
    <col min="2313" max="2313" width="14.85546875" style="62" bestFit="1" customWidth="1"/>
    <col min="2314" max="2315" width="17.85546875" style="62" customWidth="1"/>
    <col min="2316" max="2564" width="9.140625" style="62"/>
    <col min="2565" max="2565" width="42.140625" style="62" bestFit="1" customWidth="1"/>
    <col min="2566" max="2566" width="7.7109375" style="62" bestFit="1" customWidth="1"/>
    <col min="2567" max="2567" width="14.85546875" style="62" bestFit="1" customWidth="1"/>
    <col min="2568" max="2568" width="14.85546875" style="62" customWidth="1"/>
    <col min="2569" max="2569" width="14.85546875" style="62" bestFit="1" customWidth="1"/>
    <col min="2570" max="2571" width="17.85546875" style="62" customWidth="1"/>
    <col min="2572" max="2820" width="9.140625" style="62"/>
    <col min="2821" max="2821" width="42.140625" style="62" bestFit="1" customWidth="1"/>
    <col min="2822" max="2822" width="7.7109375" style="62" bestFit="1" customWidth="1"/>
    <col min="2823" max="2823" width="14.85546875" style="62" bestFit="1" customWidth="1"/>
    <col min="2824" max="2824" width="14.85546875" style="62" customWidth="1"/>
    <col min="2825" max="2825" width="14.85546875" style="62" bestFit="1" customWidth="1"/>
    <col min="2826" max="2827" width="17.85546875" style="62" customWidth="1"/>
    <col min="2828" max="3076" width="9.140625" style="62"/>
    <col min="3077" max="3077" width="42.140625" style="62" bestFit="1" customWidth="1"/>
    <col min="3078" max="3078" width="7.7109375" style="62" bestFit="1" customWidth="1"/>
    <col min="3079" max="3079" width="14.85546875" style="62" bestFit="1" customWidth="1"/>
    <col min="3080" max="3080" width="14.85546875" style="62" customWidth="1"/>
    <col min="3081" max="3081" width="14.85546875" style="62" bestFit="1" customWidth="1"/>
    <col min="3082" max="3083" width="17.85546875" style="62" customWidth="1"/>
    <col min="3084" max="3332" width="9.140625" style="62"/>
    <col min="3333" max="3333" width="42.140625" style="62" bestFit="1" customWidth="1"/>
    <col min="3334" max="3334" width="7.7109375" style="62" bestFit="1" customWidth="1"/>
    <col min="3335" max="3335" width="14.85546875" style="62" bestFit="1" customWidth="1"/>
    <col min="3336" max="3336" width="14.85546875" style="62" customWidth="1"/>
    <col min="3337" max="3337" width="14.85546875" style="62" bestFit="1" customWidth="1"/>
    <col min="3338" max="3339" width="17.85546875" style="62" customWidth="1"/>
    <col min="3340" max="3588" width="9.140625" style="62"/>
    <col min="3589" max="3589" width="42.140625" style="62" bestFit="1" customWidth="1"/>
    <col min="3590" max="3590" width="7.7109375" style="62" bestFit="1" customWidth="1"/>
    <col min="3591" max="3591" width="14.85546875" style="62" bestFit="1" customWidth="1"/>
    <col min="3592" max="3592" width="14.85546875" style="62" customWidth="1"/>
    <col min="3593" max="3593" width="14.85546875" style="62" bestFit="1" customWidth="1"/>
    <col min="3594" max="3595" width="17.85546875" style="62" customWidth="1"/>
    <col min="3596" max="3844" width="9.140625" style="62"/>
    <col min="3845" max="3845" width="42.140625" style="62" bestFit="1" customWidth="1"/>
    <col min="3846" max="3846" width="7.7109375" style="62" bestFit="1" customWidth="1"/>
    <col min="3847" max="3847" width="14.85546875" style="62" bestFit="1" customWidth="1"/>
    <col min="3848" max="3848" width="14.85546875" style="62" customWidth="1"/>
    <col min="3849" max="3849" width="14.85546875" style="62" bestFit="1" customWidth="1"/>
    <col min="3850" max="3851" width="17.85546875" style="62" customWidth="1"/>
    <col min="3852" max="4100" width="9.140625" style="62"/>
    <col min="4101" max="4101" width="42.140625" style="62" bestFit="1" customWidth="1"/>
    <col min="4102" max="4102" width="7.7109375" style="62" bestFit="1" customWidth="1"/>
    <col min="4103" max="4103" width="14.85546875" style="62" bestFit="1" customWidth="1"/>
    <col min="4104" max="4104" width="14.85546875" style="62" customWidth="1"/>
    <col min="4105" max="4105" width="14.85546875" style="62" bestFit="1" customWidth="1"/>
    <col min="4106" max="4107" width="17.85546875" style="62" customWidth="1"/>
    <col min="4108" max="4356" width="9.140625" style="62"/>
    <col min="4357" max="4357" width="42.140625" style="62" bestFit="1" customWidth="1"/>
    <col min="4358" max="4358" width="7.7109375" style="62" bestFit="1" customWidth="1"/>
    <col min="4359" max="4359" width="14.85546875" style="62" bestFit="1" customWidth="1"/>
    <col min="4360" max="4360" width="14.85546875" style="62" customWidth="1"/>
    <col min="4361" max="4361" width="14.85546875" style="62" bestFit="1" customWidth="1"/>
    <col min="4362" max="4363" width="17.85546875" style="62" customWidth="1"/>
    <col min="4364" max="4612" width="9.140625" style="62"/>
    <col min="4613" max="4613" width="42.140625" style="62" bestFit="1" customWidth="1"/>
    <col min="4614" max="4614" width="7.7109375" style="62" bestFit="1" customWidth="1"/>
    <col min="4615" max="4615" width="14.85546875" style="62" bestFit="1" customWidth="1"/>
    <col min="4616" max="4616" width="14.85546875" style="62" customWidth="1"/>
    <col min="4617" max="4617" width="14.85546875" style="62" bestFit="1" customWidth="1"/>
    <col min="4618" max="4619" width="17.85546875" style="62" customWidth="1"/>
    <col min="4620" max="4868" width="9.140625" style="62"/>
    <col min="4869" max="4869" width="42.140625" style="62" bestFit="1" customWidth="1"/>
    <col min="4870" max="4870" width="7.7109375" style="62" bestFit="1" customWidth="1"/>
    <col min="4871" max="4871" width="14.85546875" style="62" bestFit="1" customWidth="1"/>
    <col min="4872" max="4872" width="14.85546875" style="62" customWidth="1"/>
    <col min="4873" max="4873" width="14.85546875" style="62" bestFit="1" customWidth="1"/>
    <col min="4874" max="4875" width="17.85546875" style="62" customWidth="1"/>
    <col min="4876" max="5124" width="9.140625" style="62"/>
    <col min="5125" max="5125" width="42.140625" style="62" bestFit="1" customWidth="1"/>
    <col min="5126" max="5126" width="7.7109375" style="62" bestFit="1" customWidth="1"/>
    <col min="5127" max="5127" width="14.85546875" style="62" bestFit="1" customWidth="1"/>
    <col min="5128" max="5128" width="14.85546875" style="62" customWidth="1"/>
    <col min="5129" max="5129" width="14.85546875" style="62" bestFit="1" customWidth="1"/>
    <col min="5130" max="5131" width="17.85546875" style="62" customWidth="1"/>
    <col min="5132" max="5380" width="9.140625" style="62"/>
    <col min="5381" max="5381" width="42.140625" style="62" bestFit="1" customWidth="1"/>
    <col min="5382" max="5382" width="7.7109375" style="62" bestFit="1" customWidth="1"/>
    <col min="5383" max="5383" width="14.85546875" style="62" bestFit="1" customWidth="1"/>
    <col min="5384" max="5384" width="14.85546875" style="62" customWidth="1"/>
    <col min="5385" max="5385" width="14.85546875" style="62" bestFit="1" customWidth="1"/>
    <col min="5386" max="5387" width="17.85546875" style="62" customWidth="1"/>
    <col min="5388" max="5636" width="9.140625" style="62"/>
    <col min="5637" max="5637" width="42.140625" style="62" bestFit="1" customWidth="1"/>
    <col min="5638" max="5638" width="7.7109375" style="62" bestFit="1" customWidth="1"/>
    <col min="5639" max="5639" width="14.85546875" style="62" bestFit="1" customWidth="1"/>
    <col min="5640" max="5640" width="14.85546875" style="62" customWidth="1"/>
    <col min="5641" max="5641" width="14.85546875" style="62" bestFit="1" customWidth="1"/>
    <col min="5642" max="5643" width="17.85546875" style="62" customWidth="1"/>
    <col min="5644" max="5892" width="9.140625" style="62"/>
    <col min="5893" max="5893" width="42.140625" style="62" bestFit="1" customWidth="1"/>
    <col min="5894" max="5894" width="7.7109375" style="62" bestFit="1" customWidth="1"/>
    <col min="5895" max="5895" width="14.85546875" style="62" bestFit="1" customWidth="1"/>
    <col min="5896" max="5896" width="14.85546875" style="62" customWidth="1"/>
    <col min="5897" max="5897" width="14.85546875" style="62" bestFit="1" customWidth="1"/>
    <col min="5898" max="5899" width="17.85546875" style="62" customWidth="1"/>
    <col min="5900" max="6148" width="9.140625" style="62"/>
    <col min="6149" max="6149" width="42.140625" style="62" bestFit="1" customWidth="1"/>
    <col min="6150" max="6150" width="7.7109375" style="62" bestFit="1" customWidth="1"/>
    <col min="6151" max="6151" width="14.85546875" style="62" bestFit="1" customWidth="1"/>
    <col min="6152" max="6152" width="14.85546875" style="62" customWidth="1"/>
    <col min="6153" max="6153" width="14.85546875" style="62" bestFit="1" customWidth="1"/>
    <col min="6154" max="6155" width="17.85546875" style="62" customWidth="1"/>
    <col min="6156" max="6404" width="9.140625" style="62"/>
    <col min="6405" max="6405" width="42.140625" style="62" bestFit="1" customWidth="1"/>
    <col min="6406" max="6406" width="7.7109375" style="62" bestFit="1" customWidth="1"/>
    <col min="6407" max="6407" width="14.85546875" style="62" bestFit="1" customWidth="1"/>
    <col min="6408" max="6408" width="14.85546875" style="62" customWidth="1"/>
    <col min="6409" max="6409" width="14.85546875" style="62" bestFit="1" customWidth="1"/>
    <col min="6410" max="6411" width="17.85546875" style="62" customWidth="1"/>
    <col min="6412" max="6660" width="9.140625" style="62"/>
    <col min="6661" max="6661" width="42.140625" style="62" bestFit="1" customWidth="1"/>
    <col min="6662" max="6662" width="7.7109375" style="62" bestFit="1" customWidth="1"/>
    <col min="6663" max="6663" width="14.85546875" style="62" bestFit="1" customWidth="1"/>
    <col min="6664" max="6664" width="14.85546875" style="62" customWidth="1"/>
    <col min="6665" max="6665" width="14.85546875" style="62" bestFit="1" customWidth="1"/>
    <col min="6666" max="6667" width="17.85546875" style="62" customWidth="1"/>
    <col min="6668" max="6916" width="9.140625" style="62"/>
    <col min="6917" max="6917" width="42.140625" style="62" bestFit="1" customWidth="1"/>
    <col min="6918" max="6918" width="7.7109375" style="62" bestFit="1" customWidth="1"/>
    <col min="6919" max="6919" width="14.85546875" style="62" bestFit="1" customWidth="1"/>
    <col min="6920" max="6920" width="14.85546875" style="62" customWidth="1"/>
    <col min="6921" max="6921" width="14.85546875" style="62" bestFit="1" customWidth="1"/>
    <col min="6922" max="6923" width="17.85546875" style="62" customWidth="1"/>
    <col min="6924" max="7172" width="9.140625" style="62"/>
    <col min="7173" max="7173" width="42.140625" style="62" bestFit="1" customWidth="1"/>
    <col min="7174" max="7174" width="7.7109375" style="62" bestFit="1" customWidth="1"/>
    <col min="7175" max="7175" width="14.85546875" style="62" bestFit="1" customWidth="1"/>
    <col min="7176" max="7176" width="14.85546875" style="62" customWidth="1"/>
    <col min="7177" max="7177" width="14.85546875" style="62" bestFit="1" customWidth="1"/>
    <col min="7178" max="7179" width="17.85546875" style="62" customWidth="1"/>
    <col min="7180" max="7428" width="9.140625" style="62"/>
    <col min="7429" max="7429" width="42.140625" style="62" bestFit="1" customWidth="1"/>
    <col min="7430" max="7430" width="7.7109375" style="62" bestFit="1" customWidth="1"/>
    <col min="7431" max="7431" width="14.85546875" style="62" bestFit="1" customWidth="1"/>
    <col min="7432" max="7432" width="14.85546875" style="62" customWidth="1"/>
    <col min="7433" max="7433" width="14.85546875" style="62" bestFit="1" customWidth="1"/>
    <col min="7434" max="7435" width="17.85546875" style="62" customWidth="1"/>
    <col min="7436" max="7684" width="9.140625" style="62"/>
    <col min="7685" max="7685" width="42.140625" style="62" bestFit="1" customWidth="1"/>
    <col min="7686" max="7686" width="7.7109375" style="62" bestFit="1" customWidth="1"/>
    <col min="7687" max="7687" width="14.85546875" style="62" bestFit="1" customWidth="1"/>
    <col min="7688" max="7688" width="14.85546875" style="62" customWidth="1"/>
    <col min="7689" max="7689" width="14.85546875" style="62" bestFit="1" customWidth="1"/>
    <col min="7690" max="7691" width="17.85546875" style="62" customWidth="1"/>
    <col min="7692" max="7940" width="9.140625" style="62"/>
    <col min="7941" max="7941" width="42.140625" style="62" bestFit="1" customWidth="1"/>
    <col min="7942" max="7942" width="7.7109375" style="62" bestFit="1" customWidth="1"/>
    <col min="7943" max="7943" width="14.85546875" style="62" bestFit="1" customWidth="1"/>
    <col min="7944" max="7944" width="14.85546875" style="62" customWidth="1"/>
    <col min="7945" max="7945" width="14.85546875" style="62" bestFit="1" customWidth="1"/>
    <col min="7946" max="7947" width="17.85546875" style="62" customWidth="1"/>
    <col min="7948" max="8196" width="9.140625" style="62"/>
    <col min="8197" max="8197" width="42.140625" style="62" bestFit="1" customWidth="1"/>
    <col min="8198" max="8198" width="7.7109375" style="62" bestFit="1" customWidth="1"/>
    <col min="8199" max="8199" width="14.85546875" style="62" bestFit="1" customWidth="1"/>
    <col min="8200" max="8200" width="14.85546875" style="62" customWidth="1"/>
    <col min="8201" max="8201" width="14.85546875" style="62" bestFit="1" customWidth="1"/>
    <col min="8202" max="8203" width="17.85546875" style="62" customWidth="1"/>
    <col min="8204" max="8452" width="9.140625" style="62"/>
    <col min="8453" max="8453" width="42.140625" style="62" bestFit="1" customWidth="1"/>
    <col min="8454" max="8454" width="7.7109375" style="62" bestFit="1" customWidth="1"/>
    <col min="8455" max="8455" width="14.85546875" style="62" bestFit="1" customWidth="1"/>
    <col min="8456" max="8456" width="14.85546875" style="62" customWidth="1"/>
    <col min="8457" max="8457" width="14.85546875" style="62" bestFit="1" customWidth="1"/>
    <col min="8458" max="8459" width="17.85546875" style="62" customWidth="1"/>
    <col min="8460" max="8708" width="9.140625" style="62"/>
    <col min="8709" max="8709" width="42.140625" style="62" bestFit="1" customWidth="1"/>
    <col min="8710" max="8710" width="7.7109375" style="62" bestFit="1" customWidth="1"/>
    <col min="8711" max="8711" width="14.85546875" style="62" bestFit="1" customWidth="1"/>
    <col min="8712" max="8712" width="14.85546875" style="62" customWidth="1"/>
    <col min="8713" max="8713" width="14.85546875" style="62" bestFit="1" customWidth="1"/>
    <col min="8714" max="8715" width="17.85546875" style="62" customWidth="1"/>
    <col min="8716" max="8964" width="9.140625" style="62"/>
    <col min="8965" max="8965" width="42.140625" style="62" bestFit="1" customWidth="1"/>
    <col min="8966" max="8966" width="7.7109375" style="62" bestFit="1" customWidth="1"/>
    <col min="8967" max="8967" width="14.85546875" style="62" bestFit="1" customWidth="1"/>
    <col min="8968" max="8968" width="14.85546875" style="62" customWidth="1"/>
    <col min="8969" max="8969" width="14.85546875" style="62" bestFit="1" customWidth="1"/>
    <col min="8970" max="8971" width="17.85546875" style="62" customWidth="1"/>
    <col min="8972" max="9220" width="9.140625" style="62"/>
    <col min="9221" max="9221" width="42.140625" style="62" bestFit="1" customWidth="1"/>
    <col min="9222" max="9222" width="7.7109375" style="62" bestFit="1" customWidth="1"/>
    <col min="9223" max="9223" width="14.85546875" style="62" bestFit="1" customWidth="1"/>
    <col min="9224" max="9224" width="14.85546875" style="62" customWidth="1"/>
    <col min="9225" max="9225" width="14.85546875" style="62" bestFit="1" customWidth="1"/>
    <col min="9226" max="9227" width="17.85546875" style="62" customWidth="1"/>
    <col min="9228" max="9476" width="9.140625" style="62"/>
    <col min="9477" max="9477" width="42.140625" style="62" bestFit="1" customWidth="1"/>
    <col min="9478" max="9478" width="7.7109375" style="62" bestFit="1" customWidth="1"/>
    <col min="9479" max="9479" width="14.85546875" style="62" bestFit="1" customWidth="1"/>
    <col min="9480" max="9480" width="14.85546875" style="62" customWidth="1"/>
    <col min="9481" max="9481" width="14.85546875" style="62" bestFit="1" customWidth="1"/>
    <col min="9482" max="9483" width="17.85546875" style="62" customWidth="1"/>
    <col min="9484" max="9732" width="9.140625" style="62"/>
    <col min="9733" max="9733" width="42.140625" style="62" bestFit="1" customWidth="1"/>
    <col min="9734" max="9734" width="7.7109375" style="62" bestFit="1" customWidth="1"/>
    <col min="9735" max="9735" width="14.85546875" style="62" bestFit="1" customWidth="1"/>
    <col min="9736" max="9736" width="14.85546875" style="62" customWidth="1"/>
    <col min="9737" max="9737" width="14.85546875" style="62" bestFit="1" customWidth="1"/>
    <col min="9738" max="9739" width="17.85546875" style="62" customWidth="1"/>
    <col min="9740" max="9988" width="9.140625" style="62"/>
    <col min="9989" max="9989" width="42.140625" style="62" bestFit="1" customWidth="1"/>
    <col min="9990" max="9990" width="7.7109375" style="62" bestFit="1" customWidth="1"/>
    <col min="9991" max="9991" width="14.85546875" style="62" bestFit="1" customWidth="1"/>
    <col min="9992" max="9992" width="14.85546875" style="62" customWidth="1"/>
    <col min="9993" max="9993" width="14.85546875" style="62" bestFit="1" customWidth="1"/>
    <col min="9994" max="9995" width="17.85546875" style="62" customWidth="1"/>
    <col min="9996" max="10244" width="9.140625" style="62"/>
    <col min="10245" max="10245" width="42.140625" style="62" bestFit="1" customWidth="1"/>
    <col min="10246" max="10246" width="7.7109375" style="62" bestFit="1" customWidth="1"/>
    <col min="10247" max="10247" width="14.85546875" style="62" bestFit="1" customWidth="1"/>
    <col min="10248" max="10248" width="14.85546875" style="62" customWidth="1"/>
    <col min="10249" max="10249" width="14.85546875" style="62" bestFit="1" customWidth="1"/>
    <col min="10250" max="10251" width="17.85546875" style="62" customWidth="1"/>
    <col min="10252" max="10500" width="9.140625" style="62"/>
    <col min="10501" max="10501" width="42.140625" style="62" bestFit="1" customWidth="1"/>
    <col min="10502" max="10502" width="7.7109375" style="62" bestFit="1" customWidth="1"/>
    <col min="10503" max="10503" width="14.85546875" style="62" bestFit="1" customWidth="1"/>
    <col min="10504" max="10504" width="14.85546875" style="62" customWidth="1"/>
    <col min="10505" max="10505" width="14.85546875" style="62" bestFit="1" customWidth="1"/>
    <col min="10506" max="10507" width="17.85546875" style="62" customWidth="1"/>
    <col min="10508" max="10756" width="9.140625" style="62"/>
    <col min="10757" max="10757" width="42.140625" style="62" bestFit="1" customWidth="1"/>
    <col min="10758" max="10758" width="7.7109375" style="62" bestFit="1" customWidth="1"/>
    <col min="10759" max="10759" width="14.85546875" style="62" bestFit="1" customWidth="1"/>
    <col min="10760" max="10760" width="14.85546875" style="62" customWidth="1"/>
    <col min="10761" max="10761" width="14.85546875" style="62" bestFit="1" customWidth="1"/>
    <col min="10762" max="10763" width="17.85546875" style="62" customWidth="1"/>
    <col min="10764" max="11012" width="9.140625" style="62"/>
    <col min="11013" max="11013" width="42.140625" style="62" bestFit="1" customWidth="1"/>
    <col min="11014" max="11014" width="7.7109375" style="62" bestFit="1" customWidth="1"/>
    <col min="11015" max="11015" width="14.85546875" style="62" bestFit="1" customWidth="1"/>
    <col min="11016" max="11016" width="14.85546875" style="62" customWidth="1"/>
    <col min="11017" max="11017" width="14.85546875" style="62" bestFit="1" customWidth="1"/>
    <col min="11018" max="11019" width="17.85546875" style="62" customWidth="1"/>
    <col min="11020" max="11268" width="9.140625" style="62"/>
    <col min="11269" max="11269" width="42.140625" style="62" bestFit="1" customWidth="1"/>
    <col min="11270" max="11270" width="7.7109375" style="62" bestFit="1" customWidth="1"/>
    <col min="11271" max="11271" width="14.85546875" style="62" bestFit="1" customWidth="1"/>
    <col min="11272" max="11272" width="14.85546875" style="62" customWidth="1"/>
    <col min="11273" max="11273" width="14.85546875" style="62" bestFit="1" customWidth="1"/>
    <col min="11274" max="11275" width="17.85546875" style="62" customWidth="1"/>
    <col min="11276" max="11524" width="9.140625" style="62"/>
    <col min="11525" max="11525" width="42.140625" style="62" bestFit="1" customWidth="1"/>
    <col min="11526" max="11526" width="7.7109375" style="62" bestFit="1" customWidth="1"/>
    <col min="11527" max="11527" width="14.85546875" style="62" bestFit="1" customWidth="1"/>
    <col min="11528" max="11528" width="14.85546875" style="62" customWidth="1"/>
    <col min="11529" max="11529" width="14.85546875" style="62" bestFit="1" customWidth="1"/>
    <col min="11530" max="11531" width="17.85546875" style="62" customWidth="1"/>
    <col min="11532" max="11780" width="9.140625" style="62"/>
    <col min="11781" max="11781" width="42.140625" style="62" bestFit="1" customWidth="1"/>
    <col min="11782" max="11782" width="7.7109375" style="62" bestFit="1" customWidth="1"/>
    <col min="11783" max="11783" width="14.85546875" style="62" bestFit="1" customWidth="1"/>
    <col min="11784" max="11784" width="14.85546875" style="62" customWidth="1"/>
    <col min="11785" max="11785" width="14.85546875" style="62" bestFit="1" customWidth="1"/>
    <col min="11786" max="11787" width="17.85546875" style="62" customWidth="1"/>
    <col min="11788" max="12036" width="9.140625" style="62"/>
    <col min="12037" max="12037" width="42.140625" style="62" bestFit="1" customWidth="1"/>
    <col min="12038" max="12038" width="7.7109375" style="62" bestFit="1" customWidth="1"/>
    <col min="12039" max="12039" width="14.85546875" style="62" bestFit="1" customWidth="1"/>
    <col min="12040" max="12040" width="14.85546875" style="62" customWidth="1"/>
    <col min="12041" max="12041" width="14.85546875" style="62" bestFit="1" customWidth="1"/>
    <col min="12042" max="12043" width="17.85546875" style="62" customWidth="1"/>
    <col min="12044" max="12292" width="9.140625" style="62"/>
    <col min="12293" max="12293" width="42.140625" style="62" bestFit="1" customWidth="1"/>
    <col min="12294" max="12294" width="7.7109375" style="62" bestFit="1" customWidth="1"/>
    <col min="12295" max="12295" width="14.85546875" style="62" bestFit="1" customWidth="1"/>
    <col min="12296" max="12296" width="14.85546875" style="62" customWidth="1"/>
    <col min="12297" max="12297" width="14.85546875" style="62" bestFit="1" customWidth="1"/>
    <col min="12298" max="12299" width="17.85546875" style="62" customWidth="1"/>
    <col min="12300" max="12548" width="9.140625" style="62"/>
    <col min="12549" max="12549" width="42.140625" style="62" bestFit="1" customWidth="1"/>
    <col min="12550" max="12550" width="7.7109375" style="62" bestFit="1" customWidth="1"/>
    <col min="12551" max="12551" width="14.85546875" style="62" bestFit="1" customWidth="1"/>
    <col min="12552" max="12552" width="14.85546875" style="62" customWidth="1"/>
    <col min="12553" max="12553" width="14.85546875" style="62" bestFit="1" customWidth="1"/>
    <col min="12554" max="12555" width="17.85546875" style="62" customWidth="1"/>
    <col min="12556" max="12804" width="9.140625" style="62"/>
    <col min="12805" max="12805" width="42.140625" style="62" bestFit="1" customWidth="1"/>
    <col min="12806" max="12806" width="7.7109375" style="62" bestFit="1" customWidth="1"/>
    <col min="12807" max="12807" width="14.85546875" style="62" bestFit="1" customWidth="1"/>
    <col min="12808" max="12808" width="14.85546875" style="62" customWidth="1"/>
    <col min="12809" max="12809" width="14.85546875" style="62" bestFit="1" customWidth="1"/>
    <col min="12810" max="12811" width="17.85546875" style="62" customWidth="1"/>
    <col min="12812" max="13060" width="9.140625" style="62"/>
    <col min="13061" max="13061" width="42.140625" style="62" bestFit="1" customWidth="1"/>
    <col min="13062" max="13062" width="7.7109375" style="62" bestFit="1" customWidth="1"/>
    <col min="13063" max="13063" width="14.85546875" style="62" bestFit="1" customWidth="1"/>
    <col min="13064" max="13064" width="14.85546875" style="62" customWidth="1"/>
    <col min="13065" max="13065" width="14.85546875" style="62" bestFit="1" customWidth="1"/>
    <col min="13066" max="13067" width="17.85546875" style="62" customWidth="1"/>
    <col min="13068" max="13316" width="9.140625" style="62"/>
    <col min="13317" max="13317" width="42.140625" style="62" bestFit="1" customWidth="1"/>
    <col min="13318" max="13318" width="7.7109375" style="62" bestFit="1" customWidth="1"/>
    <col min="13319" max="13319" width="14.85546875" style="62" bestFit="1" customWidth="1"/>
    <col min="13320" max="13320" width="14.85546875" style="62" customWidth="1"/>
    <col min="13321" max="13321" width="14.85546875" style="62" bestFit="1" customWidth="1"/>
    <col min="13322" max="13323" width="17.85546875" style="62" customWidth="1"/>
    <col min="13324" max="13572" width="9.140625" style="62"/>
    <col min="13573" max="13573" width="42.140625" style="62" bestFit="1" customWidth="1"/>
    <col min="13574" max="13574" width="7.7109375" style="62" bestFit="1" customWidth="1"/>
    <col min="13575" max="13575" width="14.85546875" style="62" bestFit="1" customWidth="1"/>
    <col min="13576" max="13576" width="14.85546875" style="62" customWidth="1"/>
    <col min="13577" max="13577" width="14.85546875" style="62" bestFit="1" customWidth="1"/>
    <col min="13578" max="13579" width="17.85546875" style="62" customWidth="1"/>
    <col min="13580" max="13828" width="9.140625" style="62"/>
    <col min="13829" max="13829" width="42.140625" style="62" bestFit="1" customWidth="1"/>
    <col min="13830" max="13830" width="7.7109375" style="62" bestFit="1" customWidth="1"/>
    <col min="13831" max="13831" width="14.85546875" style="62" bestFit="1" customWidth="1"/>
    <col min="13832" max="13832" width="14.85546875" style="62" customWidth="1"/>
    <col min="13833" max="13833" width="14.85546875" style="62" bestFit="1" customWidth="1"/>
    <col min="13834" max="13835" width="17.85546875" style="62" customWidth="1"/>
    <col min="13836" max="14084" width="9.140625" style="62"/>
    <col min="14085" max="14085" width="42.140625" style="62" bestFit="1" customWidth="1"/>
    <col min="14086" max="14086" width="7.7109375" style="62" bestFit="1" customWidth="1"/>
    <col min="14087" max="14087" width="14.85546875" style="62" bestFit="1" customWidth="1"/>
    <col min="14088" max="14088" width="14.85546875" style="62" customWidth="1"/>
    <col min="14089" max="14089" width="14.85546875" style="62" bestFit="1" customWidth="1"/>
    <col min="14090" max="14091" width="17.85546875" style="62" customWidth="1"/>
    <col min="14092" max="14340" width="9.140625" style="62"/>
    <col min="14341" max="14341" width="42.140625" style="62" bestFit="1" customWidth="1"/>
    <col min="14342" max="14342" width="7.7109375" style="62" bestFit="1" customWidth="1"/>
    <col min="14343" max="14343" width="14.85546875" style="62" bestFit="1" customWidth="1"/>
    <col min="14344" max="14344" width="14.85546875" style="62" customWidth="1"/>
    <col min="14345" max="14345" width="14.85546875" style="62" bestFit="1" customWidth="1"/>
    <col min="14346" max="14347" width="17.85546875" style="62" customWidth="1"/>
    <col min="14348" max="14596" width="9.140625" style="62"/>
    <col min="14597" max="14597" width="42.140625" style="62" bestFit="1" customWidth="1"/>
    <col min="14598" max="14598" width="7.7109375" style="62" bestFit="1" customWidth="1"/>
    <col min="14599" max="14599" width="14.85546875" style="62" bestFit="1" customWidth="1"/>
    <col min="14600" max="14600" width="14.85546875" style="62" customWidth="1"/>
    <col min="14601" max="14601" width="14.85546875" style="62" bestFit="1" customWidth="1"/>
    <col min="14602" max="14603" width="17.85546875" style="62" customWidth="1"/>
    <col min="14604" max="14852" width="9.140625" style="62"/>
    <col min="14853" max="14853" width="42.140625" style="62" bestFit="1" customWidth="1"/>
    <col min="14854" max="14854" width="7.7109375" style="62" bestFit="1" customWidth="1"/>
    <col min="14855" max="14855" width="14.85546875" style="62" bestFit="1" customWidth="1"/>
    <col min="14856" max="14856" width="14.85546875" style="62" customWidth="1"/>
    <col min="14857" max="14857" width="14.85546875" style="62" bestFit="1" customWidth="1"/>
    <col min="14858" max="14859" width="17.85546875" style="62" customWidth="1"/>
    <col min="14860" max="15108" width="9.140625" style="62"/>
    <col min="15109" max="15109" width="42.140625" style="62" bestFit="1" customWidth="1"/>
    <col min="15110" max="15110" width="7.7109375" style="62" bestFit="1" customWidth="1"/>
    <col min="15111" max="15111" width="14.85546875" style="62" bestFit="1" customWidth="1"/>
    <col min="15112" max="15112" width="14.85546875" style="62" customWidth="1"/>
    <col min="15113" max="15113" width="14.85546875" style="62" bestFit="1" customWidth="1"/>
    <col min="15114" max="15115" width="17.85546875" style="62" customWidth="1"/>
    <col min="15116" max="15364" width="9.140625" style="62"/>
    <col min="15365" max="15365" width="42.140625" style="62" bestFit="1" customWidth="1"/>
    <col min="15366" max="15366" width="7.7109375" style="62" bestFit="1" customWidth="1"/>
    <col min="15367" max="15367" width="14.85546875" style="62" bestFit="1" customWidth="1"/>
    <col min="15368" max="15368" width="14.85546875" style="62" customWidth="1"/>
    <col min="15369" max="15369" width="14.85546875" style="62" bestFit="1" customWidth="1"/>
    <col min="15370" max="15371" width="17.85546875" style="62" customWidth="1"/>
    <col min="15372" max="15620" width="9.140625" style="62"/>
    <col min="15621" max="15621" width="42.140625" style="62" bestFit="1" customWidth="1"/>
    <col min="15622" max="15622" width="7.7109375" style="62" bestFit="1" customWidth="1"/>
    <col min="15623" max="15623" width="14.85546875" style="62" bestFit="1" customWidth="1"/>
    <col min="15624" max="15624" width="14.85546875" style="62" customWidth="1"/>
    <col min="15625" max="15625" width="14.85546875" style="62" bestFit="1" customWidth="1"/>
    <col min="15626" max="15627" width="17.85546875" style="62" customWidth="1"/>
    <col min="15628" max="15876" width="9.140625" style="62"/>
    <col min="15877" max="15877" width="42.140625" style="62" bestFit="1" customWidth="1"/>
    <col min="15878" max="15878" width="7.7109375" style="62" bestFit="1" customWidth="1"/>
    <col min="15879" max="15879" width="14.85546875" style="62" bestFit="1" customWidth="1"/>
    <col min="15880" max="15880" width="14.85546875" style="62" customWidth="1"/>
    <col min="15881" max="15881" width="14.85546875" style="62" bestFit="1" customWidth="1"/>
    <col min="15882" max="15883" width="17.85546875" style="62" customWidth="1"/>
    <col min="15884" max="16132" width="9.140625" style="62"/>
    <col min="16133" max="16133" width="42.140625" style="62" bestFit="1" customWidth="1"/>
    <col min="16134" max="16134" width="7.7109375" style="62" bestFit="1" customWidth="1"/>
    <col min="16135" max="16135" width="14.85546875" style="62" bestFit="1" customWidth="1"/>
    <col min="16136" max="16136" width="14.85546875" style="62" customWidth="1"/>
    <col min="16137" max="16137" width="14.85546875" style="62" bestFit="1" customWidth="1"/>
    <col min="16138" max="16139" width="17.85546875" style="62" customWidth="1"/>
    <col min="16140" max="16384" width="9.140625" style="62"/>
  </cols>
  <sheetData>
    <row r="1" spans="1:20" ht="30.75" customHeight="1" x14ac:dyDescent="0.3">
      <c r="A1" s="1030" t="s">
        <v>88</v>
      </c>
      <c r="B1" s="1030"/>
      <c r="C1" s="1030"/>
      <c r="D1" s="1030"/>
      <c r="E1" s="1030"/>
      <c r="F1" s="1030"/>
      <c r="G1" s="1030"/>
      <c r="H1" s="1030"/>
      <c r="I1" s="1030"/>
      <c r="J1" s="52"/>
      <c r="K1" s="48"/>
    </row>
    <row r="2" spans="1:20" ht="25.5" customHeight="1" thickBot="1" x14ac:dyDescent="0.35">
      <c r="A2" s="89"/>
      <c r="B2" s="89"/>
      <c r="C2" s="89"/>
      <c r="D2" s="89"/>
      <c r="E2" s="89"/>
      <c r="F2" s="89"/>
      <c r="G2" s="89"/>
      <c r="H2" s="1031" t="s">
        <v>368</v>
      </c>
      <c r="I2" s="1031"/>
      <c r="J2" s="47"/>
      <c r="K2" s="55"/>
    </row>
    <row r="3" spans="1:20" ht="51.75" customHeight="1" thickBot="1" x14ac:dyDescent="0.25">
      <c r="A3" s="1032" t="s">
        <v>54</v>
      </c>
      <c r="B3" s="1034" t="s">
        <v>464</v>
      </c>
      <c r="C3" s="1034"/>
      <c r="D3" s="1035"/>
      <c r="E3" s="1035"/>
      <c r="F3" s="1034"/>
      <c r="G3" s="1034"/>
      <c r="H3" s="1036" t="s">
        <v>450</v>
      </c>
      <c r="I3" s="1037"/>
      <c r="J3" s="3"/>
      <c r="K3" s="59"/>
    </row>
    <row r="4" spans="1:20" ht="49.5" customHeight="1" thickBot="1" x14ac:dyDescent="0.25">
      <c r="A4" s="1033"/>
      <c r="B4" s="1038" t="s">
        <v>564</v>
      </c>
      <c r="C4" s="1039"/>
      <c r="D4" s="1040" t="s">
        <v>465</v>
      </c>
      <c r="E4" s="1041"/>
      <c r="F4" s="680" t="s">
        <v>565</v>
      </c>
      <c r="G4" s="681" t="s">
        <v>566</v>
      </c>
      <c r="H4" s="1038" t="s">
        <v>567</v>
      </c>
      <c r="I4" s="1039"/>
      <c r="J4" s="3"/>
      <c r="K4" s="60"/>
    </row>
    <row r="5" spans="1:20" ht="20.25" thickBot="1" x14ac:dyDescent="0.25">
      <c r="A5" s="282" t="s">
        <v>471</v>
      </c>
      <c r="B5" s="1022" t="s">
        <v>573</v>
      </c>
      <c r="C5" s="1023"/>
      <c r="D5" s="1067">
        <v>181656</v>
      </c>
      <c r="E5" s="1068"/>
      <c r="F5" s="757" t="s">
        <v>597</v>
      </c>
      <c r="G5" s="633">
        <f>182152-181437</f>
        <v>715</v>
      </c>
      <c r="H5" s="1028">
        <v>31627</v>
      </c>
      <c r="I5" s="1029"/>
      <c r="J5" s="54"/>
      <c r="K5" s="1070"/>
      <c r="L5" s="34"/>
      <c r="M5" s="34"/>
    </row>
    <row r="6" spans="1:20" ht="19.5" hidden="1" customHeight="1" x14ac:dyDescent="0.2">
      <c r="A6" s="283" t="s">
        <v>85</v>
      </c>
      <c r="B6" s="679"/>
      <c r="C6" s="679"/>
      <c r="D6" s="552"/>
      <c r="E6" s="96"/>
      <c r="F6" s="674"/>
      <c r="G6" s="633">
        <f t="shared" ref="G6:G9" si="0">F6-B6</f>
        <v>0</v>
      </c>
      <c r="H6" s="592"/>
      <c r="I6" s="593"/>
      <c r="J6" s="54"/>
      <c r="K6" s="1070"/>
      <c r="L6" s="34"/>
    </row>
    <row r="7" spans="1:20" ht="17.25" hidden="1" customHeight="1" thickBot="1" x14ac:dyDescent="0.3">
      <c r="A7" s="284" t="s">
        <v>70</v>
      </c>
      <c r="B7" s="679"/>
      <c r="C7" s="679"/>
      <c r="D7" s="552"/>
      <c r="E7" s="96"/>
      <c r="F7" s="674"/>
      <c r="G7" s="633">
        <f t="shared" si="0"/>
        <v>0</v>
      </c>
      <c r="H7" s="592"/>
      <c r="I7" s="593"/>
      <c r="J7" s="54"/>
      <c r="K7" s="1070"/>
      <c r="L7" s="34"/>
    </row>
    <row r="8" spans="1:20" ht="19.5" customHeight="1" x14ac:dyDescent="0.25">
      <c r="A8" s="285" t="s">
        <v>55</v>
      </c>
      <c r="B8" s="1022"/>
      <c r="C8" s="1023"/>
      <c r="D8" s="1055"/>
      <c r="E8" s="1056"/>
      <c r="F8" s="632"/>
      <c r="G8" s="632"/>
      <c r="H8" s="1071"/>
      <c r="I8" s="1072"/>
      <c r="J8" s="54"/>
      <c r="K8" s="1050"/>
      <c r="L8" s="1050"/>
      <c r="M8" s="1050"/>
      <c r="N8" s="1050"/>
      <c r="O8" s="1050"/>
      <c r="P8" s="1050"/>
      <c r="Q8" s="1050"/>
      <c r="R8" s="1050"/>
      <c r="S8" s="1050"/>
      <c r="T8" s="1050"/>
    </row>
    <row r="9" spans="1:20" ht="20.25" customHeight="1" thickBot="1" x14ac:dyDescent="0.3">
      <c r="A9" s="286" t="s">
        <v>53</v>
      </c>
      <c r="B9" s="1024">
        <v>10534</v>
      </c>
      <c r="C9" s="1025"/>
      <c r="D9" s="1042">
        <v>14207</v>
      </c>
      <c r="E9" s="1043"/>
      <c r="F9" s="633">
        <v>9137</v>
      </c>
      <c r="G9" s="633">
        <f t="shared" si="0"/>
        <v>-1397</v>
      </c>
      <c r="H9" s="1073">
        <v>1030</v>
      </c>
      <c r="I9" s="1074"/>
      <c r="J9" s="54"/>
      <c r="K9" s="49"/>
      <c r="L9" s="34"/>
    </row>
    <row r="10" spans="1:20" ht="18.75" customHeight="1" x14ac:dyDescent="0.25">
      <c r="A10" s="285" t="s">
        <v>56</v>
      </c>
      <c r="B10" s="1053"/>
      <c r="C10" s="1054"/>
      <c r="D10" s="1048"/>
      <c r="E10" s="1049"/>
      <c r="F10" s="632"/>
      <c r="G10" s="632"/>
      <c r="H10" s="1075"/>
      <c r="I10" s="1076"/>
      <c r="J10" s="54"/>
      <c r="K10" s="1069"/>
      <c r="L10" s="34"/>
    </row>
    <row r="11" spans="1:20" ht="20.25" customHeight="1" thickBot="1" x14ac:dyDescent="0.3">
      <c r="A11" s="287" t="s">
        <v>53</v>
      </c>
      <c r="B11" s="1024">
        <v>10371</v>
      </c>
      <c r="C11" s="1025"/>
      <c r="D11" s="1046">
        <v>14139</v>
      </c>
      <c r="E11" s="1047"/>
      <c r="F11" s="633">
        <v>9678</v>
      </c>
      <c r="G11" s="633">
        <f>F11-B11</f>
        <v>-693</v>
      </c>
      <c r="H11" s="1077">
        <v>1194</v>
      </c>
      <c r="I11" s="1074"/>
      <c r="J11" s="54"/>
      <c r="K11" s="1069"/>
      <c r="L11" s="34"/>
    </row>
    <row r="12" spans="1:20" ht="33.75" customHeight="1" x14ac:dyDescent="0.25">
      <c r="A12" s="288" t="s">
        <v>51</v>
      </c>
      <c r="B12" s="1053"/>
      <c r="C12" s="1054"/>
      <c r="D12" s="1044"/>
      <c r="E12" s="1045"/>
      <c r="F12" s="632"/>
      <c r="G12" s="632"/>
      <c r="H12" s="1078"/>
      <c r="I12" s="1072"/>
      <c r="J12" s="54"/>
      <c r="K12" s="1069"/>
      <c r="L12" s="34"/>
    </row>
    <row r="13" spans="1:20" ht="19.5" customHeight="1" thickBot="1" x14ac:dyDescent="0.3">
      <c r="A13" s="208" t="s">
        <v>53</v>
      </c>
      <c r="B13" s="1024">
        <f>B9-B11</f>
        <v>163</v>
      </c>
      <c r="C13" s="1025"/>
      <c r="D13" s="1042">
        <f>D9-D11</f>
        <v>68</v>
      </c>
      <c r="E13" s="1043"/>
      <c r="F13" s="633">
        <f>F9-F11</f>
        <v>-541</v>
      </c>
      <c r="G13" s="633">
        <f>F13-B13</f>
        <v>-704</v>
      </c>
      <c r="H13" s="1024">
        <f>H9-H11</f>
        <v>-164</v>
      </c>
      <c r="I13" s="1025"/>
      <c r="J13" s="54"/>
      <c r="K13" s="1069"/>
      <c r="L13" s="34"/>
    </row>
    <row r="14" spans="1:20" ht="15" customHeight="1" x14ac:dyDescent="0.2">
      <c r="A14" s="1050" t="s">
        <v>168</v>
      </c>
      <c r="B14" s="1050"/>
      <c r="C14" s="1050"/>
      <c r="D14" s="1050"/>
      <c r="E14" s="1050"/>
      <c r="F14" s="1050"/>
      <c r="G14" s="1050"/>
      <c r="H14" s="1050"/>
      <c r="I14" s="1050"/>
      <c r="J14" s="1050"/>
      <c r="K14" s="1069"/>
    </row>
    <row r="15" spans="1:20" ht="16.5" x14ac:dyDescent="0.25">
      <c r="A15" s="87" t="s">
        <v>434</v>
      </c>
      <c r="B15" s="554"/>
      <c r="C15" s="554"/>
      <c r="D15" s="554"/>
      <c r="E15" s="554"/>
      <c r="F15" s="554"/>
      <c r="G15" s="554"/>
      <c r="H15" s="554"/>
      <c r="I15" s="49"/>
      <c r="J15" s="34"/>
    </row>
    <row r="16" spans="1:20" ht="18" customHeight="1" x14ac:dyDescent="0.2">
      <c r="A16" s="1050" t="s">
        <v>596</v>
      </c>
      <c r="B16" s="1050"/>
      <c r="C16" s="1050"/>
      <c r="D16" s="1050"/>
      <c r="E16" s="1050"/>
      <c r="F16" s="1050"/>
      <c r="G16" s="1050"/>
      <c r="H16" s="1050"/>
      <c r="I16" s="1050"/>
      <c r="J16" s="553"/>
    </row>
    <row r="17" spans="1:13" ht="13.5" thickBot="1" x14ac:dyDescent="0.25">
      <c r="I17" s="213" t="s">
        <v>367</v>
      </c>
    </row>
    <row r="18" spans="1:13" ht="53.45" customHeight="1" thickBot="1" x14ac:dyDescent="0.25">
      <c r="A18" s="1060" t="s">
        <v>54</v>
      </c>
      <c r="B18" s="1062" t="s">
        <v>464</v>
      </c>
      <c r="C18" s="1063"/>
      <c r="D18" s="1063"/>
      <c r="E18" s="1063"/>
      <c r="F18" s="1063"/>
      <c r="G18" s="1064"/>
      <c r="H18" s="1065" t="s">
        <v>659</v>
      </c>
      <c r="I18" s="1066"/>
      <c r="K18" s="57"/>
    </row>
    <row r="19" spans="1:13" ht="48.75" customHeight="1" thickBot="1" x14ac:dyDescent="0.25">
      <c r="A19" s="1061"/>
      <c r="B19" s="1051" t="s">
        <v>654</v>
      </c>
      <c r="C19" s="1059"/>
      <c r="D19" s="1051" t="s">
        <v>656</v>
      </c>
      <c r="E19" s="1052"/>
      <c r="F19" s="682" t="s">
        <v>655</v>
      </c>
      <c r="G19" s="678" t="s">
        <v>619</v>
      </c>
      <c r="H19" s="1051" t="s">
        <v>565</v>
      </c>
      <c r="I19" s="1059"/>
      <c r="J19" s="3"/>
      <c r="K19" s="57"/>
      <c r="M19" s="34"/>
    </row>
    <row r="20" spans="1:13" ht="19.5" customHeight="1" thickBot="1" x14ac:dyDescent="0.35">
      <c r="A20" s="586" t="s">
        <v>29</v>
      </c>
      <c r="B20" s="1028">
        <v>2216</v>
      </c>
      <c r="C20" s="1029"/>
      <c r="D20" s="1028">
        <v>2378</v>
      </c>
      <c r="E20" s="1029"/>
      <c r="F20" s="634">
        <v>1949</v>
      </c>
      <c r="G20" s="673">
        <f>F20-B20</f>
        <v>-267</v>
      </c>
      <c r="H20" s="1020">
        <v>304</v>
      </c>
      <c r="I20" s="1021"/>
      <c r="J20" s="34"/>
      <c r="K20" s="353"/>
      <c r="L20" s="34"/>
      <c r="M20" s="34"/>
    </row>
    <row r="21" spans="1:13" ht="20.25" customHeight="1" thickBot="1" x14ac:dyDescent="0.35">
      <c r="A21" s="587" t="s">
        <v>30</v>
      </c>
      <c r="B21" s="1028">
        <v>943</v>
      </c>
      <c r="C21" s="1029"/>
      <c r="D21" s="1028">
        <v>1029</v>
      </c>
      <c r="E21" s="1029"/>
      <c r="F21" s="634">
        <v>768</v>
      </c>
      <c r="G21" s="673">
        <f>F21-B21</f>
        <v>-175</v>
      </c>
      <c r="H21" s="1020">
        <v>238</v>
      </c>
      <c r="I21" s="1021"/>
      <c r="J21" s="34"/>
      <c r="K21" s="353"/>
      <c r="L21" s="34"/>
      <c r="M21" s="34"/>
    </row>
    <row r="22" spans="1:13" ht="18.75" customHeight="1" x14ac:dyDescent="0.3">
      <c r="A22" s="588" t="s">
        <v>91</v>
      </c>
      <c r="B22" s="1022">
        <f>B20-B21</f>
        <v>1273</v>
      </c>
      <c r="C22" s="1023"/>
      <c r="D22" s="1022">
        <f>D20-D21</f>
        <v>1349</v>
      </c>
      <c r="E22" s="1023"/>
      <c r="F22" s="1026">
        <f>F20-F21</f>
        <v>1181</v>
      </c>
      <c r="G22" s="1026">
        <f>F22-B22</f>
        <v>-92</v>
      </c>
      <c r="H22" s="1022">
        <f>H20-H21</f>
        <v>66</v>
      </c>
      <c r="I22" s="1023"/>
      <c r="J22" s="34"/>
      <c r="K22" s="353"/>
      <c r="L22" s="34"/>
      <c r="M22" s="34"/>
    </row>
    <row r="23" spans="1:13" ht="19.5" thickBot="1" x14ac:dyDescent="0.35">
      <c r="A23" s="589" t="s">
        <v>53</v>
      </c>
      <c r="B23" s="1024"/>
      <c r="C23" s="1025"/>
      <c r="D23" s="1024"/>
      <c r="E23" s="1025"/>
      <c r="F23" s="1027"/>
      <c r="G23" s="1027"/>
      <c r="H23" s="1024"/>
      <c r="I23" s="1025"/>
      <c r="J23" s="34"/>
      <c r="K23" s="353"/>
      <c r="L23" s="34"/>
      <c r="M23" s="34"/>
    </row>
    <row r="24" spans="1:13" ht="19.5" customHeight="1" thickBot="1" x14ac:dyDescent="0.35">
      <c r="A24" s="590" t="s">
        <v>373</v>
      </c>
      <c r="B24" s="1028">
        <v>1590</v>
      </c>
      <c r="C24" s="1029"/>
      <c r="D24" s="1028">
        <v>1579</v>
      </c>
      <c r="E24" s="1029"/>
      <c r="F24" s="634">
        <v>1622</v>
      </c>
      <c r="G24" s="673">
        <f>F24-B24</f>
        <v>32</v>
      </c>
      <c r="H24" s="1020">
        <v>172</v>
      </c>
      <c r="I24" s="1021"/>
      <c r="J24" s="34"/>
      <c r="K24" s="353"/>
      <c r="L24" s="34"/>
      <c r="M24" s="34"/>
    </row>
    <row r="25" spans="1:13" ht="19.5" customHeight="1" thickBot="1" x14ac:dyDescent="0.35">
      <c r="A25" s="591" t="s">
        <v>374</v>
      </c>
      <c r="B25" s="1028">
        <v>1169</v>
      </c>
      <c r="C25" s="1029"/>
      <c r="D25" s="1028">
        <v>1249</v>
      </c>
      <c r="E25" s="1029"/>
      <c r="F25" s="634">
        <v>1200</v>
      </c>
      <c r="G25" s="673">
        <f>F25-B25</f>
        <v>31</v>
      </c>
      <c r="H25" s="1020">
        <v>98</v>
      </c>
      <c r="I25" s="1021"/>
      <c r="J25" s="34"/>
      <c r="K25" s="353"/>
      <c r="L25" s="34"/>
      <c r="M25" s="34"/>
    </row>
    <row r="26" spans="1:13" ht="16.5" customHeight="1" x14ac:dyDescent="0.25">
      <c r="A26" s="1058" t="s">
        <v>651</v>
      </c>
      <c r="B26" s="1058"/>
      <c r="C26" s="1058"/>
      <c r="D26" s="1058"/>
      <c r="E26" s="1058"/>
      <c r="F26" s="1058"/>
      <c r="G26" s="1058"/>
      <c r="H26" s="1058"/>
      <c r="I26" s="1058"/>
      <c r="J26" s="34"/>
      <c r="K26" s="57"/>
    </row>
    <row r="27" spans="1:13" ht="16.5" customHeight="1" x14ac:dyDescent="0.25">
      <c r="A27" s="797" t="s">
        <v>657</v>
      </c>
      <c r="B27" s="797"/>
      <c r="C27" s="797"/>
      <c r="D27" s="797"/>
      <c r="E27" s="797"/>
      <c r="F27" s="797"/>
      <c r="G27" s="797"/>
      <c r="H27" s="797"/>
      <c r="I27" s="797"/>
      <c r="J27" s="34"/>
      <c r="K27" s="57"/>
    </row>
    <row r="28" spans="1:13" ht="16.5" customHeight="1" x14ac:dyDescent="0.25">
      <c r="A28" s="1057" t="s">
        <v>658</v>
      </c>
      <c r="B28" s="1057"/>
      <c r="C28" s="1057"/>
      <c r="D28" s="1057"/>
      <c r="E28" s="1057"/>
      <c r="F28" s="1057"/>
      <c r="G28" s="1057"/>
      <c r="H28" s="1057"/>
      <c r="I28" s="1057"/>
      <c r="J28" s="34"/>
      <c r="K28" s="57"/>
    </row>
    <row r="29" spans="1:13" ht="16.5" customHeight="1" x14ac:dyDescent="0.25">
      <c r="A29" s="1057"/>
      <c r="B29" s="1057"/>
      <c r="C29" s="1057"/>
      <c r="D29" s="1057"/>
      <c r="E29" s="1057"/>
      <c r="F29" s="1057"/>
      <c r="G29" s="1057"/>
      <c r="H29" s="1057"/>
      <c r="I29" s="1057"/>
      <c r="J29" s="34"/>
    </row>
    <row r="39" ht="12" customHeight="1" x14ac:dyDescent="0.2"/>
  </sheetData>
  <mergeCells count="60">
    <mergeCell ref="D5:E5"/>
    <mergeCell ref="B5:C5"/>
    <mergeCell ref="B13:C13"/>
    <mergeCell ref="K10:K14"/>
    <mergeCell ref="H5:I5"/>
    <mergeCell ref="K5:K7"/>
    <mergeCell ref="H8:I8"/>
    <mergeCell ref="H13:I13"/>
    <mergeCell ref="H9:I9"/>
    <mergeCell ref="H10:I10"/>
    <mergeCell ref="H11:I11"/>
    <mergeCell ref="H12:I12"/>
    <mergeCell ref="K8:T8"/>
    <mergeCell ref="B12:C12"/>
    <mergeCell ref="B11:C11"/>
    <mergeCell ref="A29:I29"/>
    <mergeCell ref="A26:I26"/>
    <mergeCell ref="A28:I28"/>
    <mergeCell ref="B19:C19"/>
    <mergeCell ref="B21:C21"/>
    <mergeCell ref="A18:A19"/>
    <mergeCell ref="B18:G18"/>
    <mergeCell ref="H18:I18"/>
    <mergeCell ref="H19:I19"/>
    <mergeCell ref="D21:E21"/>
    <mergeCell ref="B25:C25"/>
    <mergeCell ref="G22:G23"/>
    <mergeCell ref="H22:I23"/>
    <mergeCell ref="D25:E25"/>
    <mergeCell ref="H24:I24"/>
    <mergeCell ref="B20:C20"/>
    <mergeCell ref="D20:E20"/>
    <mergeCell ref="B8:C8"/>
    <mergeCell ref="D13:E13"/>
    <mergeCell ref="D12:E12"/>
    <mergeCell ref="D11:E11"/>
    <mergeCell ref="D10:E10"/>
    <mergeCell ref="D9:E9"/>
    <mergeCell ref="A14:J14"/>
    <mergeCell ref="D19:E19"/>
    <mergeCell ref="H20:I20"/>
    <mergeCell ref="B10:C10"/>
    <mergeCell ref="B9:C9"/>
    <mergeCell ref="D8:E8"/>
    <mergeCell ref="A16:I16"/>
    <mergeCell ref="A1:I1"/>
    <mergeCell ref="H2:I2"/>
    <mergeCell ref="A3:A4"/>
    <mergeCell ref="B3:G3"/>
    <mergeCell ref="H3:I3"/>
    <mergeCell ref="H4:I4"/>
    <mergeCell ref="B4:C4"/>
    <mergeCell ref="D4:E4"/>
    <mergeCell ref="H25:I25"/>
    <mergeCell ref="H21:I21"/>
    <mergeCell ref="B22:C23"/>
    <mergeCell ref="D22:E23"/>
    <mergeCell ref="F22:F23"/>
    <mergeCell ref="B24:C24"/>
    <mergeCell ref="D24:E24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73"/>
  <sheetViews>
    <sheetView view="pageBreakPreview" topLeftCell="A43" zoomScale="69" zoomScaleNormal="87" zoomScaleSheetLayoutView="69" workbookViewId="0">
      <selection activeCell="E70" sqref="E70"/>
    </sheetView>
  </sheetViews>
  <sheetFormatPr defaultColWidth="9.140625" defaultRowHeight="12.75" x14ac:dyDescent="0.2"/>
  <cols>
    <col min="1" max="1" width="8.140625" style="62" customWidth="1"/>
    <col min="2" max="2" width="79.28515625" style="62" customWidth="1"/>
    <col min="3" max="3" width="9.5703125" style="62" bestFit="1" customWidth="1"/>
    <col min="4" max="4" width="13.7109375" style="62" customWidth="1"/>
    <col min="5" max="5" width="14.42578125" style="62" customWidth="1"/>
    <col min="6" max="6" width="14.5703125" style="62" customWidth="1"/>
    <col min="7" max="7" width="14.42578125" style="62" customWidth="1"/>
    <col min="8" max="8" width="16.7109375" style="62" customWidth="1"/>
    <col min="9" max="9" width="6.140625" style="3" customWidth="1"/>
    <col min="10" max="10" width="4.7109375" style="57" customWidth="1"/>
    <col min="11" max="12" width="4.7109375" style="62" customWidth="1"/>
    <col min="13" max="13" width="6.28515625" style="62" customWidth="1"/>
    <col min="14" max="20" width="4.7109375" style="62" customWidth="1"/>
    <col min="21" max="21" width="13.42578125" style="62" customWidth="1"/>
    <col min="22" max="22" width="6.85546875" style="62" customWidth="1"/>
    <col min="23" max="23" width="12" style="62" customWidth="1"/>
    <col min="24" max="24" width="7.7109375" style="62" customWidth="1"/>
    <col min="25" max="25" width="6.85546875" style="62" customWidth="1"/>
    <col min="26" max="16384" width="9.140625" style="62"/>
  </cols>
  <sheetData>
    <row r="1" spans="1:31" ht="21" customHeight="1" x14ac:dyDescent="0.2">
      <c r="A1" s="1087" t="s">
        <v>369</v>
      </c>
      <c r="B1" s="1087"/>
      <c r="C1" s="1087"/>
      <c r="D1" s="1087"/>
      <c r="E1" s="1087"/>
      <c r="F1" s="1087"/>
      <c r="G1" s="1087"/>
      <c r="H1" s="1087"/>
      <c r="I1" s="1087"/>
      <c r="AA1" s="57"/>
      <c r="AB1" s="56"/>
      <c r="AC1" s="403"/>
    </row>
    <row r="2" spans="1:31" ht="18" customHeight="1" thickBot="1" x14ac:dyDescent="0.35">
      <c r="A2" s="3"/>
      <c r="B2" s="156"/>
      <c r="C2" s="156"/>
      <c r="D2" s="1153" t="s">
        <v>25</v>
      </c>
      <c r="E2" s="1153"/>
      <c r="F2" s="1153"/>
      <c r="G2" s="1153"/>
      <c r="H2" s="1153"/>
      <c r="I2" s="156"/>
      <c r="AA2" s="57"/>
      <c r="AB2" s="56"/>
      <c r="AC2" s="403"/>
    </row>
    <row r="3" spans="1:31" ht="17.25" customHeight="1" x14ac:dyDescent="0.2">
      <c r="A3" s="1154" t="s">
        <v>54</v>
      </c>
      <c r="B3" s="1155"/>
      <c r="C3" s="1156"/>
      <c r="D3" s="1162" t="s">
        <v>643</v>
      </c>
      <c r="E3" s="1165" t="s">
        <v>402</v>
      </c>
      <c r="F3" s="1168" t="s">
        <v>420</v>
      </c>
      <c r="G3" s="1171" t="s">
        <v>644</v>
      </c>
      <c r="H3" s="1172"/>
      <c r="I3" s="396"/>
      <c r="AB3" s="56"/>
      <c r="AC3" s="404"/>
    </row>
    <row r="4" spans="1:31" ht="35.25" customHeight="1" thickBot="1" x14ac:dyDescent="0.25">
      <c r="A4" s="1157"/>
      <c r="B4" s="1006"/>
      <c r="C4" s="1158"/>
      <c r="D4" s="1163"/>
      <c r="E4" s="1166"/>
      <c r="F4" s="1169"/>
      <c r="G4" s="1173"/>
      <c r="H4" s="1174"/>
      <c r="I4" s="396"/>
      <c r="AB4" s="57"/>
      <c r="AC4" s="390"/>
      <c r="AD4" s="390"/>
      <c r="AE4" s="405"/>
    </row>
    <row r="5" spans="1:31" ht="21" customHeight="1" thickBot="1" x14ac:dyDescent="0.25">
      <c r="A5" s="1159"/>
      <c r="B5" s="1160"/>
      <c r="C5" s="1161"/>
      <c r="D5" s="1164"/>
      <c r="E5" s="1167"/>
      <c r="F5" s="1170"/>
      <c r="G5" s="555" t="s">
        <v>251</v>
      </c>
      <c r="H5" s="555" t="s">
        <v>26</v>
      </c>
      <c r="I5" s="397"/>
      <c r="AB5" s="57"/>
      <c r="AC5" s="390"/>
      <c r="AD5" s="390"/>
      <c r="AE5" s="405"/>
    </row>
    <row r="6" spans="1:31" ht="41.25" customHeight="1" x14ac:dyDescent="0.5">
      <c r="A6" s="1150" t="s">
        <v>229</v>
      </c>
      <c r="B6" s="1151"/>
      <c r="C6" s="1152"/>
      <c r="D6" s="601">
        <v>78237.399999999994</v>
      </c>
      <c r="E6" s="556">
        <v>79365.991666666669</v>
      </c>
      <c r="F6" s="601">
        <v>76982</v>
      </c>
      <c r="G6" s="556">
        <f>F6-D6</f>
        <v>-1255.3999999999942</v>
      </c>
      <c r="H6" s="606">
        <f>F6/D6*100</f>
        <v>98.395396575039555</v>
      </c>
      <c r="I6" s="398"/>
      <c r="J6" s="56"/>
      <c r="K6" s="90"/>
      <c r="U6" s="322"/>
      <c r="V6" s="319"/>
      <c r="W6" s="321"/>
      <c r="X6" s="86"/>
      <c r="Y6" s="319"/>
      <c r="Z6" s="57"/>
      <c r="AA6" s="387"/>
      <c r="AB6" s="319"/>
    </row>
    <row r="7" spans="1:31" ht="16.5" x14ac:dyDescent="0.25">
      <c r="A7" s="1139" t="s">
        <v>364</v>
      </c>
      <c r="B7" s="1140"/>
      <c r="C7" s="1141"/>
      <c r="D7" s="603">
        <v>35</v>
      </c>
      <c r="E7" s="557">
        <v>31.3</v>
      </c>
      <c r="F7" s="602" t="s">
        <v>393</v>
      </c>
      <c r="G7" s="557"/>
      <c r="H7" s="607"/>
      <c r="I7" s="368"/>
      <c r="U7" s="322"/>
      <c r="V7" s="319"/>
      <c r="W7" s="321"/>
      <c r="X7" s="86"/>
      <c r="Y7" s="319"/>
      <c r="Z7" s="57"/>
      <c r="AA7" s="387"/>
      <c r="AB7" s="319"/>
    </row>
    <row r="8" spans="1:31" ht="16.5" customHeight="1" x14ac:dyDescent="0.25">
      <c r="A8" s="1139" t="s">
        <v>157</v>
      </c>
      <c r="B8" s="1140"/>
      <c r="C8" s="1141"/>
      <c r="D8" s="603">
        <v>10585.8</v>
      </c>
      <c r="E8" s="557">
        <v>10616.075000000001</v>
      </c>
      <c r="F8" s="602">
        <v>10190</v>
      </c>
      <c r="G8" s="557">
        <f>F8-D8</f>
        <v>-395.79999999999927</v>
      </c>
      <c r="H8" s="607">
        <f>F8/D8*100</f>
        <v>96.261028925541765</v>
      </c>
      <c r="I8" s="368"/>
      <c r="J8" s="72"/>
      <c r="K8" s="22"/>
      <c r="L8" s="7"/>
      <c r="U8" s="322"/>
      <c r="V8" s="319"/>
      <c r="W8" s="321"/>
      <c r="X8" s="86"/>
      <c r="Y8" s="319"/>
      <c r="Z8" s="57"/>
      <c r="AA8" s="387"/>
      <c r="AB8" s="319"/>
    </row>
    <row r="9" spans="1:31" ht="16.5" customHeight="1" x14ac:dyDescent="0.25">
      <c r="A9" s="1139" t="s">
        <v>365</v>
      </c>
      <c r="B9" s="1140"/>
      <c r="C9" s="1141"/>
      <c r="D9" s="603">
        <v>19162.900000000001</v>
      </c>
      <c r="E9" s="557">
        <v>19614.366666666665</v>
      </c>
      <c r="F9" s="602">
        <v>19775</v>
      </c>
      <c r="G9" s="557">
        <f>F9-D9</f>
        <v>612.09999999999854</v>
      </c>
      <c r="H9" s="607">
        <f>F9/D9*100</f>
        <v>103.19419294574412</v>
      </c>
      <c r="I9" s="368"/>
      <c r="J9" s="72"/>
      <c r="K9" s="22"/>
      <c r="L9" s="7"/>
      <c r="U9" s="322"/>
      <c r="V9" s="319"/>
      <c r="W9" s="321"/>
      <c r="X9" s="86"/>
      <c r="Y9" s="319"/>
      <c r="Z9" s="57"/>
      <c r="AA9" s="387"/>
      <c r="AB9" s="319"/>
    </row>
    <row r="10" spans="1:31" ht="16.5" hidden="1" x14ac:dyDescent="0.25">
      <c r="A10" s="1139" t="s">
        <v>212</v>
      </c>
      <c r="B10" s="1140"/>
      <c r="C10" s="1141"/>
      <c r="D10" s="603" t="s">
        <v>393</v>
      </c>
      <c r="E10" s="557" t="s">
        <v>393</v>
      </c>
      <c r="F10" s="794" t="s">
        <v>393</v>
      </c>
      <c r="G10" s="557" t="e">
        <f t="shared" ref="G10:G27" si="0">F10-D10</f>
        <v>#VALUE!</v>
      </c>
      <c r="H10" s="607" t="e">
        <f t="shared" ref="H10:H27" si="1">F10/D10*100</f>
        <v>#VALUE!</v>
      </c>
      <c r="I10" s="368"/>
      <c r="J10" s="72"/>
      <c r="K10" s="22"/>
      <c r="L10" s="7"/>
      <c r="U10" s="322"/>
      <c r="V10" s="319"/>
      <c r="W10" s="321"/>
      <c r="X10" s="86"/>
      <c r="Y10" s="319"/>
      <c r="Z10" s="57"/>
      <c r="AA10" s="387"/>
      <c r="AB10" s="319"/>
    </row>
    <row r="11" spans="1:31" ht="33" customHeight="1" x14ac:dyDescent="0.25">
      <c r="A11" s="1142" t="s">
        <v>213</v>
      </c>
      <c r="B11" s="1143"/>
      <c r="C11" s="1144"/>
      <c r="D11" s="603">
        <v>1382.8</v>
      </c>
      <c r="E11" s="557">
        <v>1369.0166666666667</v>
      </c>
      <c r="F11" s="602">
        <v>1051</v>
      </c>
      <c r="G11" s="557">
        <f t="shared" si="0"/>
        <v>-331.79999999999995</v>
      </c>
      <c r="H11" s="607">
        <f t="shared" si="1"/>
        <v>76.005206826728383</v>
      </c>
      <c r="I11" s="368"/>
      <c r="J11" s="72"/>
      <c r="K11" s="22"/>
      <c r="L11" s="7"/>
      <c r="U11" s="322"/>
      <c r="V11" s="319"/>
      <c r="W11" s="321"/>
      <c r="X11" s="86"/>
      <c r="Y11" s="319"/>
      <c r="Z11" s="57"/>
      <c r="AA11" s="387"/>
      <c r="AB11" s="319"/>
    </row>
    <row r="12" spans="1:31" ht="16.5" customHeight="1" x14ac:dyDescent="0.25">
      <c r="A12" s="1139" t="s">
        <v>158</v>
      </c>
      <c r="B12" s="1140"/>
      <c r="C12" s="1141"/>
      <c r="D12" s="603">
        <v>7689.6</v>
      </c>
      <c r="E12" s="557">
        <v>7995.458333333333</v>
      </c>
      <c r="F12" s="602">
        <v>6794</v>
      </c>
      <c r="G12" s="557">
        <f t="shared" si="0"/>
        <v>-895.60000000000036</v>
      </c>
      <c r="H12" s="607">
        <f t="shared" si="1"/>
        <v>88.353100291302539</v>
      </c>
      <c r="I12" s="368"/>
      <c r="J12" s="72"/>
      <c r="K12" s="22"/>
      <c r="L12" s="7"/>
      <c r="U12" s="322"/>
      <c r="V12" s="319"/>
      <c r="W12" s="321"/>
      <c r="X12" s="86"/>
      <c r="Y12" s="319"/>
      <c r="Z12" s="57"/>
      <c r="AA12" s="387"/>
      <c r="AB12" s="319"/>
    </row>
    <row r="13" spans="1:31" ht="16.5" customHeight="1" x14ac:dyDescent="0.25">
      <c r="A13" s="1139" t="s">
        <v>205</v>
      </c>
      <c r="B13" s="1140"/>
      <c r="C13" s="1141"/>
      <c r="D13" s="603">
        <v>1616</v>
      </c>
      <c r="E13" s="557">
        <v>1603.5166666666667</v>
      </c>
      <c r="F13" s="602">
        <v>1585</v>
      </c>
      <c r="G13" s="557">
        <f t="shared" si="0"/>
        <v>-31</v>
      </c>
      <c r="H13" s="607">
        <f t="shared" si="1"/>
        <v>98.081683168316829</v>
      </c>
      <c r="I13" s="368"/>
      <c r="J13" s="72"/>
      <c r="K13" s="22"/>
      <c r="L13" s="7"/>
      <c r="U13" s="322"/>
      <c r="V13" s="319"/>
      <c r="W13" s="321"/>
      <c r="X13" s="86"/>
      <c r="Y13" s="319"/>
      <c r="Z13" s="57"/>
      <c r="AA13" s="387"/>
      <c r="AB13" s="319"/>
    </row>
    <row r="14" spans="1:31" ht="16.5" x14ac:dyDescent="0.25">
      <c r="A14" s="1139" t="s">
        <v>206</v>
      </c>
      <c r="B14" s="1140"/>
      <c r="C14" s="1141"/>
      <c r="D14" s="603">
        <v>8775.6</v>
      </c>
      <c r="E14" s="557">
        <v>8858.5</v>
      </c>
      <c r="F14" s="602">
        <v>8648</v>
      </c>
      <c r="G14" s="557">
        <f t="shared" si="0"/>
        <v>-127.60000000000036</v>
      </c>
      <c r="H14" s="607">
        <f t="shared" si="1"/>
        <v>98.545968366835311</v>
      </c>
      <c r="I14" s="368"/>
      <c r="J14" s="72"/>
      <c r="K14" s="22"/>
      <c r="L14" s="7"/>
      <c r="U14" s="322"/>
      <c r="V14" s="319"/>
      <c r="W14" s="321"/>
      <c r="X14" s="86"/>
      <c r="Y14" s="319"/>
      <c r="Z14" s="57"/>
      <c r="AA14" s="387"/>
      <c r="AB14" s="319"/>
    </row>
    <row r="15" spans="1:31" ht="16.5" x14ac:dyDescent="0.25">
      <c r="A15" s="1139" t="s">
        <v>207</v>
      </c>
      <c r="B15" s="1140"/>
      <c r="C15" s="1141"/>
      <c r="D15" s="603">
        <v>948.4</v>
      </c>
      <c r="E15" s="557">
        <v>979.44166666666672</v>
      </c>
      <c r="F15" s="602">
        <v>898</v>
      </c>
      <c r="G15" s="557">
        <f t="shared" si="0"/>
        <v>-50.399999999999977</v>
      </c>
      <c r="H15" s="607">
        <f t="shared" si="1"/>
        <v>94.685786587937585</v>
      </c>
      <c r="I15" s="368"/>
      <c r="J15" s="72"/>
      <c r="K15" s="22"/>
      <c r="L15" s="7"/>
      <c r="U15" s="322"/>
      <c r="V15" s="319"/>
      <c r="W15" s="321"/>
      <c r="X15" s="86"/>
      <c r="Y15" s="319"/>
      <c r="Z15" s="57"/>
      <c r="AA15" s="387"/>
      <c r="AB15" s="319"/>
    </row>
    <row r="16" spans="1:31" ht="16.5" customHeight="1" x14ac:dyDescent="0.25">
      <c r="A16" s="1139" t="s">
        <v>208</v>
      </c>
      <c r="B16" s="1140"/>
      <c r="C16" s="1141"/>
      <c r="D16" s="603">
        <v>1502.3</v>
      </c>
      <c r="E16" s="557">
        <v>1436.0666666666666</v>
      </c>
      <c r="F16" s="602">
        <v>1435</v>
      </c>
      <c r="G16" s="557">
        <f t="shared" si="0"/>
        <v>-67.299999999999955</v>
      </c>
      <c r="H16" s="607">
        <f t="shared" si="1"/>
        <v>95.520202356386875</v>
      </c>
      <c r="I16" s="368"/>
      <c r="J16" s="72"/>
      <c r="K16" s="22"/>
      <c r="L16" s="7"/>
      <c r="U16" s="322"/>
      <c r="V16" s="319"/>
      <c r="W16" s="321"/>
      <c r="X16" s="86"/>
      <c r="Y16" s="319"/>
      <c r="Z16" s="57"/>
      <c r="AA16" s="387"/>
      <c r="AB16" s="319"/>
    </row>
    <row r="17" spans="1:28" ht="16.5" customHeight="1" x14ac:dyDescent="0.25">
      <c r="A17" s="1139" t="s">
        <v>216</v>
      </c>
      <c r="B17" s="1140"/>
      <c r="C17" s="1141"/>
      <c r="D17" s="603">
        <v>406.9</v>
      </c>
      <c r="E17" s="557">
        <v>446.21666666666664</v>
      </c>
      <c r="F17" s="602">
        <v>401</v>
      </c>
      <c r="G17" s="557">
        <f t="shared" si="0"/>
        <v>-5.8999999999999773</v>
      </c>
      <c r="H17" s="607">
        <f t="shared" si="1"/>
        <v>98.550012288031468</v>
      </c>
      <c r="I17" s="368"/>
      <c r="J17" s="72"/>
      <c r="K17" s="22"/>
      <c r="L17" s="7"/>
      <c r="U17" s="322"/>
      <c r="V17" s="319"/>
      <c r="W17" s="321"/>
      <c r="X17" s="86"/>
      <c r="Y17" s="319"/>
      <c r="Z17" s="57"/>
      <c r="AA17" s="387"/>
      <c r="AB17" s="319"/>
    </row>
    <row r="18" spans="1:28" ht="16.5" customHeight="1" x14ac:dyDescent="0.25">
      <c r="A18" s="1139" t="s">
        <v>218</v>
      </c>
      <c r="B18" s="1140"/>
      <c r="C18" s="1141"/>
      <c r="D18" s="603">
        <v>1761.7</v>
      </c>
      <c r="E18" s="557">
        <v>1817.5333333333333</v>
      </c>
      <c r="F18" s="602">
        <v>1902</v>
      </c>
      <c r="G18" s="557">
        <f t="shared" si="0"/>
        <v>140.29999999999995</v>
      </c>
      <c r="H18" s="607">
        <f t="shared" si="1"/>
        <v>107.9638985071238</v>
      </c>
      <c r="I18" s="368"/>
      <c r="J18" s="72"/>
      <c r="K18" s="22"/>
      <c r="L18" s="7"/>
      <c r="U18" s="322"/>
      <c r="V18" s="319"/>
      <c r="W18" s="321"/>
      <c r="X18" s="86"/>
      <c r="Y18" s="319"/>
      <c r="Z18" s="57"/>
      <c r="AA18" s="387"/>
      <c r="AB18" s="319"/>
    </row>
    <row r="19" spans="1:28" ht="16.5" customHeight="1" x14ac:dyDescent="0.25">
      <c r="A19" s="1139" t="s">
        <v>209</v>
      </c>
      <c r="B19" s="1140"/>
      <c r="C19" s="1141"/>
      <c r="D19" s="603">
        <v>1186.0999999999999</v>
      </c>
      <c r="E19" s="557">
        <v>1182.6166666666666</v>
      </c>
      <c r="F19" s="602">
        <v>1338</v>
      </c>
      <c r="G19" s="557">
        <f t="shared" si="0"/>
        <v>151.90000000000009</v>
      </c>
      <c r="H19" s="607">
        <f t="shared" si="1"/>
        <v>112.80667734592362</v>
      </c>
      <c r="I19" s="368"/>
      <c r="J19" s="72"/>
      <c r="K19" s="22"/>
      <c r="L19" s="7"/>
      <c r="U19" s="322"/>
      <c r="V19" s="319"/>
      <c r="W19" s="321"/>
      <c r="X19" s="86"/>
      <c r="Y19" s="319"/>
      <c r="Z19" s="57"/>
      <c r="AA19" s="387"/>
      <c r="AB19" s="319"/>
    </row>
    <row r="20" spans="1:28" ht="16.5" customHeight="1" x14ac:dyDescent="0.25">
      <c r="A20" s="1139" t="s">
        <v>210</v>
      </c>
      <c r="B20" s="1140"/>
      <c r="C20" s="1141"/>
      <c r="D20" s="603">
        <v>1209</v>
      </c>
      <c r="E20" s="557">
        <v>1299.0833333333333</v>
      </c>
      <c r="F20" s="602">
        <v>1465</v>
      </c>
      <c r="G20" s="557">
        <f t="shared" si="0"/>
        <v>256</v>
      </c>
      <c r="H20" s="607">
        <f t="shared" si="1"/>
        <v>121.17452440033085</v>
      </c>
      <c r="I20" s="368"/>
      <c r="J20" s="72"/>
      <c r="K20" s="22"/>
      <c r="L20" s="7"/>
      <c r="U20" s="322"/>
      <c r="V20" s="319"/>
      <c r="W20" s="321"/>
      <c r="X20" s="86"/>
      <c r="Y20" s="319"/>
      <c r="Z20" s="57"/>
      <c r="AA20" s="387"/>
      <c r="AB20" s="319"/>
    </row>
    <row r="21" spans="1:28" ht="31.5" customHeight="1" x14ac:dyDescent="0.25">
      <c r="A21" s="1142" t="s">
        <v>211</v>
      </c>
      <c r="B21" s="1143"/>
      <c r="C21" s="1144"/>
      <c r="D21" s="603">
        <v>4080.4</v>
      </c>
      <c r="E21" s="557">
        <v>4138.833333333333</v>
      </c>
      <c r="F21" s="602">
        <v>3967</v>
      </c>
      <c r="G21" s="557">
        <f t="shared" si="0"/>
        <v>-113.40000000000009</v>
      </c>
      <c r="H21" s="607">
        <f t="shared" si="1"/>
        <v>97.220860699931379</v>
      </c>
      <c r="I21" s="368"/>
      <c r="J21" s="72"/>
      <c r="K21" s="22"/>
      <c r="L21" s="7"/>
      <c r="U21" s="322"/>
      <c r="V21" s="319"/>
      <c r="W21" s="321"/>
      <c r="X21" s="86"/>
      <c r="Y21" s="319"/>
      <c r="Z21" s="57"/>
      <c r="AA21" s="387"/>
      <c r="AB21" s="319"/>
    </row>
    <row r="22" spans="1:28" ht="16.5" customHeight="1" x14ac:dyDescent="0.25">
      <c r="A22" s="1139" t="s">
        <v>46</v>
      </c>
      <c r="B22" s="1140"/>
      <c r="C22" s="1141"/>
      <c r="D22" s="603">
        <v>7477.9</v>
      </c>
      <c r="E22" s="557">
        <v>7478.5249999999996</v>
      </c>
      <c r="F22" s="602">
        <v>7366</v>
      </c>
      <c r="G22" s="557">
        <f t="shared" si="0"/>
        <v>-111.89999999999964</v>
      </c>
      <c r="H22" s="607">
        <f t="shared" si="1"/>
        <v>98.503590580243113</v>
      </c>
      <c r="I22" s="368"/>
      <c r="J22" s="72"/>
      <c r="K22" s="22"/>
      <c r="L22" s="7"/>
      <c r="U22" s="322"/>
      <c r="V22" s="319"/>
      <c r="W22" s="321"/>
      <c r="X22" s="86"/>
      <c r="Y22" s="319"/>
      <c r="Z22" s="57"/>
      <c r="AA22" s="387"/>
      <c r="AB22" s="319"/>
    </row>
    <row r="23" spans="1:28" ht="16.5" customHeight="1" x14ac:dyDescent="0.25">
      <c r="A23" s="1139" t="s">
        <v>214</v>
      </c>
      <c r="B23" s="1140"/>
      <c r="C23" s="1141"/>
      <c r="D23" s="603">
        <v>6104.7</v>
      </c>
      <c r="E23" s="557">
        <v>6140.708333333333</v>
      </c>
      <c r="F23" s="602">
        <v>6051</v>
      </c>
      <c r="G23" s="557">
        <f t="shared" si="0"/>
        <v>-53.699999999999818</v>
      </c>
      <c r="H23" s="607">
        <f t="shared" si="1"/>
        <v>99.120349894343704</v>
      </c>
      <c r="I23" s="368"/>
      <c r="J23" s="72"/>
      <c r="K23" s="22"/>
      <c r="L23" s="7"/>
      <c r="U23" s="322"/>
      <c r="V23" s="319"/>
      <c r="W23" s="321"/>
      <c r="X23" s="86"/>
      <c r="Y23" s="319"/>
      <c r="Z23" s="57"/>
      <c r="AA23" s="387"/>
      <c r="AB23" s="319"/>
    </row>
    <row r="24" spans="1:28" ht="20.25" customHeight="1" x14ac:dyDescent="0.25">
      <c r="A24" s="1139" t="s">
        <v>215</v>
      </c>
      <c r="B24" s="1140"/>
      <c r="C24" s="1141"/>
      <c r="D24" s="604">
        <v>1350.3</v>
      </c>
      <c r="E24" s="558">
        <v>1347.65</v>
      </c>
      <c r="F24" s="795">
        <v>1368</v>
      </c>
      <c r="G24" s="558">
        <f>F24-D24</f>
        <v>17.700000000000045</v>
      </c>
      <c r="H24" s="608">
        <f>F24/D24*100</f>
        <v>101.31081981781827</v>
      </c>
      <c r="I24" s="368"/>
      <c r="J24" s="72"/>
      <c r="K24" s="22"/>
      <c r="L24" s="7"/>
      <c r="U24" s="322"/>
      <c r="V24" s="319"/>
      <c r="W24" s="321"/>
      <c r="X24" s="86"/>
      <c r="Y24" s="319"/>
      <c r="Z24" s="57"/>
      <c r="AA24" s="387"/>
      <c r="AB24" s="319"/>
    </row>
    <row r="25" spans="1:28" ht="35.25" hidden="1" customHeight="1" x14ac:dyDescent="0.25">
      <c r="A25" s="383"/>
      <c r="B25" s="1145" t="s">
        <v>215</v>
      </c>
      <c r="C25" s="1145"/>
      <c r="D25" s="559"/>
      <c r="E25" s="559"/>
      <c r="F25" s="594"/>
      <c r="G25" s="609">
        <f t="shared" si="0"/>
        <v>0</v>
      </c>
      <c r="H25" s="610" t="e">
        <f t="shared" si="1"/>
        <v>#DIV/0!</v>
      </c>
      <c r="I25" s="368"/>
      <c r="J25" s="72"/>
      <c r="K25" s="22"/>
      <c r="L25" s="7"/>
      <c r="U25" s="322"/>
      <c r="V25" s="319"/>
      <c r="W25" s="321"/>
      <c r="X25" s="86"/>
      <c r="Y25" s="319"/>
      <c r="Z25" s="57"/>
      <c r="AA25" s="387"/>
      <c r="AB25" s="319"/>
    </row>
    <row r="26" spans="1:28" s="9" customFormat="1" ht="16.5" hidden="1" x14ac:dyDescent="0.25">
      <c r="A26" s="383"/>
      <c r="B26" s="1145" t="s">
        <v>215</v>
      </c>
      <c r="C26" s="1145"/>
      <c r="D26" s="559"/>
      <c r="E26" s="559"/>
      <c r="F26" s="594"/>
      <c r="G26" s="609">
        <f t="shared" si="0"/>
        <v>0</v>
      </c>
      <c r="H26" s="610" t="e">
        <f t="shared" si="1"/>
        <v>#DIV/0!</v>
      </c>
      <c r="I26" s="225"/>
      <c r="J26" s="72"/>
      <c r="K26" s="22"/>
      <c r="L26" s="7"/>
      <c r="U26" s="322"/>
      <c r="V26" s="319"/>
      <c r="W26" s="385"/>
      <c r="X26" s="86"/>
      <c r="Y26" s="319"/>
      <c r="Z26" s="384"/>
      <c r="AA26" s="388"/>
      <c r="AB26" s="319"/>
    </row>
    <row r="27" spans="1:28" s="35" customFormat="1" ht="20.25" customHeight="1" thickBot="1" x14ac:dyDescent="0.3">
      <c r="A27" s="1146" t="s">
        <v>602</v>
      </c>
      <c r="B27" s="1147"/>
      <c r="C27" s="1148"/>
      <c r="D27" s="605">
        <v>18952.599000000006</v>
      </c>
      <c r="E27" s="560">
        <v>19407.955500000004</v>
      </c>
      <c r="F27" s="793">
        <v>17022</v>
      </c>
      <c r="G27" s="560">
        <f t="shared" si="0"/>
        <v>-1930.5990000000056</v>
      </c>
      <c r="H27" s="611">
        <f t="shared" si="1"/>
        <v>89.813539557292358</v>
      </c>
      <c r="I27" s="391"/>
      <c r="J27" s="159"/>
      <c r="K27" s="160"/>
      <c r="L27" s="161"/>
      <c r="U27" s="322"/>
      <c r="V27" s="319"/>
      <c r="W27" s="386"/>
      <c r="X27" s="86"/>
      <c r="Y27" s="319"/>
      <c r="Z27" s="354"/>
      <c r="AA27" s="389"/>
      <c r="AB27" s="319"/>
    </row>
    <row r="28" spans="1:28" s="9" customFormat="1" ht="69.75" customHeight="1" x14ac:dyDescent="0.25">
      <c r="A28" s="1149" t="s">
        <v>604</v>
      </c>
      <c r="B28" s="1149"/>
      <c r="C28" s="1149"/>
      <c r="D28" s="1149"/>
      <c r="E28" s="1149"/>
      <c r="F28" s="1149"/>
      <c r="G28" s="1149"/>
      <c r="H28" s="1149"/>
      <c r="I28" s="225"/>
      <c r="J28" s="86"/>
      <c r="K28" s="22"/>
      <c r="L28" s="7"/>
    </row>
    <row r="29" spans="1:28" s="9" customFormat="1" ht="18" customHeight="1" x14ac:dyDescent="0.2">
      <c r="A29" s="1129" t="s">
        <v>166</v>
      </c>
      <c r="B29" s="1129"/>
      <c r="C29" s="1129"/>
      <c r="D29" s="1129"/>
      <c r="E29" s="1129"/>
      <c r="F29" s="1129"/>
      <c r="G29" s="1129"/>
      <c r="H29" s="1129"/>
      <c r="I29" s="225"/>
      <c r="J29" s="72"/>
      <c r="K29" s="22"/>
      <c r="L29" s="7"/>
    </row>
    <row r="30" spans="1:28" s="9" customFormat="1" ht="16.5" hidden="1" x14ac:dyDescent="0.2">
      <c r="A30" s="1129" t="s">
        <v>159</v>
      </c>
      <c r="B30" s="1129"/>
      <c r="C30" s="1129"/>
      <c r="D30" s="1129"/>
      <c r="E30" s="1129"/>
      <c r="F30" s="1129"/>
      <c r="G30" s="1129"/>
      <c r="H30" s="1129"/>
      <c r="I30" s="225"/>
      <c r="J30" s="72"/>
      <c r="K30" s="22"/>
      <c r="L30" s="7"/>
    </row>
    <row r="31" spans="1:28" s="9" customFormat="1" ht="34.5" customHeight="1" x14ac:dyDescent="0.2">
      <c r="A31" s="1129" t="s">
        <v>603</v>
      </c>
      <c r="B31" s="1129"/>
      <c r="C31" s="1129"/>
      <c r="D31" s="1129"/>
      <c r="E31" s="1129"/>
      <c r="F31" s="1129"/>
      <c r="G31" s="1129"/>
      <c r="H31" s="1129"/>
      <c r="I31" s="225"/>
      <c r="J31" s="72"/>
      <c r="K31" s="22"/>
      <c r="L31" s="7"/>
    </row>
    <row r="32" spans="1:28" s="9" customFormat="1" ht="9" customHeight="1" x14ac:dyDescent="0.2">
      <c r="A32" s="69"/>
      <c r="B32" s="69"/>
      <c r="C32" s="69"/>
      <c r="D32" s="69"/>
      <c r="E32" s="69"/>
      <c r="F32" s="69"/>
      <c r="G32" s="69"/>
      <c r="H32" s="69"/>
      <c r="I32" s="225"/>
      <c r="J32" s="72"/>
      <c r="K32" s="22"/>
      <c r="L32" s="7"/>
    </row>
    <row r="33" spans="1:29" s="9" customFormat="1" ht="19.5" customHeight="1" x14ac:dyDescent="0.2">
      <c r="A33" s="1130" t="s">
        <v>192</v>
      </c>
      <c r="B33" s="1130"/>
      <c r="C33" s="1130"/>
      <c r="D33" s="1130"/>
      <c r="E33" s="1130"/>
      <c r="F33" s="1130"/>
      <c r="G33" s="1130"/>
      <c r="H33" s="1130"/>
      <c r="I33" s="225"/>
      <c r="J33" s="72"/>
      <c r="K33" s="22"/>
      <c r="L33" s="7"/>
    </row>
    <row r="34" spans="1:29" s="789" customFormat="1" ht="15.75" customHeight="1" thickBot="1" x14ac:dyDescent="0.25">
      <c r="A34" s="784"/>
      <c r="B34" s="784"/>
      <c r="C34" s="784"/>
      <c r="D34" s="784"/>
      <c r="E34" s="784"/>
      <c r="F34" s="784"/>
      <c r="G34" s="784"/>
      <c r="H34" s="785" t="s">
        <v>25</v>
      </c>
      <c r="I34" s="786"/>
      <c r="J34" s="787"/>
      <c r="K34" s="788"/>
      <c r="L34" s="646"/>
    </row>
    <row r="35" spans="1:29" s="9" customFormat="1" ht="53.25" customHeight="1" thickBot="1" x14ac:dyDescent="0.25">
      <c r="A35" s="1131" t="s">
        <v>54</v>
      </c>
      <c r="B35" s="1132"/>
      <c r="C35" s="1133"/>
      <c r="D35" s="1094" t="s">
        <v>641</v>
      </c>
      <c r="E35" s="1094" t="s">
        <v>384</v>
      </c>
      <c r="F35" s="1094" t="s">
        <v>642</v>
      </c>
      <c r="G35" s="1137" t="s">
        <v>645</v>
      </c>
      <c r="H35" s="1138"/>
      <c r="I35" s="225"/>
      <c r="J35" s="72"/>
      <c r="K35" s="56"/>
      <c r="L35" s="7"/>
    </row>
    <row r="36" spans="1:29" s="9" customFormat="1" ht="17.25" customHeight="1" thickBot="1" x14ac:dyDescent="0.25">
      <c r="A36" s="1134"/>
      <c r="B36" s="1135"/>
      <c r="C36" s="1136"/>
      <c r="D36" s="1095"/>
      <c r="E36" s="1095"/>
      <c r="F36" s="1095"/>
      <c r="G36" s="616" t="s">
        <v>251</v>
      </c>
      <c r="H36" s="616" t="s">
        <v>26</v>
      </c>
      <c r="I36" s="225"/>
      <c r="J36" s="72"/>
      <c r="K36" s="56"/>
      <c r="L36" s="7"/>
    </row>
    <row r="37" spans="1:29" s="9" customFormat="1" ht="25.5" customHeight="1" x14ac:dyDescent="0.35">
      <c r="A37" s="1107" t="s">
        <v>184</v>
      </c>
      <c r="B37" s="1108"/>
      <c r="C37" s="1109"/>
      <c r="D37" s="561">
        <f>D38+D40+D41+D42+D43</f>
        <v>9844.7999999999993</v>
      </c>
      <c r="E37" s="561">
        <f>E38+E40+E41+E42+E43</f>
        <v>9839.6999999999989</v>
      </c>
      <c r="F37" s="614">
        <f>F38+F40+F41+F42+F43</f>
        <v>9732.7000000000007</v>
      </c>
      <c r="G37" s="614">
        <f>F37-D37</f>
        <v>-112.09999999999854</v>
      </c>
      <c r="H37" s="617">
        <f>F37/D37*100</f>
        <v>98.861327807573545</v>
      </c>
      <c r="I37" s="225"/>
      <c r="J37" s="74"/>
      <c r="K37" s="72"/>
      <c r="L37" s="7"/>
      <c r="T37" s="84"/>
      <c r="U37" s="313"/>
      <c r="V37" s="312"/>
      <c r="W37" s="224"/>
      <c r="X37" s="224"/>
    </row>
    <row r="38" spans="1:29" s="9" customFormat="1" ht="30.75" customHeight="1" x14ac:dyDescent="0.2">
      <c r="A38" s="1110" t="s">
        <v>394</v>
      </c>
      <c r="B38" s="1111"/>
      <c r="C38" s="1112"/>
      <c r="D38" s="613">
        <v>793</v>
      </c>
      <c r="E38" s="562">
        <v>791</v>
      </c>
      <c r="F38" s="613">
        <v>632.70000000000005</v>
      </c>
      <c r="G38" s="613">
        <f>F38-D38</f>
        <v>-160.29999999999995</v>
      </c>
      <c r="H38" s="618">
        <f>F38/D38*100</f>
        <v>79.78562421185373</v>
      </c>
      <c r="I38" s="225"/>
      <c r="J38" s="72"/>
      <c r="K38" s="56"/>
      <c r="L38" s="7"/>
      <c r="T38" s="84"/>
      <c r="U38" s="313"/>
      <c r="V38" s="312"/>
      <c r="W38" s="224"/>
      <c r="X38" s="224"/>
    </row>
    <row r="39" spans="1:29" s="9" customFormat="1" ht="19.5" customHeight="1" x14ac:dyDescent="0.2">
      <c r="A39" s="1110" t="s">
        <v>395</v>
      </c>
      <c r="B39" s="1111"/>
      <c r="C39" s="1112"/>
      <c r="D39" s="623"/>
      <c r="E39" s="563"/>
      <c r="F39" s="792"/>
      <c r="G39" s="613"/>
      <c r="H39" s="618"/>
      <c r="I39" s="225"/>
      <c r="J39" s="72"/>
      <c r="K39" s="56"/>
      <c r="L39" s="7"/>
      <c r="T39" s="84"/>
      <c r="U39" s="313"/>
      <c r="V39" s="312"/>
      <c r="W39" s="224"/>
      <c r="X39" s="224"/>
    </row>
    <row r="40" spans="1:29" s="9" customFormat="1" ht="19.5" customHeight="1" x14ac:dyDescent="0.2">
      <c r="A40" s="1113" t="s">
        <v>396</v>
      </c>
      <c r="B40" s="1114"/>
      <c r="C40" s="1115"/>
      <c r="D40" s="563">
        <v>291</v>
      </c>
      <c r="E40" s="563">
        <v>290.39999999999998</v>
      </c>
      <c r="F40" s="563">
        <v>294</v>
      </c>
      <c r="G40" s="619">
        <f>F40-D40</f>
        <v>3</v>
      </c>
      <c r="H40" s="620">
        <f>F40/D40*100</f>
        <v>101.03092783505154</v>
      </c>
      <c r="I40" s="225"/>
      <c r="J40" s="72"/>
      <c r="K40" s="56"/>
      <c r="L40" s="7"/>
      <c r="T40" s="84"/>
      <c r="U40" s="313"/>
      <c r="V40" s="312"/>
      <c r="W40" s="224"/>
      <c r="X40" s="224"/>
    </row>
    <row r="41" spans="1:29" s="9" customFormat="1" ht="21" customHeight="1" x14ac:dyDescent="0.2">
      <c r="A41" s="1113" t="s">
        <v>403</v>
      </c>
      <c r="B41" s="1114"/>
      <c r="C41" s="1115"/>
      <c r="D41" s="563">
        <v>416</v>
      </c>
      <c r="E41" s="563">
        <v>417</v>
      </c>
      <c r="F41" s="563">
        <v>639</v>
      </c>
      <c r="G41" s="619">
        <f>F41-D41</f>
        <v>223</v>
      </c>
      <c r="H41" s="620">
        <f>F41/D41*100</f>
        <v>153.60576923076923</v>
      </c>
      <c r="I41" s="225"/>
      <c r="J41" s="72"/>
      <c r="K41" s="56"/>
      <c r="L41" s="7"/>
      <c r="T41" s="84"/>
      <c r="U41" s="313"/>
      <c r="V41" s="312"/>
      <c r="W41" s="224"/>
      <c r="X41" s="224"/>
      <c r="AC41" s="224"/>
    </row>
    <row r="42" spans="1:29" s="9" customFormat="1" ht="19.5" customHeight="1" x14ac:dyDescent="0.2">
      <c r="A42" s="1116" t="s">
        <v>404</v>
      </c>
      <c r="B42" s="1117"/>
      <c r="C42" s="1118"/>
      <c r="D42" s="612">
        <v>6846</v>
      </c>
      <c r="E42" s="563">
        <v>6843.5</v>
      </c>
      <c r="F42" s="612">
        <v>6586</v>
      </c>
      <c r="G42" s="619">
        <f>F42-D42</f>
        <v>-260</v>
      </c>
      <c r="H42" s="620">
        <f>F42/D42*100</f>
        <v>96.202161846333624</v>
      </c>
      <c r="I42" s="225"/>
      <c r="J42" s="72"/>
      <c r="K42" s="56"/>
      <c r="L42" s="7"/>
      <c r="T42" s="84"/>
      <c r="U42" s="313"/>
      <c r="V42" s="312"/>
      <c r="W42" s="224"/>
      <c r="X42" s="224"/>
    </row>
    <row r="43" spans="1:29" s="9" customFormat="1" ht="17.25" customHeight="1" thickBot="1" x14ac:dyDescent="0.35">
      <c r="A43" s="1119" t="s">
        <v>397</v>
      </c>
      <c r="B43" s="1120"/>
      <c r="C43" s="1121"/>
      <c r="D43" s="615">
        <v>1498.8</v>
      </c>
      <c r="E43" s="564">
        <v>1497.8</v>
      </c>
      <c r="F43" s="615">
        <v>1581</v>
      </c>
      <c r="G43" s="621">
        <f>F43-D43</f>
        <v>82.200000000000045</v>
      </c>
      <c r="H43" s="622">
        <f>F43/D43*100</f>
        <v>105.48438751000802</v>
      </c>
      <c r="I43" s="225"/>
      <c r="J43" s="75"/>
      <c r="K43" s="56"/>
      <c r="L43" s="7"/>
      <c r="T43" s="84"/>
      <c r="U43" s="313"/>
      <c r="V43" s="312"/>
      <c r="W43" s="224"/>
      <c r="X43" s="224"/>
    </row>
    <row r="44" spans="1:29" s="9" customFormat="1" ht="16.5" hidden="1" customHeight="1" x14ac:dyDescent="0.2">
      <c r="A44" s="1122" t="s">
        <v>189</v>
      </c>
      <c r="B44" s="1123"/>
      <c r="C44" s="289" t="s">
        <v>25</v>
      </c>
      <c r="D44" s="290"/>
      <c r="E44" s="290">
        <v>68</v>
      </c>
      <c r="F44" s="290">
        <v>89</v>
      </c>
      <c r="G44" s="290" t="e">
        <f>F44-#REF!</f>
        <v>#REF!</v>
      </c>
      <c r="H44" s="393" t="e">
        <f>F44/#REF!*100</f>
        <v>#REF!</v>
      </c>
      <c r="I44" s="225"/>
      <c r="J44" s="72"/>
      <c r="K44" s="56"/>
      <c r="L44" s="7"/>
      <c r="U44" s="252">
        <f>F44-D44</f>
        <v>89</v>
      </c>
      <c r="V44" s="224" t="e">
        <f>F44/D44*100</f>
        <v>#DIV/0!</v>
      </c>
      <c r="W44" s="224" t="e">
        <f t="shared" ref="W44:X46" si="2">G44-U44</f>
        <v>#REF!</v>
      </c>
      <c r="X44" s="224" t="e">
        <f t="shared" si="2"/>
        <v>#REF!</v>
      </c>
    </row>
    <row r="45" spans="1:29" s="9" customFormat="1" ht="16.5" hidden="1" customHeight="1" x14ac:dyDescent="0.2">
      <c r="A45" s="1124" t="s">
        <v>190</v>
      </c>
      <c r="B45" s="1125"/>
      <c r="C45" s="291" t="s">
        <v>25</v>
      </c>
      <c r="D45" s="292"/>
      <c r="E45" s="292">
        <v>1841</v>
      </c>
      <c r="F45" s="292">
        <v>1409</v>
      </c>
      <c r="G45" s="292" t="e">
        <f>F45-#REF!</f>
        <v>#REF!</v>
      </c>
      <c r="H45" s="394" t="e">
        <f>F45/#REF!*100</f>
        <v>#REF!</v>
      </c>
      <c r="I45" s="225"/>
      <c r="J45" s="72"/>
      <c r="K45" s="56"/>
      <c r="L45" s="7"/>
      <c r="U45" s="252">
        <f>F45-D45</f>
        <v>1409</v>
      </c>
      <c r="V45" s="224" t="e">
        <f>F45/D45*100</f>
        <v>#DIV/0!</v>
      </c>
      <c r="W45" s="224" t="e">
        <f t="shared" si="2"/>
        <v>#REF!</v>
      </c>
      <c r="X45" s="224" t="e">
        <f t="shared" si="2"/>
        <v>#REF!</v>
      </c>
    </row>
    <row r="46" spans="1:29" s="9" customFormat="1" ht="18" hidden="1" customHeight="1" thickBot="1" x14ac:dyDescent="0.25">
      <c r="A46" s="1126" t="s">
        <v>183</v>
      </c>
      <c r="B46" s="1127"/>
      <c r="C46" s="293" t="s">
        <v>25</v>
      </c>
      <c r="D46" s="294"/>
      <c r="E46" s="294">
        <f>D37+E44+E45</f>
        <v>11753.8</v>
      </c>
      <c r="F46" s="294">
        <f>F37+F44+F45</f>
        <v>11230.7</v>
      </c>
      <c r="G46" s="295" t="e">
        <f>F46-#REF!</f>
        <v>#REF!</v>
      </c>
      <c r="H46" s="395" t="e">
        <f>F46/#REF!*100</f>
        <v>#REF!</v>
      </c>
      <c r="I46" s="225"/>
      <c r="J46" s="72"/>
      <c r="K46" s="56"/>
      <c r="L46" s="7"/>
      <c r="M46" s="84"/>
      <c r="U46" s="252">
        <f>F46-D46</f>
        <v>11230.7</v>
      </c>
      <c r="V46" s="224" t="e">
        <f>F46/D46*100</f>
        <v>#DIV/0!</v>
      </c>
      <c r="W46" s="224" t="e">
        <f t="shared" si="2"/>
        <v>#REF!</v>
      </c>
      <c r="X46" s="224" t="e">
        <f t="shared" si="2"/>
        <v>#REF!</v>
      </c>
    </row>
    <row r="47" spans="1:29" s="789" customFormat="1" ht="34.5" customHeight="1" x14ac:dyDescent="0.2">
      <c r="A47" s="1128" t="s">
        <v>405</v>
      </c>
      <c r="B47" s="1128"/>
      <c r="C47" s="1128"/>
      <c r="D47" s="1128"/>
      <c r="E47" s="1128"/>
      <c r="F47" s="1128"/>
      <c r="G47" s="1128"/>
      <c r="H47" s="1128"/>
      <c r="I47" s="786"/>
      <c r="J47" s="787"/>
      <c r="K47" s="790"/>
      <c r="L47" s="646"/>
      <c r="W47" s="791"/>
    </row>
    <row r="48" spans="1:29" s="9" customFormat="1" ht="16.5" customHeight="1" x14ac:dyDescent="0.2">
      <c r="A48" s="1106"/>
      <c r="B48" s="1086"/>
      <c r="C48" s="1086"/>
      <c r="D48" s="1086"/>
      <c r="E48" s="1086"/>
      <c r="F48" s="1086"/>
      <c r="G48" s="1086"/>
      <c r="H48" s="1086"/>
      <c r="I48" s="225"/>
      <c r="J48" s="72"/>
      <c r="K48" s="22"/>
      <c r="L48" s="7"/>
      <c r="W48" s="84"/>
    </row>
    <row r="49" spans="1:24" s="9" customFormat="1" ht="9.75" customHeight="1" x14ac:dyDescent="0.25">
      <c r="A49" s="157"/>
      <c r="B49" s="157"/>
      <c r="C49" s="157"/>
      <c r="D49" s="157"/>
      <c r="E49" s="157"/>
      <c r="F49" s="157"/>
      <c r="G49" s="157"/>
      <c r="H49" s="157"/>
      <c r="I49" s="225"/>
      <c r="J49" s="72"/>
      <c r="K49" s="22"/>
      <c r="L49" s="7"/>
      <c r="W49" s="84"/>
    </row>
    <row r="50" spans="1:24" s="9" customFormat="1" ht="20.25" customHeight="1" x14ac:dyDescent="0.2">
      <c r="A50" s="1087" t="s">
        <v>652</v>
      </c>
      <c r="B50" s="1087"/>
      <c r="C50" s="1087"/>
      <c r="D50" s="1087"/>
      <c r="E50" s="1087"/>
      <c r="F50" s="1087"/>
      <c r="G50" s="1087"/>
      <c r="H50" s="1087"/>
      <c r="I50" s="225"/>
      <c r="J50" s="72"/>
      <c r="K50" s="22"/>
      <c r="L50" s="7"/>
      <c r="W50" s="84"/>
    </row>
    <row r="51" spans="1:24" s="9" customFormat="1" ht="15.75" customHeight="1" thickBot="1" x14ac:dyDescent="0.25">
      <c r="A51" s="69"/>
      <c r="B51" s="69"/>
      <c r="C51" s="69"/>
      <c r="D51" s="69"/>
      <c r="E51" s="69"/>
      <c r="F51" s="69"/>
      <c r="G51" s="69"/>
      <c r="H51" s="214" t="s">
        <v>25</v>
      </c>
      <c r="I51" s="225"/>
      <c r="J51" s="72"/>
      <c r="K51" s="22"/>
      <c r="L51" s="7"/>
      <c r="W51" s="84"/>
    </row>
    <row r="52" spans="1:24" s="9" customFormat="1" ht="33.75" customHeight="1" thickBot="1" x14ac:dyDescent="0.25">
      <c r="A52" s="1088" t="s">
        <v>54</v>
      </c>
      <c r="B52" s="1089"/>
      <c r="C52" s="1090"/>
      <c r="D52" s="1094" t="s">
        <v>646</v>
      </c>
      <c r="E52" s="1096" t="s">
        <v>401</v>
      </c>
      <c r="F52" s="1094" t="s">
        <v>647</v>
      </c>
      <c r="G52" s="1098" t="s">
        <v>648</v>
      </c>
      <c r="H52" s="1099"/>
      <c r="I52" s="225"/>
      <c r="J52" s="72"/>
      <c r="K52" s="85"/>
      <c r="L52" s="7"/>
      <c r="W52" s="84"/>
    </row>
    <row r="53" spans="1:24" s="9" customFormat="1" ht="17.25" thickBot="1" x14ac:dyDescent="0.25">
      <c r="A53" s="1091"/>
      <c r="B53" s="1092"/>
      <c r="C53" s="1093"/>
      <c r="D53" s="1095"/>
      <c r="E53" s="1097"/>
      <c r="F53" s="1095"/>
      <c r="G53" s="616" t="s">
        <v>251</v>
      </c>
      <c r="H53" s="616" t="s">
        <v>26</v>
      </c>
      <c r="I53" s="225"/>
      <c r="J53" s="72"/>
      <c r="K53" s="85"/>
      <c r="L53" s="7"/>
      <c r="W53" s="84"/>
    </row>
    <row r="54" spans="1:24" ht="26.25" customHeight="1" x14ac:dyDescent="0.2">
      <c r="A54" s="1103" t="s">
        <v>228</v>
      </c>
      <c r="B54" s="1104"/>
      <c r="C54" s="1105"/>
      <c r="D54" s="624">
        <f>D55+D56</f>
        <v>42663</v>
      </c>
      <c r="E54" s="220">
        <f>E55+E56</f>
        <v>42704</v>
      </c>
      <c r="F54" s="624">
        <f>F55+F56</f>
        <v>51754</v>
      </c>
      <c r="G54" s="627">
        <f>F54-D54</f>
        <v>9091</v>
      </c>
      <c r="H54" s="628">
        <f>F54/D54*100</f>
        <v>121.30886248036941</v>
      </c>
      <c r="I54" s="392"/>
      <c r="K54" s="400"/>
      <c r="L54" s="402"/>
      <c r="M54" s="401"/>
      <c r="N54" s="402"/>
      <c r="T54" s="34"/>
      <c r="U54" s="251"/>
      <c r="V54" s="158"/>
      <c r="W54" s="34"/>
    </row>
    <row r="55" spans="1:24" ht="16.5" customHeight="1" x14ac:dyDescent="0.2">
      <c r="A55" s="1100" t="s">
        <v>99</v>
      </c>
      <c r="B55" s="1101"/>
      <c r="C55" s="1102"/>
      <c r="D55" s="625">
        <v>17641</v>
      </c>
      <c r="E55" s="221">
        <v>17889</v>
      </c>
      <c r="F55" s="625">
        <v>20696</v>
      </c>
      <c r="G55" s="627">
        <f>F55-D55</f>
        <v>3055</v>
      </c>
      <c r="H55" s="628">
        <f>F55/D55*100</f>
        <v>117.31761238025055</v>
      </c>
      <c r="I55" s="392"/>
      <c r="J55" s="399"/>
      <c r="K55" s="400"/>
      <c r="L55" s="402"/>
      <c r="M55" s="401"/>
      <c r="N55" s="402"/>
      <c r="T55" s="34"/>
      <c r="U55" s="251"/>
      <c r="V55" s="158"/>
      <c r="W55" s="34"/>
    </row>
    <row r="56" spans="1:24" ht="16.5" customHeight="1" x14ac:dyDescent="0.2">
      <c r="A56" s="1100" t="s">
        <v>100</v>
      </c>
      <c r="B56" s="1101"/>
      <c r="C56" s="1102"/>
      <c r="D56" s="625">
        <v>25022</v>
      </c>
      <c r="E56" s="221">
        <v>24815</v>
      </c>
      <c r="F56" s="625">
        <v>31058</v>
      </c>
      <c r="G56" s="627">
        <f>F56-D56</f>
        <v>6036</v>
      </c>
      <c r="H56" s="628">
        <f>F56/D56*100</f>
        <v>124.12277196067461</v>
      </c>
      <c r="I56" s="392"/>
      <c r="J56" s="399"/>
      <c r="K56" s="400"/>
      <c r="L56" s="402"/>
      <c r="M56" s="401"/>
      <c r="N56" s="402"/>
      <c r="T56" s="34"/>
      <c r="U56" s="251"/>
      <c r="V56" s="158"/>
      <c r="W56" s="34"/>
    </row>
    <row r="57" spans="1:24" ht="18" customHeight="1" x14ac:dyDescent="0.2">
      <c r="A57" s="1079" t="s">
        <v>143</v>
      </c>
      <c r="B57" s="1080"/>
      <c r="C57" s="1081"/>
      <c r="D57" s="625"/>
      <c r="E57" s="221"/>
      <c r="F57" s="625"/>
      <c r="G57" s="627"/>
      <c r="H57" s="628"/>
      <c r="I57" s="392"/>
      <c r="J57" s="399"/>
      <c r="K57" s="400"/>
      <c r="L57" s="402"/>
      <c r="M57" s="401"/>
      <c r="N57" s="402"/>
      <c r="T57" s="34"/>
      <c r="U57" s="251"/>
      <c r="V57" s="158"/>
      <c r="W57" s="34"/>
    </row>
    <row r="58" spans="1:24" ht="19.5" customHeight="1" x14ac:dyDescent="0.2">
      <c r="A58" s="1079" t="s">
        <v>261</v>
      </c>
      <c r="B58" s="1080"/>
      <c r="C58" s="1081"/>
      <c r="D58" s="625">
        <f>D59+D60</f>
        <v>36975</v>
      </c>
      <c r="E58" s="221">
        <f>E59+E60</f>
        <v>37011</v>
      </c>
      <c r="F58" s="625">
        <f>F59+F60</f>
        <v>43990</v>
      </c>
      <c r="G58" s="627">
        <f t="shared" ref="G58:G65" si="3">F58-D58</f>
        <v>7015</v>
      </c>
      <c r="H58" s="628">
        <f t="shared" ref="H58:H65" si="4">F58/D58*100</f>
        <v>118.97227856659904</v>
      </c>
      <c r="I58" s="392"/>
      <c r="J58" s="399"/>
      <c r="K58" s="400"/>
      <c r="L58" s="402"/>
      <c r="M58" s="401"/>
      <c r="N58" s="402"/>
      <c r="T58" s="34"/>
      <c r="U58" s="251"/>
      <c r="V58" s="158"/>
      <c r="W58" s="34"/>
    </row>
    <row r="59" spans="1:24" ht="16.5" customHeight="1" x14ac:dyDescent="0.2">
      <c r="A59" s="1100" t="s">
        <v>99</v>
      </c>
      <c r="B59" s="1101"/>
      <c r="C59" s="1102"/>
      <c r="D59" s="602">
        <v>16863</v>
      </c>
      <c r="E59" s="221">
        <v>17055</v>
      </c>
      <c r="F59" s="625">
        <v>19599</v>
      </c>
      <c r="G59" s="627">
        <f t="shared" si="3"/>
        <v>2736</v>
      </c>
      <c r="H59" s="628">
        <f t="shared" si="4"/>
        <v>116.22487101939156</v>
      </c>
      <c r="I59" s="392"/>
      <c r="J59" s="399"/>
      <c r="K59" s="400"/>
      <c r="L59" s="402"/>
      <c r="M59" s="401"/>
      <c r="N59" s="402"/>
      <c r="T59" s="34"/>
      <c r="U59" s="251"/>
      <c r="V59" s="158"/>
      <c r="W59" s="34"/>
    </row>
    <row r="60" spans="1:24" ht="16.5" customHeight="1" x14ac:dyDescent="0.2">
      <c r="A60" s="1100" t="s">
        <v>100</v>
      </c>
      <c r="B60" s="1101"/>
      <c r="C60" s="1102"/>
      <c r="D60" s="625">
        <v>20112</v>
      </c>
      <c r="E60" s="221">
        <v>19956</v>
      </c>
      <c r="F60" s="625">
        <v>24391</v>
      </c>
      <c r="G60" s="627">
        <f t="shared" si="3"/>
        <v>4279</v>
      </c>
      <c r="H60" s="628">
        <f t="shared" si="4"/>
        <v>121.2758552108194</v>
      </c>
      <c r="I60" s="392"/>
      <c r="J60" s="399"/>
      <c r="K60" s="400"/>
      <c r="L60" s="402"/>
      <c r="M60" s="401"/>
      <c r="N60" s="402"/>
      <c r="T60" s="34"/>
      <c r="U60" s="251"/>
      <c r="V60" s="158"/>
      <c r="W60" s="34"/>
      <c r="X60" s="34"/>
    </row>
    <row r="61" spans="1:24" ht="16.5" customHeight="1" x14ac:dyDescent="0.2">
      <c r="A61" s="1079" t="s">
        <v>398</v>
      </c>
      <c r="B61" s="1080"/>
      <c r="C61" s="1081"/>
      <c r="D61" s="625">
        <f>SUM(D62:D63)</f>
        <v>1323</v>
      </c>
      <c r="E61" s="219">
        <f>SUM(E62:E63)</f>
        <v>1315</v>
      </c>
      <c r="F61" s="625">
        <f>SUM(F62:F63)</f>
        <v>1787</v>
      </c>
      <c r="G61" s="627">
        <f>F61-D61</f>
        <v>464</v>
      </c>
      <c r="H61" s="628">
        <f>F61/D61*100</f>
        <v>135.07180650037793</v>
      </c>
      <c r="I61" s="392"/>
      <c r="J61" s="399"/>
      <c r="K61" s="400"/>
      <c r="L61" s="402"/>
      <c r="M61" s="401"/>
      <c r="N61" s="402"/>
      <c r="T61" s="34"/>
      <c r="U61" s="251"/>
      <c r="V61" s="158"/>
      <c r="W61" s="158"/>
    </row>
    <row r="62" spans="1:24" ht="16.5" customHeight="1" x14ac:dyDescent="0.2">
      <c r="A62" s="1100" t="s">
        <v>99</v>
      </c>
      <c r="B62" s="1101"/>
      <c r="C62" s="1102"/>
      <c r="D62" s="625">
        <v>471</v>
      </c>
      <c r="E62" s="219">
        <v>475</v>
      </c>
      <c r="F62" s="625">
        <v>670</v>
      </c>
      <c r="G62" s="627">
        <f>F62-D62</f>
        <v>199</v>
      </c>
      <c r="H62" s="628">
        <f>F62/D62*100</f>
        <v>142.25053078556263</v>
      </c>
      <c r="I62" s="392"/>
      <c r="J62" s="399"/>
      <c r="K62" s="400"/>
      <c r="L62" s="402"/>
      <c r="M62" s="401"/>
      <c r="N62" s="402"/>
      <c r="T62" s="34"/>
      <c r="U62" s="251"/>
      <c r="V62" s="158"/>
      <c r="W62" s="158"/>
    </row>
    <row r="63" spans="1:24" ht="16.5" customHeight="1" x14ac:dyDescent="0.2">
      <c r="A63" s="1100" t="s">
        <v>100</v>
      </c>
      <c r="B63" s="1101"/>
      <c r="C63" s="1102"/>
      <c r="D63" s="625">
        <v>852</v>
      </c>
      <c r="E63" s="219">
        <v>840</v>
      </c>
      <c r="F63" s="625">
        <v>1117</v>
      </c>
      <c r="G63" s="627">
        <f>F63-D63</f>
        <v>265</v>
      </c>
      <c r="H63" s="628">
        <f>F63/D63*100</f>
        <v>131.10328638497651</v>
      </c>
      <c r="I63" s="392"/>
      <c r="J63" s="399"/>
      <c r="K63" s="400"/>
      <c r="L63" s="402"/>
      <c r="M63" s="401"/>
      <c r="N63" s="402"/>
      <c r="T63" s="34"/>
      <c r="U63" s="251"/>
      <c r="V63" s="158"/>
      <c r="W63" s="158"/>
      <c r="X63" s="34"/>
    </row>
    <row r="64" spans="1:24" ht="48.75" customHeight="1" x14ac:dyDescent="0.2">
      <c r="A64" s="1079" t="s">
        <v>399</v>
      </c>
      <c r="B64" s="1080"/>
      <c r="C64" s="1081"/>
      <c r="D64" s="625">
        <v>3216</v>
      </c>
      <c r="E64" s="219">
        <v>3222</v>
      </c>
      <c r="F64" s="625">
        <v>4558</v>
      </c>
      <c r="G64" s="627">
        <f>F64-D64</f>
        <v>1342</v>
      </c>
      <c r="H64" s="628">
        <f>F64/D64*100</f>
        <v>141.72885572139305</v>
      </c>
      <c r="I64" s="392"/>
      <c r="J64" s="399"/>
      <c r="K64" s="400"/>
      <c r="L64" s="402"/>
      <c r="M64" s="401"/>
      <c r="N64" s="402"/>
      <c r="T64" s="34"/>
      <c r="U64" s="251"/>
      <c r="V64" s="158"/>
      <c r="W64" s="158"/>
    </row>
    <row r="65" spans="1:23" ht="16.5" customHeight="1" thickBot="1" x14ac:dyDescent="0.25">
      <c r="A65" s="1082" t="s">
        <v>400</v>
      </c>
      <c r="B65" s="1083"/>
      <c r="C65" s="1084"/>
      <c r="D65" s="626">
        <v>1149</v>
      </c>
      <c r="E65" s="222">
        <v>1156</v>
      </c>
      <c r="F65" s="626">
        <v>1419</v>
      </c>
      <c r="G65" s="629">
        <f t="shared" si="3"/>
        <v>270</v>
      </c>
      <c r="H65" s="630">
        <f t="shared" si="4"/>
        <v>123.49869451697128</v>
      </c>
      <c r="I65" s="392"/>
      <c r="J65" s="399"/>
      <c r="K65" s="400"/>
      <c r="L65" s="402"/>
      <c r="M65" s="401"/>
      <c r="N65" s="402"/>
      <c r="T65" s="34"/>
      <c r="U65" s="251"/>
      <c r="V65" s="158"/>
      <c r="W65" s="158"/>
    </row>
    <row r="66" spans="1:23" s="57" customFormat="1" ht="16.5" customHeight="1" x14ac:dyDescent="0.2">
      <c r="A66" s="1085" t="s">
        <v>653</v>
      </c>
      <c r="B66" s="1085"/>
      <c r="C66" s="1085"/>
      <c r="D66" s="1085"/>
      <c r="E66" s="1085"/>
      <c r="F66" s="1085"/>
      <c r="G66" s="1085"/>
      <c r="H66" s="1085"/>
      <c r="I66" s="3"/>
      <c r="K66" s="62"/>
      <c r="L66" s="62"/>
      <c r="M66" s="62"/>
      <c r="N66" s="62"/>
      <c r="O66" s="62"/>
      <c r="P66" s="62"/>
      <c r="Q66" s="62"/>
      <c r="R66" s="62"/>
      <c r="S66" s="62"/>
      <c r="T66" s="62"/>
    </row>
    <row r="67" spans="1:23" s="57" customFormat="1" ht="15.75" customHeight="1" x14ac:dyDescent="0.2">
      <c r="A67" s="1086"/>
      <c r="B67" s="1086"/>
      <c r="C67" s="1086"/>
      <c r="D67" s="1086"/>
      <c r="E67" s="1086"/>
      <c r="F67" s="1086"/>
      <c r="G67" s="1086"/>
      <c r="H67" s="1086"/>
      <c r="I67" s="3"/>
      <c r="K67" s="62"/>
      <c r="L67" s="62"/>
      <c r="M67" s="62"/>
      <c r="N67" s="62"/>
      <c r="O67" s="62"/>
      <c r="P67" s="62"/>
      <c r="Q67" s="62"/>
      <c r="R67" s="62"/>
      <c r="S67" s="62"/>
      <c r="T67" s="62"/>
    </row>
    <row r="73" spans="1:23" s="57" customFormat="1" x14ac:dyDescent="0.2">
      <c r="A73" s="62"/>
      <c r="B73" s="9"/>
      <c r="C73" s="9"/>
      <c r="D73" s="9"/>
      <c r="E73" s="9"/>
      <c r="F73" s="9"/>
      <c r="G73" s="9"/>
      <c r="H73" s="9"/>
      <c r="I73" s="32"/>
      <c r="K73" s="62"/>
      <c r="L73" s="62"/>
      <c r="M73" s="62"/>
      <c r="N73" s="62"/>
      <c r="O73" s="62"/>
      <c r="P73" s="62"/>
      <c r="Q73" s="62"/>
      <c r="R73" s="62"/>
      <c r="S73" s="62"/>
      <c r="T73" s="62"/>
    </row>
  </sheetData>
  <mergeCells count="70">
    <mergeCell ref="A1:I1"/>
    <mergeCell ref="D2:H2"/>
    <mergeCell ref="A3:C5"/>
    <mergeCell ref="D3:D5"/>
    <mergeCell ref="E3:E5"/>
    <mergeCell ref="F3:F5"/>
    <mergeCell ref="G3:H4"/>
    <mergeCell ref="A17:C17"/>
    <mergeCell ref="A6:C6"/>
    <mergeCell ref="A7:C7"/>
    <mergeCell ref="A8:C8"/>
    <mergeCell ref="A9:C9"/>
    <mergeCell ref="A11:C11"/>
    <mergeCell ref="A10:C10"/>
    <mergeCell ref="A12:C12"/>
    <mergeCell ref="A13:C13"/>
    <mergeCell ref="A14:C14"/>
    <mergeCell ref="A15:C15"/>
    <mergeCell ref="A16:C16"/>
    <mergeCell ref="A29:H29"/>
    <mergeCell ref="A18:C18"/>
    <mergeCell ref="A19:C19"/>
    <mergeCell ref="A20:C20"/>
    <mergeCell ref="A21:C21"/>
    <mergeCell ref="A22:C22"/>
    <mergeCell ref="A23:C23"/>
    <mergeCell ref="A24:C24"/>
    <mergeCell ref="B25:C25"/>
    <mergeCell ref="B26:C26"/>
    <mergeCell ref="A27:C27"/>
    <mergeCell ref="A28:H28"/>
    <mergeCell ref="A30:H30"/>
    <mergeCell ref="A31:H31"/>
    <mergeCell ref="A33:H33"/>
    <mergeCell ref="A35:C36"/>
    <mergeCell ref="D35:D36"/>
    <mergeCell ref="E35:E36"/>
    <mergeCell ref="F35:F36"/>
    <mergeCell ref="G35:H35"/>
    <mergeCell ref="A55:C55"/>
    <mergeCell ref="A56:C56"/>
    <mergeCell ref="A57:C57"/>
    <mergeCell ref="A48:H48"/>
    <mergeCell ref="A37:C37"/>
    <mergeCell ref="A38:C38"/>
    <mergeCell ref="A39:C39"/>
    <mergeCell ref="A40:C40"/>
    <mergeCell ref="A41:C41"/>
    <mergeCell ref="A42:C42"/>
    <mergeCell ref="A43:C43"/>
    <mergeCell ref="A44:B44"/>
    <mergeCell ref="A45:B45"/>
    <mergeCell ref="A46:B46"/>
    <mergeCell ref="A47:H47"/>
    <mergeCell ref="A58:C58"/>
    <mergeCell ref="A64:C64"/>
    <mergeCell ref="A65:C65"/>
    <mergeCell ref="A66:H67"/>
    <mergeCell ref="A50:H50"/>
    <mergeCell ref="A52:C53"/>
    <mergeCell ref="D52:D53"/>
    <mergeCell ref="E52:E53"/>
    <mergeCell ref="F52:F53"/>
    <mergeCell ref="G52:H52"/>
    <mergeCell ref="A59:C59"/>
    <mergeCell ref="A60:C60"/>
    <mergeCell ref="A61:C61"/>
    <mergeCell ref="A62:C62"/>
    <mergeCell ref="A63:C63"/>
    <mergeCell ref="A54:C54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view="pageBreakPreview" zoomScale="77" zoomScaleNormal="71" zoomScaleSheetLayoutView="77" workbookViewId="0">
      <selection activeCell="J30" sqref="J30"/>
    </sheetView>
  </sheetViews>
  <sheetFormatPr defaultColWidth="9.140625" defaultRowHeight="12.75" x14ac:dyDescent="0.2"/>
  <cols>
    <col min="1" max="1" width="47.85546875" style="62" customWidth="1"/>
    <col min="2" max="2" width="16.140625" style="62" customWidth="1"/>
    <col min="3" max="3" width="17.140625" style="62" customWidth="1"/>
    <col min="4" max="4" width="18" style="62" customWidth="1"/>
    <col min="5" max="5" width="18.140625" style="62" customWidth="1"/>
    <col min="6" max="6" width="26.85546875" style="62" customWidth="1"/>
    <col min="7" max="7" width="26.28515625" style="62" customWidth="1"/>
    <col min="8" max="8" width="19.7109375" style="62" customWidth="1"/>
    <col min="9" max="16384" width="9.140625" style="62"/>
  </cols>
  <sheetData>
    <row r="1" spans="1:13" ht="24.75" customHeight="1" x14ac:dyDescent="0.3">
      <c r="A1" s="1175" t="s">
        <v>35</v>
      </c>
      <c r="B1" s="1175"/>
      <c r="C1" s="1175"/>
      <c r="D1" s="1175"/>
      <c r="E1" s="1175"/>
      <c r="F1" s="1175"/>
      <c r="G1" s="1175"/>
      <c r="H1" s="1175"/>
    </row>
    <row r="2" spans="1:13" ht="15.75" customHeight="1" thickBot="1" x14ac:dyDescent="0.25">
      <c r="A2" s="178"/>
      <c r="B2" s="178"/>
      <c r="C2" s="178"/>
      <c r="D2" s="178"/>
      <c r="E2" s="178"/>
      <c r="F2" s="178"/>
      <c r="H2" s="8"/>
    </row>
    <row r="3" spans="1:13" ht="60.75" customHeight="1" thickBot="1" x14ac:dyDescent="0.25">
      <c r="A3" s="1032" t="s">
        <v>54</v>
      </c>
      <c r="B3" s="1176" t="s">
        <v>164</v>
      </c>
      <c r="C3" s="1178" t="s">
        <v>52</v>
      </c>
      <c r="D3" s="1179"/>
      <c r="E3" s="1179"/>
      <c r="F3" s="1180"/>
      <c r="G3" s="182" t="s">
        <v>467</v>
      </c>
      <c r="H3" s="555" t="s">
        <v>50</v>
      </c>
      <c r="M3" s="23"/>
    </row>
    <row r="4" spans="1:13" ht="59.25" customHeight="1" thickBot="1" x14ac:dyDescent="0.25">
      <c r="A4" s="1033"/>
      <c r="B4" s="1177"/>
      <c r="C4" s="635" t="s">
        <v>617</v>
      </c>
      <c r="D4" s="555" t="s">
        <v>382</v>
      </c>
      <c r="E4" s="635" t="s">
        <v>618</v>
      </c>
      <c r="F4" s="555" t="s">
        <v>649</v>
      </c>
      <c r="G4" s="568" t="s">
        <v>565</v>
      </c>
      <c r="H4" s="568" t="s">
        <v>618</v>
      </c>
      <c r="I4" s="3"/>
      <c r="K4" s="34"/>
      <c r="M4" s="92"/>
    </row>
    <row r="5" spans="1:13" ht="36.75" customHeight="1" x14ac:dyDescent="0.2">
      <c r="A5" s="275" t="s">
        <v>93</v>
      </c>
      <c r="B5" s="276" t="s">
        <v>25</v>
      </c>
      <c r="C5" s="636">
        <v>1257</v>
      </c>
      <c r="D5" s="598">
        <v>1333</v>
      </c>
      <c r="E5" s="766">
        <v>1208</v>
      </c>
      <c r="F5" s="632">
        <f>E5-C5</f>
        <v>-49</v>
      </c>
      <c r="G5" s="632">
        <v>118</v>
      </c>
      <c r="H5" s="766">
        <v>14200</v>
      </c>
      <c r="I5" s="311"/>
      <c r="J5" s="51"/>
      <c r="K5" s="34"/>
      <c r="L5" s="31"/>
      <c r="M5" s="92"/>
    </row>
    <row r="6" spans="1:13" ht="20.25" customHeight="1" thickBot="1" x14ac:dyDescent="0.25">
      <c r="A6" s="277" t="s">
        <v>28</v>
      </c>
      <c r="B6" s="278" t="s">
        <v>25</v>
      </c>
      <c r="C6" s="637">
        <v>784</v>
      </c>
      <c r="D6" s="599">
        <v>871</v>
      </c>
      <c r="E6" s="767">
        <v>771</v>
      </c>
      <c r="F6" s="633">
        <f>E6-C6</f>
        <v>-13</v>
      </c>
      <c r="G6" s="674">
        <v>380</v>
      </c>
      <c r="H6" s="767">
        <v>11700</v>
      </c>
      <c r="I6" s="311"/>
      <c r="J6" s="51"/>
      <c r="K6" s="34"/>
      <c r="L6" s="31"/>
      <c r="M6" s="92"/>
    </row>
    <row r="7" spans="1:13" ht="35.25" customHeight="1" thickBot="1" x14ac:dyDescent="0.25">
      <c r="A7" s="279" t="s">
        <v>34</v>
      </c>
      <c r="B7" s="179" t="s">
        <v>26</v>
      </c>
      <c r="C7" s="638">
        <v>0.6</v>
      </c>
      <c r="D7" s="565">
        <v>0.7</v>
      </c>
      <c r="E7" s="639">
        <v>0.6</v>
      </c>
      <c r="F7" s="600">
        <f>E7-C7</f>
        <v>0</v>
      </c>
      <c r="G7" s="639">
        <v>0.6</v>
      </c>
      <c r="H7" s="631">
        <v>0.8</v>
      </c>
      <c r="I7" s="24"/>
      <c r="J7" s="51"/>
      <c r="K7" s="34"/>
      <c r="L7" s="31"/>
      <c r="M7" s="92"/>
    </row>
    <row r="8" spans="1:13" ht="54.75" customHeight="1" thickBot="1" x14ac:dyDescent="0.25">
      <c r="A8" s="280" t="s">
        <v>195</v>
      </c>
      <c r="B8" s="179" t="s">
        <v>179</v>
      </c>
      <c r="C8" s="640">
        <v>2764</v>
      </c>
      <c r="D8" s="566">
        <v>2382</v>
      </c>
      <c r="E8" s="641">
        <v>2806</v>
      </c>
      <c r="F8" s="632">
        <f>E8-C8</f>
        <v>42</v>
      </c>
      <c r="G8" s="566">
        <v>2391</v>
      </c>
      <c r="H8" s="634">
        <v>62300</v>
      </c>
      <c r="I8" s="311"/>
      <c r="J8" s="51"/>
      <c r="K8" s="34"/>
      <c r="L8" s="31"/>
      <c r="M8" s="92"/>
    </row>
    <row r="9" spans="1:13" ht="43.5" customHeight="1" thickBot="1" x14ac:dyDescent="0.25">
      <c r="A9" s="281" t="s">
        <v>41</v>
      </c>
      <c r="B9" s="179" t="s">
        <v>25</v>
      </c>
      <c r="C9" s="638">
        <v>0.5</v>
      </c>
      <c r="D9" s="565">
        <v>0.6</v>
      </c>
      <c r="E9" s="639">
        <v>0.4</v>
      </c>
      <c r="F9" s="567">
        <f>E9-C9</f>
        <v>-9.9999999999999978E-2</v>
      </c>
      <c r="G9" s="639">
        <v>0.2</v>
      </c>
      <c r="H9" s="768">
        <v>0.22700000000000001</v>
      </c>
      <c r="I9" s="1"/>
      <c r="J9" s="51"/>
      <c r="K9" s="34"/>
      <c r="L9" s="31"/>
    </row>
    <row r="10" spans="1:13" ht="33.75" hidden="1" thickBot="1" x14ac:dyDescent="0.25">
      <c r="A10" s="163" t="s">
        <v>94</v>
      </c>
      <c r="B10" s="164"/>
      <c r="C10" s="165"/>
      <c r="D10" s="180"/>
      <c r="E10" s="166"/>
      <c r="F10" s="167"/>
      <c r="G10" s="168"/>
      <c r="H10" s="314"/>
      <c r="I10" s="3"/>
      <c r="J10" s="317"/>
      <c r="L10" s="31"/>
    </row>
    <row r="11" spans="1:13" ht="16.5" hidden="1" customHeight="1" x14ac:dyDescent="0.2">
      <c r="A11" s="169" t="s">
        <v>95</v>
      </c>
      <c r="B11" s="170" t="s">
        <v>26</v>
      </c>
      <c r="C11" s="171">
        <v>21.5</v>
      </c>
      <c r="D11" s="1"/>
      <c r="E11" s="172">
        <v>29.4</v>
      </c>
      <c r="F11" s="171">
        <f>E11-C11</f>
        <v>7.8999999999999986</v>
      </c>
      <c r="G11" s="173"/>
      <c r="H11" s="315"/>
      <c r="I11" s="3"/>
      <c r="J11" s="317"/>
      <c r="L11" s="31"/>
    </row>
    <row r="12" spans="1:13" ht="16.5" hidden="1" customHeight="1" x14ac:dyDescent="0.2">
      <c r="A12" s="169" t="s">
        <v>96</v>
      </c>
      <c r="B12" s="170" t="s">
        <v>26</v>
      </c>
      <c r="C12" s="171">
        <v>69.2</v>
      </c>
      <c r="D12" s="1"/>
      <c r="E12" s="172">
        <v>64.7</v>
      </c>
      <c r="F12" s="171">
        <f>E12-C12</f>
        <v>-4.5</v>
      </c>
      <c r="G12" s="173"/>
      <c r="H12" s="315"/>
      <c r="I12" s="3"/>
      <c r="J12" s="317"/>
      <c r="L12" s="31"/>
    </row>
    <row r="13" spans="1:13" ht="17.25" hidden="1" thickBot="1" x14ac:dyDescent="0.25">
      <c r="A13" s="174" t="s">
        <v>97</v>
      </c>
      <c r="B13" s="175" t="s">
        <v>26</v>
      </c>
      <c r="C13" s="162">
        <v>9.3000000000000007</v>
      </c>
      <c r="D13" s="181"/>
      <c r="E13" s="176">
        <v>5.9</v>
      </c>
      <c r="F13" s="162">
        <f>E13-C13</f>
        <v>-3.4000000000000004</v>
      </c>
      <c r="G13" s="177"/>
      <c r="H13" s="316"/>
      <c r="I13" s="3"/>
      <c r="J13" s="317"/>
      <c r="L13" s="31"/>
    </row>
    <row r="14" spans="1:13" ht="18" customHeight="1" x14ac:dyDescent="0.2">
      <c r="A14" s="1181" t="s">
        <v>468</v>
      </c>
      <c r="B14" s="1181"/>
      <c r="C14" s="1181"/>
      <c r="D14" s="1181"/>
      <c r="E14" s="1181"/>
      <c r="F14" s="1181"/>
      <c r="G14" s="1181"/>
      <c r="H14" s="1181"/>
      <c r="I14" s="3"/>
      <c r="J14" s="3"/>
    </row>
    <row r="15" spans="1:13" ht="15.75" x14ac:dyDescent="0.2">
      <c r="A15" s="1050"/>
      <c r="B15" s="1050"/>
      <c r="C15" s="1050"/>
      <c r="D15" s="1050"/>
      <c r="E15" s="1050"/>
      <c r="F15" s="1050"/>
      <c r="G15" s="1050"/>
      <c r="H15" s="1050"/>
    </row>
    <row r="16" spans="1:13" s="3" customFormat="1" ht="40.5" customHeight="1" x14ac:dyDescent="0.2">
      <c r="A16" s="66"/>
      <c r="B16" s="65"/>
      <c r="C16" s="65"/>
      <c r="D16" s="65"/>
      <c r="E16" s="65"/>
      <c r="F16" s="65"/>
      <c r="G16" s="65"/>
      <c r="H16" s="65"/>
      <c r="I16" s="65"/>
    </row>
    <row r="17" spans="1:18" s="3" customFormat="1" ht="19.5" customHeight="1" x14ac:dyDescent="0.25">
      <c r="A17" s="4"/>
      <c r="B17" s="67"/>
      <c r="C17" s="51"/>
      <c r="D17" s="51"/>
      <c r="E17" s="68"/>
      <c r="I17" s="226"/>
      <c r="J17" s="226"/>
      <c r="K17" s="226"/>
      <c r="L17" s="226"/>
      <c r="M17" s="226"/>
      <c r="N17" s="226"/>
    </row>
    <row r="18" spans="1:18" s="3" customFormat="1" ht="19.5" customHeight="1" x14ac:dyDescent="0.25">
      <c r="A18" s="4"/>
      <c r="B18" s="67"/>
      <c r="C18" s="51"/>
      <c r="D18" s="51"/>
      <c r="E18" s="68"/>
      <c r="I18" s="226"/>
      <c r="J18" s="226"/>
      <c r="K18" s="226"/>
      <c r="L18" s="226"/>
      <c r="M18" s="226"/>
      <c r="N18" s="226"/>
    </row>
    <row r="19" spans="1:18" s="3" customFormat="1" ht="21.75" customHeight="1" x14ac:dyDescent="0.25">
      <c r="A19" s="4"/>
      <c r="B19" s="67"/>
      <c r="C19" s="51"/>
      <c r="D19" s="51"/>
      <c r="E19" s="68"/>
      <c r="I19" s="226"/>
      <c r="J19" s="226"/>
      <c r="K19" s="226"/>
      <c r="L19" s="226"/>
      <c r="M19" s="226"/>
      <c r="N19" s="226"/>
    </row>
    <row r="20" spans="1:18" s="3" customFormat="1" ht="19.5" customHeight="1" x14ac:dyDescent="0.25">
      <c r="A20" s="4"/>
      <c r="B20" s="67"/>
      <c r="C20" s="51"/>
      <c r="D20" s="51"/>
      <c r="E20" s="68"/>
      <c r="I20" s="226"/>
      <c r="J20" s="226"/>
      <c r="K20" s="226"/>
      <c r="L20" s="226"/>
      <c r="M20" s="226"/>
      <c r="N20" s="226"/>
    </row>
    <row r="21" spans="1:18" s="3" customFormat="1" ht="19.5" customHeight="1" x14ac:dyDescent="0.25">
      <c r="A21" s="4"/>
      <c r="B21" s="67"/>
      <c r="C21" s="51"/>
      <c r="D21" s="51"/>
      <c r="E21" s="68"/>
      <c r="I21" s="226"/>
      <c r="J21" s="226"/>
      <c r="K21" s="226"/>
      <c r="L21" s="226"/>
      <c r="M21" s="226"/>
      <c r="N21" s="226"/>
    </row>
    <row r="22" spans="1:18" s="3" customFormat="1" ht="19.5" customHeight="1" x14ac:dyDescent="0.25">
      <c r="A22" s="4"/>
      <c r="B22" s="67"/>
      <c r="C22" s="51"/>
      <c r="D22" s="51"/>
      <c r="E22" s="68"/>
      <c r="I22" s="226"/>
      <c r="J22" s="226"/>
      <c r="K22" s="226"/>
      <c r="L22" s="226"/>
      <c r="M22" s="226"/>
      <c r="N22" s="226"/>
    </row>
    <row r="23" spans="1:18" s="3" customFormat="1" ht="19.5" customHeight="1" x14ac:dyDescent="0.25">
      <c r="A23" s="4"/>
      <c r="B23" s="67"/>
      <c r="C23" s="51"/>
      <c r="D23" s="51"/>
      <c r="E23" s="68"/>
      <c r="I23" s="226"/>
      <c r="J23" s="226"/>
      <c r="K23" s="226"/>
      <c r="L23" s="226"/>
      <c r="M23" s="226"/>
      <c r="N23" s="226"/>
      <c r="P23" s="19"/>
      <c r="Q23" s="36"/>
      <c r="R23" s="36"/>
    </row>
    <row r="24" spans="1:18" s="3" customFormat="1" ht="17.25" customHeight="1" x14ac:dyDescent="0.25">
      <c r="A24" s="4"/>
      <c r="B24" s="67"/>
      <c r="C24" s="51"/>
      <c r="D24" s="51"/>
      <c r="E24" s="68"/>
      <c r="I24" s="226"/>
      <c r="J24" s="226"/>
      <c r="K24" s="226"/>
      <c r="L24" s="226"/>
      <c r="M24" s="226"/>
      <c r="N24" s="226"/>
      <c r="P24" s="19"/>
      <c r="Q24" s="36"/>
      <c r="R24" s="36"/>
    </row>
    <row r="25" spans="1:18" ht="15.75" customHeight="1" x14ac:dyDescent="0.25">
      <c r="I25" s="226"/>
      <c r="J25" s="226"/>
      <c r="K25" s="226"/>
      <c r="L25" s="226"/>
      <c r="M25" s="226"/>
      <c r="N25" s="226"/>
      <c r="O25" s="3"/>
      <c r="P25" s="19"/>
      <c r="Q25" s="36"/>
      <c r="R25" s="36"/>
    </row>
    <row r="26" spans="1:18" ht="15.75" customHeight="1" x14ac:dyDescent="0.25">
      <c r="I26" s="226"/>
      <c r="J26" s="226"/>
      <c r="K26" s="226"/>
      <c r="L26" s="226"/>
      <c r="M26" s="226"/>
      <c r="N26" s="226"/>
      <c r="O26" s="3"/>
      <c r="P26" s="19"/>
      <c r="Q26" s="36"/>
      <c r="R26" s="36"/>
    </row>
    <row r="27" spans="1:18" ht="15.75" customHeight="1" x14ac:dyDescent="0.25">
      <c r="I27" s="226"/>
      <c r="J27" s="226"/>
      <c r="K27" s="226"/>
      <c r="L27" s="226"/>
      <c r="M27" s="226"/>
      <c r="N27" s="226"/>
      <c r="O27" s="3"/>
      <c r="P27" s="19"/>
      <c r="Q27" s="36"/>
      <c r="R27" s="36"/>
    </row>
    <row r="28" spans="1:18" x14ac:dyDescent="0.2">
      <c r="I28" s="93"/>
      <c r="J28" s="93"/>
      <c r="K28" s="93"/>
      <c r="L28" s="93"/>
      <c r="M28" s="93"/>
      <c r="N28" s="93"/>
      <c r="O28" s="3"/>
      <c r="P28" s="3"/>
      <c r="Q28" s="3"/>
      <c r="R28" s="3"/>
    </row>
    <row r="29" spans="1:18" x14ac:dyDescent="0.2">
      <c r="I29" s="93"/>
      <c r="J29" s="93"/>
      <c r="K29" s="93"/>
      <c r="L29" s="93"/>
      <c r="M29" s="93"/>
      <c r="N29" s="93"/>
      <c r="O29" s="3"/>
      <c r="P29" s="3"/>
      <c r="Q29" s="3"/>
      <c r="R29" s="3"/>
    </row>
    <row r="30" spans="1:18" ht="25.5" customHeight="1" x14ac:dyDescent="0.2">
      <c r="I30" s="93"/>
      <c r="J30" s="93"/>
      <c r="K30" s="93"/>
      <c r="L30" s="93"/>
      <c r="M30" s="93"/>
      <c r="N30" s="93"/>
      <c r="O30" s="3"/>
      <c r="P30" s="3"/>
      <c r="Q30" s="3"/>
      <c r="R30" s="3"/>
    </row>
    <row r="31" spans="1:18" x14ac:dyDescent="0.2">
      <c r="I31" s="93"/>
      <c r="J31" s="93"/>
      <c r="K31" s="93"/>
      <c r="L31" s="93"/>
      <c r="M31" s="93"/>
      <c r="N31" s="93"/>
      <c r="O31" s="3"/>
      <c r="P31" s="3"/>
      <c r="Q31" s="3"/>
      <c r="R31" s="3"/>
    </row>
    <row r="32" spans="1:18" x14ac:dyDescent="0.2">
      <c r="I32" s="93"/>
      <c r="J32" s="93"/>
      <c r="K32" s="93"/>
      <c r="L32" s="93"/>
      <c r="M32" s="93"/>
      <c r="N32" s="93"/>
      <c r="O32" s="3"/>
      <c r="P32" s="3"/>
      <c r="Q32" s="3"/>
      <c r="R32" s="3"/>
    </row>
    <row r="33" spans="9:18" ht="12.75" customHeight="1" x14ac:dyDescent="0.2">
      <c r="I33" s="226"/>
      <c r="J33" s="226"/>
      <c r="K33" s="226"/>
      <c r="L33" s="226"/>
      <c r="M33" s="226"/>
      <c r="N33" s="226"/>
      <c r="O33" s="3"/>
      <c r="P33" s="3"/>
      <c r="Q33" s="3"/>
      <c r="R33" s="3"/>
    </row>
    <row r="34" spans="9:18" ht="12.75" customHeight="1" x14ac:dyDescent="0.2">
      <c r="I34" s="226"/>
      <c r="J34" s="226"/>
      <c r="K34" s="226"/>
      <c r="L34" s="226"/>
      <c r="M34" s="226"/>
      <c r="N34" s="226"/>
      <c r="O34" s="3"/>
      <c r="P34" s="3"/>
      <c r="Q34" s="3"/>
      <c r="R34" s="3"/>
    </row>
    <row r="35" spans="9:18" ht="12.75" customHeight="1" x14ac:dyDescent="0.2">
      <c r="I35" s="226"/>
      <c r="J35" s="226"/>
      <c r="K35" s="226"/>
      <c r="L35" s="226"/>
      <c r="M35" s="226"/>
      <c r="N35" s="226"/>
      <c r="O35" s="3"/>
      <c r="P35" s="3"/>
      <c r="Q35" s="3"/>
      <c r="R35" s="3"/>
    </row>
    <row r="36" spans="9:18" ht="12.75" customHeight="1" x14ac:dyDescent="0.2">
      <c r="I36" s="226"/>
      <c r="J36" s="226"/>
      <c r="K36" s="226"/>
      <c r="L36" s="226"/>
      <c r="M36" s="226"/>
      <c r="N36" s="226"/>
      <c r="O36" s="3"/>
      <c r="P36" s="3"/>
      <c r="Q36" s="3"/>
      <c r="R36" s="3"/>
    </row>
    <row r="37" spans="9:18" ht="12.75" customHeight="1" x14ac:dyDescent="0.2">
      <c r="I37" s="226"/>
      <c r="J37" s="226"/>
      <c r="K37" s="226"/>
      <c r="L37" s="226"/>
      <c r="M37" s="226"/>
      <c r="N37" s="226"/>
      <c r="O37" s="3"/>
      <c r="P37" s="3"/>
      <c r="Q37" s="3"/>
      <c r="R37" s="3"/>
    </row>
    <row r="38" spans="9:18" ht="12.75" customHeight="1" x14ac:dyDescent="0.2">
      <c r="I38" s="226"/>
      <c r="J38" s="226"/>
      <c r="K38" s="226"/>
      <c r="L38" s="226"/>
      <c r="M38" s="226"/>
      <c r="N38" s="226"/>
      <c r="O38" s="3"/>
      <c r="P38" s="3"/>
      <c r="Q38" s="3"/>
      <c r="R38" s="3"/>
    </row>
    <row r="39" spans="9:18" ht="12.75" customHeight="1" x14ac:dyDescent="0.2">
      <c r="I39" s="226"/>
      <c r="J39" s="226"/>
      <c r="K39" s="226"/>
      <c r="L39" s="226"/>
      <c r="M39" s="226"/>
      <c r="N39" s="226"/>
      <c r="O39" s="3"/>
      <c r="P39" s="3"/>
      <c r="Q39" s="3"/>
      <c r="R39" s="3"/>
    </row>
    <row r="40" spans="9:18" ht="12.75" customHeight="1" x14ac:dyDescent="0.2">
      <c r="I40" s="226"/>
      <c r="J40" s="226"/>
      <c r="K40" s="226"/>
      <c r="L40" s="226"/>
      <c r="M40" s="226"/>
      <c r="N40" s="226"/>
      <c r="O40" s="3"/>
      <c r="P40" s="3"/>
      <c r="Q40" s="3"/>
      <c r="R40" s="3"/>
    </row>
    <row r="41" spans="9:18" ht="12.75" customHeight="1" x14ac:dyDescent="0.2">
      <c r="I41" s="226"/>
      <c r="J41" s="226"/>
      <c r="K41" s="226"/>
      <c r="L41" s="226"/>
      <c r="M41" s="226"/>
      <c r="N41" s="226"/>
      <c r="O41" s="3"/>
      <c r="P41" s="3"/>
      <c r="Q41" s="3"/>
      <c r="R41" s="3"/>
    </row>
    <row r="42" spans="9:18" ht="12.75" customHeight="1" x14ac:dyDescent="0.2">
      <c r="I42" s="226"/>
      <c r="J42" s="226"/>
      <c r="K42" s="226"/>
      <c r="L42" s="226"/>
      <c r="M42" s="226"/>
      <c r="N42" s="226"/>
      <c r="O42" s="3"/>
      <c r="P42" s="3"/>
      <c r="Q42" s="3"/>
      <c r="R42" s="3"/>
    </row>
    <row r="43" spans="9:18" ht="12.75" customHeight="1" x14ac:dyDescent="0.2">
      <c r="I43" s="226"/>
      <c r="J43" s="226"/>
      <c r="K43" s="226"/>
      <c r="L43" s="226"/>
      <c r="M43" s="226"/>
      <c r="N43" s="226"/>
      <c r="O43" s="3"/>
      <c r="P43" s="3"/>
      <c r="Q43" s="3"/>
      <c r="R43" s="3"/>
    </row>
    <row r="44" spans="9:18" ht="12.75" customHeight="1" x14ac:dyDescent="0.2">
      <c r="I44" s="227"/>
      <c r="J44" s="227"/>
      <c r="K44" s="227"/>
      <c r="L44" s="227"/>
      <c r="M44" s="227"/>
      <c r="N44" s="227"/>
      <c r="O44" s="3"/>
      <c r="P44" s="3"/>
      <c r="Q44" s="3"/>
      <c r="R44" s="3"/>
    </row>
    <row r="45" spans="9:18" ht="12.75" customHeight="1" x14ac:dyDescent="0.2">
      <c r="I45" s="227"/>
      <c r="J45" s="227"/>
      <c r="K45" s="227"/>
      <c r="L45" s="227"/>
      <c r="M45" s="227"/>
      <c r="N45" s="227"/>
      <c r="O45" s="3"/>
      <c r="P45" s="3"/>
      <c r="Q45" s="3"/>
      <c r="R45" s="3"/>
    </row>
    <row r="46" spans="9:18" ht="12.75" customHeight="1" x14ac:dyDescent="0.2">
      <c r="I46" s="227"/>
      <c r="J46" s="227"/>
      <c r="K46" s="227"/>
      <c r="L46" s="227"/>
      <c r="M46" s="227"/>
      <c r="N46" s="227"/>
      <c r="O46" s="3"/>
      <c r="P46" s="3"/>
      <c r="Q46" s="3"/>
      <c r="R46" s="3"/>
    </row>
    <row r="47" spans="9:18" ht="12.75" customHeight="1" x14ac:dyDescent="0.2">
      <c r="I47" s="227"/>
      <c r="J47" s="227"/>
      <c r="K47" s="227"/>
      <c r="L47" s="227"/>
      <c r="M47" s="227"/>
      <c r="N47" s="227"/>
      <c r="O47" s="3"/>
      <c r="P47" s="3"/>
      <c r="Q47" s="3"/>
      <c r="R47" s="3"/>
    </row>
    <row r="48" spans="9:18" ht="12.75" customHeight="1" x14ac:dyDescent="0.2">
      <c r="I48" s="227"/>
      <c r="J48" s="227"/>
      <c r="K48" s="227"/>
      <c r="L48" s="227"/>
      <c r="M48" s="227"/>
      <c r="N48" s="227"/>
      <c r="O48" s="3"/>
      <c r="P48" s="3"/>
      <c r="Q48" s="3"/>
      <c r="R48" s="3"/>
    </row>
    <row r="49" spans="9:18" ht="12.75" customHeight="1" x14ac:dyDescent="0.2">
      <c r="I49" s="227"/>
      <c r="J49" s="227"/>
      <c r="K49" s="227"/>
      <c r="L49" s="227"/>
      <c r="M49" s="227"/>
      <c r="N49" s="227"/>
      <c r="O49" s="3"/>
      <c r="P49" s="3"/>
      <c r="Q49" s="3"/>
      <c r="R49" s="3"/>
    </row>
    <row r="50" spans="9:18" ht="12.75" customHeight="1" x14ac:dyDescent="0.2">
      <c r="I50" s="227"/>
      <c r="J50" s="227"/>
      <c r="K50" s="227"/>
      <c r="L50" s="227"/>
      <c r="M50" s="227"/>
      <c r="N50" s="227"/>
      <c r="O50" s="3"/>
      <c r="P50" s="3"/>
      <c r="Q50" s="3"/>
      <c r="R50" s="3"/>
    </row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41"/>
  <sheetViews>
    <sheetView view="pageBreakPreview" topLeftCell="A137" zoomScale="85" zoomScaleNormal="80" zoomScaleSheetLayoutView="85" zoomScalePageLayoutView="80" workbookViewId="0">
      <selection activeCell="M129" sqref="M129"/>
    </sheetView>
  </sheetViews>
  <sheetFormatPr defaultColWidth="9.140625" defaultRowHeight="15.75" x14ac:dyDescent="0.25"/>
  <cols>
    <col min="1" max="1" width="18.28515625" style="3" customWidth="1"/>
    <col min="2" max="2" width="10" style="3" customWidth="1"/>
    <col min="3" max="3" width="14.7109375" style="3" customWidth="1"/>
    <col min="4" max="4" width="14" style="3" customWidth="1"/>
    <col min="5" max="5" width="11.7109375" style="3" customWidth="1"/>
    <col min="6" max="6" width="15.140625" style="3" customWidth="1"/>
    <col min="7" max="7" width="11.85546875" style="3" customWidth="1"/>
    <col min="8" max="8" width="11.140625" style="12" customWidth="1"/>
    <col min="9" max="9" width="14.5703125" style="12" bestFit="1" customWidth="1"/>
    <col min="10" max="10" width="13.7109375" style="12" customWidth="1"/>
    <col min="11" max="11" width="10.28515625" style="3" customWidth="1"/>
    <col min="12" max="13" width="9.140625" style="3"/>
    <col min="14" max="15" width="10" style="3" bestFit="1" customWidth="1"/>
    <col min="16" max="16384" width="9.140625" style="3"/>
  </cols>
  <sheetData>
    <row r="1" spans="1:14" ht="27.75" customHeight="1" thickBot="1" x14ac:dyDescent="0.3">
      <c r="A1" s="1182" t="s">
        <v>222</v>
      </c>
      <c r="B1" s="1182"/>
      <c r="C1" s="1182"/>
      <c r="D1" s="1182"/>
      <c r="E1" s="1182"/>
      <c r="F1" s="1182"/>
      <c r="G1" s="1182"/>
      <c r="H1" s="1182"/>
      <c r="I1" s="1182"/>
      <c r="J1" s="1182"/>
      <c r="K1" s="40"/>
      <c r="L1" s="18"/>
      <c r="M1" s="18"/>
      <c r="N1" s="18"/>
    </row>
    <row r="2" spans="1:14" ht="22.5" customHeight="1" thickBot="1" x14ac:dyDescent="0.3">
      <c r="A2" s="1193"/>
      <c r="B2" s="1185" t="s">
        <v>155</v>
      </c>
      <c r="C2" s="1186"/>
      <c r="D2" s="1187"/>
      <c r="E2" s="1185" t="s">
        <v>50</v>
      </c>
      <c r="F2" s="1186"/>
      <c r="G2" s="1187"/>
      <c r="H2" s="1196" t="s">
        <v>22</v>
      </c>
      <c r="I2" s="1186"/>
      <c r="J2" s="1187"/>
      <c r="K2" s="16"/>
      <c r="L2" s="18"/>
      <c r="M2" s="18"/>
      <c r="N2" s="18"/>
    </row>
    <row r="3" spans="1:14" ht="14.25" x14ac:dyDescent="0.2">
      <c r="A3" s="1194"/>
      <c r="B3" s="1197" t="s">
        <v>19</v>
      </c>
      <c r="C3" s="1198" t="s">
        <v>23</v>
      </c>
      <c r="D3" s="1183" t="s">
        <v>408</v>
      </c>
      <c r="E3" s="1188" t="s">
        <v>19</v>
      </c>
      <c r="F3" s="1190" t="s">
        <v>23</v>
      </c>
      <c r="G3" s="1192" t="s">
        <v>408</v>
      </c>
      <c r="H3" s="1199" t="s">
        <v>19</v>
      </c>
      <c r="I3" s="1198" t="s">
        <v>23</v>
      </c>
      <c r="J3" s="1183" t="s">
        <v>408</v>
      </c>
      <c r="K3" s="17"/>
      <c r="L3" s="17"/>
      <c r="M3" s="17"/>
      <c r="N3" s="17"/>
    </row>
    <row r="4" spans="1:14" ht="50.25" customHeight="1" thickBot="1" x14ac:dyDescent="0.25">
      <c r="A4" s="1195"/>
      <c r="B4" s="1189"/>
      <c r="C4" s="1191"/>
      <c r="D4" s="1184"/>
      <c r="E4" s="1189"/>
      <c r="F4" s="1191"/>
      <c r="G4" s="1184"/>
      <c r="H4" s="1200"/>
      <c r="I4" s="1191"/>
      <c r="J4" s="1184"/>
      <c r="K4" s="17"/>
      <c r="L4" s="17"/>
      <c r="M4" s="17"/>
      <c r="N4" s="17"/>
    </row>
    <row r="5" spans="1:14" ht="16.5" hidden="1" x14ac:dyDescent="0.25">
      <c r="A5" s="435" t="s">
        <v>9</v>
      </c>
      <c r="B5" s="436">
        <v>2679.4</v>
      </c>
      <c r="C5" s="437">
        <v>101.1</v>
      </c>
      <c r="D5" s="438">
        <v>101.1</v>
      </c>
      <c r="E5" s="436">
        <v>1662.34</v>
      </c>
      <c r="F5" s="439">
        <f>E5/1645.8*100</f>
        <v>101.00498237938996</v>
      </c>
      <c r="G5" s="440">
        <f t="shared" ref="G5:G10" si="0">E5/1645.8*100</f>
        <v>101.00498237938996</v>
      </c>
      <c r="H5" s="436">
        <v>1506.8</v>
      </c>
      <c r="I5" s="437">
        <v>102.2</v>
      </c>
      <c r="J5" s="438">
        <v>102.2</v>
      </c>
      <c r="K5" s="17"/>
      <c r="L5" s="17"/>
      <c r="M5" s="17"/>
      <c r="N5" s="17"/>
    </row>
    <row r="6" spans="1:14" ht="16.5" hidden="1" x14ac:dyDescent="0.25">
      <c r="A6" s="441" t="s">
        <v>10</v>
      </c>
      <c r="B6" s="442">
        <v>2703.1</v>
      </c>
      <c r="C6" s="443">
        <v>100.9</v>
      </c>
      <c r="D6" s="444">
        <v>102</v>
      </c>
      <c r="E6" s="442">
        <v>1671.55</v>
      </c>
      <c r="F6" s="445">
        <f t="shared" ref="F6:F11" si="1">E6/E5*100</f>
        <v>100.55403828338368</v>
      </c>
      <c r="G6" s="446">
        <f t="shared" si="0"/>
        <v>101.56458864989671</v>
      </c>
      <c r="H6" s="442">
        <v>1524.3</v>
      </c>
      <c r="I6" s="443">
        <v>101.2</v>
      </c>
      <c r="J6" s="444">
        <v>103.4</v>
      </c>
      <c r="K6" s="17"/>
      <c r="L6" s="17"/>
      <c r="M6" s="17"/>
      <c r="N6" s="17"/>
    </row>
    <row r="7" spans="1:14" ht="16.5" hidden="1" x14ac:dyDescent="0.25">
      <c r="A7" s="441" t="s">
        <v>11</v>
      </c>
      <c r="B7" s="442">
        <v>2800.3</v>
      </c>
      <c r="C7" s="443">
        <v>103.6</v>
      </c>
      <c r="D7" s="444">
        <v>105.6</v>
      </c>
      <c r="E7" s="442">
        <v>1684.83</v>
      </c>
      <c r="F7" s="445">
        <f t="shared" si="1"/>
        <v>100.79447219646435</v>
      </c>
      <c r="G7" s="446">
        <f t="shared" si="0"/>
        <v>102.37149106817354</v>
      </c>
      <c r="H7" s="442">
        <v>1542.5</v>
      </c>
      <c r="I7" s="443">
        <v>101.2</v>
      </c>
      <c r="J7" s="444">
        <v>104.7</v>
      </c>
      <c r="K7" s="17"/>
      <c r="L7" s="17"/>
      <c r="M7" s="17"/>
      <c r="N7" s="17"/>
    </row>
    <row r="8" spans="1:14" ht="16.5" hidden="1" x14ac:dyDescent="0.25">
      <c r="A8" s="441" t="s">
        <v>12</v>
      </c>
      <c r="B8" s="442">
        <v>2903.6</v>
      </c>
      <c r="C8" s="443">
        <v>103.7</v>
      </c>
      <c r="D8" s="444">
        <v>109.5</v>
      </c>
      <c r="E8" s="442">
        <v>1703.7</v>
      </c>
      <c r="F8" s="445">
        <f t="shared" si="1"/>
        <v>101.11999430209578</v>
      </c>
      <c r="G8" s="446">
        <f t="shared" si="0"/>
        <v>103.51804593510757</v>
      </c>
      <c r="H8" s="442">
        <v>1555.4</v>
      </c>
      <c r="I8" s="443">
        <v>100.8</v>
      </c>
      <c r="J8" s="444">
        <v>105.5</v>
      </c>
      <c r="K8" s="17"/>
      <c r="L8" s="16"/>
      <c r="M8" s="16"/>
      <c r="N8" s="16"/>
    </row>
    <row r="9" spans="1:14" ht="16.5" hidden="1" x14ac:dyDescent="0.25">
      <c r="A9" s="441" t="s">
        <v>13</v>
      </c>
      <c r="B9" s="442">
        <v>2944.1</v>
      </c>
      <c r="C9" s="443">
        <v>101.4</v>
      </c>
      <c r="D9" s="444">
        <v>111.1</v>
      </c>
      <c r="E9" s="442">
        <v>1752.4</v>
      </c>
      <c r="F9" s="445">
        <f t="shared" si="1"/>
        <v>102.85848447496626</v>
      </c>
      <c r="G9" s="446">
        <f t="shared" si="0"/>
        <v>106.47709320695104</v>
      </c>
      <c r="H9" s="442">
        <v>1589.8</v>
      </c>
      <c r="I9" s="443">
        <v>102.2</v>
      </c>
      <c r="J9" s="444">
        <v>107.9</v>
      </c>
      <c r="K9" s="11"/>
      <c r="L9" s="11"/>
      <c r="M9" s="11"/>
      <c r="N9" s="11"/>
    </row>
    <row r="10" spans="1:14" ht="16.5" hidden="1" x14ac:dyDescent="0.25">
      <c r="A10" s="441" t="s">
        <v>14</v>
      </c>
      <c r="B10" s="442">
        <v>2989.1</v>
      </c>
      <c r="C10" s="443">
        <v>101.5</v>
      </c>
      <c r="D10" s="444">
        <v>112.8</v>
      </c>
      <c r="E10" s="442">
        <v>1769.4</v>
      </c>
      <c r="F10" s="445">
        <f t="shared" si="1"/>
        <v>100.97009815110705</v>
      </c>
      <c r="G10" s="446">
        <f t="shared" si="0"/>
        <v>107.5100255195042</v>
      </c>
      <c r="H10" s="442">
        <v>1666.3</v>
      </c>
      <c r="I10" s="443">
        <v>102.2</v>
      </c>
      <c r="J10" s="444">
        <v>113.1</v>
      </c>
      <c r="K10" s="11"/>
      <c r="L10" s="11"/>
      <c r="M10" s="11"/>
      <c r="N10" s="11"/>
    </row>
    <row r="11" spans="1:14" ht="16.5" hidden="1" x14ac:dyDescent="0.25">
      <c r="A11" s="441" t="s">
        <v>66</v>
      </c>
      <c r="B11" s="442">
        <v>2970.1</v>
      </c>
      <c r="C11" s="443">
        <v>99.4</v>
      </c>
      <c r="D11" s="444">
        <v>112</v>
      </c>
      <c r="E11" s="442">
        <v>1775.6</v>
      </c>
      <c r="F11" s="445">
        <f t="shared" si="1"/>
        <v>100.35040126596586</v>
      </c>
      <c r="G11" s="446">
        <f>E11/1645.8*100</f>
        <v>107.88674200996475</v>
      </c>
      <c r="H11" s="442">
        <v>1726.5</v>
      </c>
      <c r="I11" s="445">
        <f t="shared" ref="I11:I17" si="2">H11/H10*100</f>
        <v>103.61279481485927</v>
      </c>
      <c r="J11" s="446">
        <f>H11/1473.8*100</f>
        <v>117.14615280227983</v>
      </c>
      <c r="K11" s="11"/>
      <c r="L11" s="11"/>
      <c r="M11" s="11"/>
      <c r="N11" s="11"/>
    </row>
    <row r="12" spans="1:14" ht="16.5" hidden="1" x14ac:dyDescent="0.25">
      <c r="A12" s="441" t="s">
        <v>71</v>
      </c>
      <c r="B12" s="442">
        <v>2889.4</v>
      </c>
      <c r="C12" s="445">
        <f t="shared" ref="C12:C17" si="3">B12/B11*100</f>
        <v>97.282919767011222</v>
      </c>
      <c r="D12" s="447">
        <f>B12/2650.25*100</f>
        <v>109.0236770116027</v>
      </c>
      <c r="E12" s="442">
        <v>1783.1</v>
      </c>
      <c r="F12" s="445">
        <f t="shared" ref="F12:F17" si="4">E12/E11*100</f>
        <v>100.42239243072764</v>
      </c>
      <c r="G12" s="446">
        <f>E12/1645.8*100</f>
        <v>108.3424474419735</v>
      </c>
      <c r="H12" s="442">
        <v>1656.9</v>
      </c>
      <c r="I12" s="445">
        <f t="shared" si="2"/>
        <v>95.968722849695922</v>
      </c>
      <c r="J12" s="446">
        <f>H12/1473.8*100</f>
        <v>112.42366671190123</v>
      </c>
      <c r="K12" s="11"/>
      <c r="L12" s="11"/>
      <c r="M12" s="11"/>
      <c r="N12" s="11"/>
    </row>
    <row r="13" spans="1:14" ht="16.5" hidden="1" x14ac:dyDescent="0.25">
      <c r="A13" s="448" t="s">
        <v>77</v>
      </c>
      <c r="B13" s="449">
        <v>2726.8</v>
      </c>
      <c r="C13" s="450">
        <f t="shared" si="3"/>
        <v>94.372534090122514</v>
      </c>
      <c r="D13" s="451">
        <f>B13/2650.25*100</f>
        <v>102.88840675407982</v>
      </c>
      <c r="E13" s="449">
        <v>1718.9</v>
      </c>
      <c r="F13" s="450">
        <f t="shared" si="4"/>
        <v>96.399528910324733</v>
      </c>
      <c r="G13" s="452">
        <f>E13/1645.8*100</f>
        <v>104.44160894397862</v>
      </c>
      <c r="H13" s="449">
        <v>1640.4</v>
      </c>
      <c r="I13" s="450">
        <f t="shared" si="2"/>
        <v>99.004164403403948</v>
      </c>
      <c r="J13" s="452">
        <f>H13/1473.8*100</f>
        <v>111.30411181978559</v>
      </c>
      <c r="K13" s="11"/>
      <c r="L13" s="11"/>
      <c r="M13" s="11"/>
      <c r="N13" s="11"/>
    </row>
    <row r="14" spans="1:14" ht="16.5" hidden="1" x14ac:dyDescent="0.25">
      <c r="A14" s="448" t="s">
        <v>78</v>
      </c>
      <c r="B14" s="449">
        <v>2842.3</v>
      </c>
      <c r="C14" s="450">
        <f t="shared" si="3"/>
        <v>104.23573419392696</v>
      </c>
      <c r="D14" s="451">
        <f>B14/2650.25*100</f>
        <v>107.24648618054901</v>
      </c>
      <c r="E14" s="449">
        <v>1788.9</v>
      </c>
      <c r="F14" s="450">
        <f t="shared" si="4"/>
        <v>104.07237186572809</v>
      </c>
      <c r="G14" s="452">
        <f>E14/1645.8*100</f>
        <v>108.69485964272695</v>
      </c>
      <c r="H14" s="449">
        <v>1706.3</v>
      </c>
      <c r="I14" s="450">
        <f t="shared" si="2"/>
        <v>104.01731285052425</v>
      </c>
      <c r="J14" s="452">
        <f>H14/1473.8*100</f>
        <v>115.77554620708372</v>
      </c>
      <c r="K14" s="11"/>
      <c r="L14" s="11"/>
      <c r="M14" s="11"/>
      <c r="N14" s="11"/>
    </row>
    <row r="15" spans="1:14" ht="17.25" hidden="1" thickBot="1" x14ac:dyDescent="0.3">
      <c r="A15" s="448" t="s">
        <v>82</v>
      </c>
      <c r="B15" s="449">
        <v>2955.4</v>
      </c>
      <c r="C15" s="450">
        <f t="shared" si="3"/>
        <v>103.97917179748795</v>
      </c>
      <c r="D15" s="451">
        <f>B15/2650.25*100</f>
        <v>111.51400811244223</v>
      </c>
      <c r="E15" s="449">
        <v>1847.5</v>
      </c>
      <c r="F15" s="450">
        <f t="shared" si="4"/>
        <v>103.27575605120465</v>
      </c>
      <c r="G15" s="452">
        <f>E15/1645.8*100</f>
        <v>112.25543808482198</v>
      </c>
      <c r="H15" s="449">
        <v>1754.5</v>
      </c>
      <c r="I15" s="450">
        <f t="shared" si="2"/>
        <v>102.82482564613491</v>
      </c>
      <c r="J15" s="452">
        <f>H15/1473.8*100</f>
        <v>119.04600352829422</v>
      </c>
      <c r="K15" s="11"/>
      <c r="L15" s="11"/>
      <c r="M15" s="11"/>
      <c r="N15" s="11"/>
    </row>
    <row r="16" spans="1:14" ht="16.5" hidden="1" x14ac:dyDescent="0.25">
      <c r="A16" s="453" t="s">
        <v>84</v>
      </c>
      <c r="B16" s="436">
        <v>3026.4</v>
      </c>
      <c r="C16" s="439">
        <f t="shared" si="3"/>
        <v>102.40238208025987</v>
      </c>
      <c r="D16" s="454">
        <f>B16/B16*100</f>
        <v>100</v>
      </c>
      <c r="E16" s="455">
        <v>1922.04</v>
      </c>
      <c r="F16" s="439">
        <f t="shared" si="4"/>
        <v>104.03464140730716</v>
      </c>
      <c r="G16" s="440">
        <f>E16/E16*100</f>
        <v>100</v>
      </c>
      <c r="H16" s="455">
        <v>1802</v>
      </c>
      <c r="I16" s="439">
        <f t="shared" si="2"/>
        <v>102.70732402393845</v>
      </c>
      <c r="J16" s="440">
        <f>H16/H16*100</f>
        <v>100</v>
      </c>
      <c r="K16" s="11"/>
      <c r="L16" s="11"/>
      <c r="M16" s="11"/>
      <c r="N16" s="11"/>
    </row>
    <row r="17" spans="1:14" ht="16.5" hidden="1" x14ac:dyDescent="0.25">
      <c r="A17" s="456" t="s">
        <v>9</v>
      </c>
      <c r="B17" s="457">
        <v>3049.23</v>
      </c>
      <c r="C17" s="450">
        <f t="shared" si="3"/>
        <v>100.75436161776368</v>
      </c>
      <c r="D17" s="451">
        <f>B17/B16*100</f>
        <v>100.75436161776368</v>
      </c>
      <c r="E17" s="457">
        <v>2038.6</v>
      </c>
      <c r="F17" s="450">
        <f t="shared" si="4"/>
        <v>106.06438991904434</v>
      </c>
      <c r="G17" s="452">
        <f>E17/1922*100</f>
        <v>106.06659729448491</v>
      </c>
      <c r="H17" s="457">
        <v>1880</v>
      </c>
      <c r="I17" s="450">
        <f t="shared" si="2"/>
        <v>104.32852386237515</v>
      </c>
      <c r="J17" s="452">
        <f>H17/1802*100</f>
        <v>104.32852386237515</v>
      </c>
      <c r="K17" s="11"/>
      <c r="L17" s="11"/>
      <c r="M17" s="11"/>
      <c r="N17" s="11"/>
    </row>
    <row r="18" spans="1:14" ht="16.5" hidden="1" x14ac:dyDescent="0.25">
      <c r="A18" s="456" t="s">
        <v>10</v>
      </c>
      <c r="B18" s="457">
        <v>3222.24</v>
      </c>
      <c r="C18" s="450">
        <f t="shared" ref="C18:C23" si="5">B18/B17*100</f>
        <v>105.67389144144586</v>
      </c>
      <c r="D18" s="451">
        <f>B18/B16*100</f>
        <v>106.4710547184774</v>
      </c>
      <c r="E18" s="457">
        <v>2109.6</v>
      </c>
      <c r="F18" s="450">
        <f t="shared" ref="F18:F23" si="6">E18/E17*100</f>
        <v>103.48278230157952</v>
      </c>
      <c r="G18" s="452">
        <f>E18/E16*100</f>
        <v>109.75838171942311</v>
      </c>
      <c r="H18" s="457">
        <v>1941</v>
      </c>
      <c r="I18" s="450">
        <f t="shared" ref="I18:I23" si="7">H18/H17*100</f>
        <v>103.24468085106382</v>
      </c>
      <c r="J18" s="452">
        <f>H18/H16*100</f>
        <v>107.71365149833518</v>
      </c>
      <c r="K18" s="11"/>
      <c r="L18" s="11"/>
      <c r="M18" s="11"/>
      <c r="N18" s="11"/>
    </row>
    <row r="19" spans="1:14" ht="16.5" hidden="1" x14ac:dyDescent="0.25">
      <c r="A19" s="456" t="s">
        <v>11</v>
      </c>
      <c r="B19" s="457">
        <v>3317.51</v>
      </c>
      <c r="C19" s="450">
        <f t="shared" si="5"/>
        <v>102.95663885992354</v>
      </c>
      <c r="D19" s="451">
        <f>B19/B16*100</f>
        <v>109.61901929685436</v>
      </c>
      <c r="E19" s="457">
        <v>2179.4</v>
      </c>
      <c r="F19" s="450">
        <f t="shared" si="6"/>
        <v>103.3086841107319</v>
      </c>
      <c r="G19" s="452">
        <f>E19/E16*100</f>
        <v>113.38993985557013</v>
      </c>
      <c r="H19" s="457">
        <v>1993.5</v>
      </c>
      <c r="I19" s="450">
        <f t="shared" si="7"/>
        <v>102.7047913446677</v>
      </c>
      <c r="J19" s="452">
        <f>H19/H16*100</f>
        <v>110.62708102108768</v>
      </c>
      <c r="K19" s="11"/>
      <c r="L19" s="11"/>
      <c r="M19" s="11"/>
      <c r="N19" s="11"/>
    </row>
    <row r="20" spans="1:14" ht="16.5" hidden="1" x14ac:dyDescent="0.25">
      <c r="A20" s="458" t="s">
        <v>12</v>
      </c>
      <c r="B20" s="457">
        <v>3437.04</v>
      </c>
      <c r="C20" s="450">
        <f t="shared" si="5"/>
        <v>103.60300345741234</v>
      </c>
      <c r="D20" s="451">
        <f>B20/B16*100</f>
        <v>113.56859635210151</v>
      </c>
      <c r="E20" s="457">
        <v>2274.83</v>
      </c>
      <c r="F20" s="450">
        <f t="shared" si="6"/>
        <v>104.37872809030007</v>
      </c>
      <c r="G20" s="452">
        <f>E20/E16*100</f>
        <v>118.35497700360034</v>
      </c>
      <c r="H20" s="449">
        <v>2070.3000000000002</v>
      </c>
      <c r="I20" s="450">
        <f t="shared" si="7"/>
        <v>103.85252069224981</v>
      </c>
      <c r="J20" s="452">
        <f>H20/H16*100</f>
        <v>114.88901220865706</v>
      </c>
      <c r="K20" s="11"/>
      <c r="L20" s="11"/>
      <c r="M20" s="11"/>
      <c r="N20" s="11"/>
    </row>
    <row r="21" spans="1:14" ht="16.5" hidden="1" x14ac:dyDescent="0.25">
      <c r="A21" s="459" t="s">
        <v>13</v>
      </c>
      <c r="B21" s="460">
        <v>3674.67</v>
      </c>
      <c r="C21" s="445">
        <f t="shared" si="5"/>
        <v>106.91379791913972</v>
      </c>
      <c r="D21" s="447">
        <f>B21/B16*100</f>
        <v>121.42049960348929</v>
      </c>
      <c r="E21" s="460">
        <v>2357.1</v>
      </c>
      <c r="F21" s="445">
        <f t="shared" si="6"/>
        <v>103.61653398275914</v>
      </c>
      <c r="G21" s="446">
        <f>E21/E16*100</f>
        <v>122.63532496722232</v>
      </c>
      <c r="H21" s="442">
        <v>2155.1999999999998</v>
      </c>
      <c r="I21" s="445">
        <f t="shared" si="7"/>
        <v>104.10085494855817</v>
      </c>
      <c r="J21" s="446">
        <f>H21/H16*100</f>
        <v>119.60044395116536</v>
      </c>
      <c r="K21" s="11"/>
      <c r="L21" s="11"/>
      <c r="M21" s="11"/>
      <c r="N21" s="11"/>
    </row>
    <row r="22" spans="1:14" ht="16.5" hidden="1" x14ac:dyDescent="0.25">
      <c r="A22" s="458" t="s">
        <v>14</v>
      </c>
      <c r="B22" s="457">
        <v>3705.87</v>
      </c>
      <c r="C22" s="450">
        <f t="shared" si="5"/>
        <v>100.84905583358506</v>
      </c>
      <c r="D22" s="451">
        <f>B22/B16*100</f>
        <v>122.45142743854083</v>
      </c>
      <c r="E22" s="457">
        <v>2355.83</v>
      </c>
      <c r="F22" s="450">
        <f t="shared" si="6"/>
        <v>99.946120232489079</v>
      </c>
      <c r="G22" s="452">
        <f>E22/E16*100</f>
        <v>122.56924933924371</v>
      </c>
      <c r="H22" s="449">
        <v>2173.9</v>
      </c>
      <c r="I22" s="450">
        <f t="shared" si="7"/>
        <v>100.86766889383819</v>
      </c>
      <c r="J22" s="452">
        <f>H22/H16*100</f>
        <v>120.63817980022198</v>
      </c>
      <c r="K22" s="11"/>
      <c r="L22" s="11"/>
      <c r="M22" s="11"/>
      <c r="N22" s="11"/>
    </row>
    <row r="23" spans="1:14" ht="16.5" hidden="1" x14ac:dyDescent="0.25">
      <c r="A23" s="458" t="s">
        <v>66</v>
      </c>
      <c r="B23" s="457">
        <v>3734.85</v>
      </c>
      <c r="C23" s="450">
        <f t="shared" si="5"/>
        <v>100.78200260667536</v>
      </c>
      <c r="D23" s="451">
        <f>B23/B16*100</f>
        <v>123.40900079302139</v>
      </c>
      <c r="E23" s="457">
        <v>2382.3000000000002</v>
      </c>
      <c r="F23" s="450">
        <f t="shared" si="6"/>
        <v>101.12359550561798</v>
      </c>
      <c r="G23" s="452">
        <f>E23/E16*100</f>
        <v>123.94643191608917</v>
      </c>
      <c r="H23" s="449">
        <v>2147.4</v>
      </c>
      <c r="I23" s="450">
        <f t="shared" si="7"/>
        <v>98.780992685956122</v>
      </c>
      <c r="J23" s="452">
        <f>H23/H16*100</f>
        <v>119.16759156492786</v>
      </c>
      <c r="K23" s="11"/>
      <c r="L23" s="11"/>
      <c r="M23" s="11"/>
      <c r="N23" s="11"/>
    </row>
    <row r="24" spans="1:14" ht="16.5" hidden="1" x14ac:dyDescent="0.25">
      <c r="A24" s="458" t="s">
        <v>71</v>
      </c>
      <c r="B24" s="460">
        <v>3311.01</v>
      </c>
      <c r="C24" s="445">
        <f t="shared" ref="C24:C31" si="8">B24/B23*100</f>
        <v>88.651753082453126</v>
      </c>
      <c r="D24" s="447">
        <f>B24/B16*100</f>
        <v>109.40424266455196</v>
      </c>
      <c r="E24" s="460">
        <v>2262.54</v>
      </c>
      <c r="F24" s="445">
        <f t="shared" ref="F24:F34" si="9">E24/E23*100</f>
        <v>94.972925324266456</v>
      </c>
      <c r="G24" s="446">
        <f>E24/E16*100</f>
        <v>117.71555222576013</v>
      </c>
      <c r="H24" s="442">
        <v>2068.1</v>
      </c>
      <c r="I24" s="445">
        <f t="shared" ref="I24:I31" si="10">H24/H23*100</f>
        <v>96.307162149576214</v>
      </c>
      <c r="J24" s="446">
        <f>H24/H16*100</f>
        <v>114.76692563817979</v>
      </c>
      <c r="K24" s="11"/>
      <c r="L24" s="11"/>
      <c r="M24" s="11"/>
      <c r="N24" s="11"/>
    </row>
    <row r="25" spans="1:14" ht="16.5" hidden="1" x14ac:dyDescent="0.25">
      <c r="A25" s="458" t="s">
        <v>77</v>
      </c>
      <c r="B25" s="457">
        <v>3270.26</v>
      </c>
      <c r="C25" s="450">
        <f t="shared" si="8"/>
        <v>98.769257718943777</v>
      </c>
      <c r="D25" s="451">
        <f>B25/B16*100</f>
        <v>108.05775839280993</v>
      </c>
      <c r="E25" s="457">
        <v>2196.8000000000002</v>
      </c>
      <c r="F25" s="450">
        <f t="shared" si="9"/>
        <v>97.094416010324693</v>
      </c>
      <c r="G25" s="452">
        <f>E25/E16*100</f>
        <v>114.29522798693057</v>
      </c>
      <c r="H25" s="449">
        <v>2037.8</v>
      </c>
      <c r="I25" s="450">
        <f t="shared" si="10"/>
        <v>98.534887094434509</v>
      </c>
      <c r="J25" s="452">
        <f>H25/H16*100</f>
        <v>113.08546059933407</v>
      </c>
      <c r="K25" s="11"/>
      <c r="L25" s="11"/>
      <c r="M25" s="11"/>
      <c r="N25" s="11"/>
    </row>
    <row r="26" spans="1:14" ht="16.5" hidden="1" x14ac:dyDescent="0.25">
      <c r="A26" s="458" t="s">
        <v>78</v>
      </c>
      <c r="B26" s="457">
        <v>3404.45</v>
      </c>
      <c r="C26" s="450">
        <f t="shared" si="8"/>
        <v>104.10334346504557</v>
      </c>
      <c r="D26" s="451">
        <f>B26/B16*100</f>
        <v>112.49173936029607</v>
      </c>
      <c r="E26" s="457">
        <v>2201.81</v>
      </c>
      <c r="F26" s="450">
        <f t="shared" si="9"/>
        <v>100.22805899490166</v>
      </c>
      <c r="G26" s="452">
        <f>E26/E16*100</f>
        <v>114.55588853509812</v>
      </c>
      <c r="H26" s="449">
        <v>2066.8000000000002</v>
      </c>
      <c r="I26" s="450">
        <f t="shared" si="10"/>
        <v>101.42310334674652</v>
      </c>
      <c r="J26" s="452">
        <f>H26/H16*100</f>
        <v>114.69478357380689</v>
      </c>
      <c r="K26" s="11"/>
      <c r="L26" s="11"/>
      <c r="M26" s="11"/>
      <c r="N26" s="11"/>
    </row>
    <row r="27" spans="1:14" ht="17.25" hidden="1" thickBot="1" x14ac:dyDescent="0.3">
      <c r="A27" s="458" t="s">
        <v>82</v>
      </c>
      <c r="B27" s="457">
        <v>3476.63</v>
      </c>
      <c r="C27" s="450">
        <f>B27/B26*100</f>
        <v>102.12016625299241</v>
      </c>
      <c r="D27" s="451">
        <f>B27/B16*100</f>
        <v>114.87675125561722</v>
      </c>
      <c r="E27" s="457">
        <v>2225.09</v>
      </c>
      <c r="F27" s="450">
        <f>E27/E26*100</f>
        <v>101.05731193881398</v>
      </c>
      <c r="G27" s="452">
        <f>E27/E16*100</f>
        <v>115.76710162119417</v>
      </c>
      <c r="H27" s="449">
        <v>2093.5</v>
      </c>
      <c r="I27" s="450">
        <f>H27/H26*100</f>
        <v>101.2918521385717</v>
      </c>
      <c r="J27" s="452">
        <f>H27/H16*100</f>
        <v>116.1764705882353</v>
      </c>
      <c r="K27" s="11"/>
      <c r="L27" s="11"/>
      <c r="M27" s="11"/>
      <c r="N27" s="11"/>
    </row>
    <row r="28" spans="1:14" ht="16.5" hidden="1" x14ac:dyDescent="0.25">
      <c r="A28" s="461" t="s">
        <v>92</v>
      </c>
      <c r="B28" s="455">
        <v>3437.58</v>
      </c>
      <c r="C28" s="439">
        <f>B28/B27*100</f>
        <v>98.876785852966805</v>
      </c>
      <c r="D28" s="440">
        <v>120.1</v>
      </c>
      <c r="E28" s="462">
        <v>2241.8000000000002</v>
      </c>
      <c r="F28" s="439">
        <f>E28/E27*100</f>
        <v>100.75098085920121</v>
      </c>
      <c r="G28" s="463">
        <f>E28/E16*100</f>
        <v>116.63649039562134</v>
      </c>
      <c r="H28" s="464">
        <v>2116.4</v>
      </c>
      <c r="I28" s="439">
        <f>H28/H27*100</f>
        <v>101.09386195366612</v>
      </c>
      <c r="J28" s="440">
        <f>H28/H16*100</f>
        <v>117.44728079911211</v>
      </c>
      <c r="K28" s="11"/>
      <c r="L28" s="11"/>
      <c r="M28" s="11"/>
      <c r="N28" s="11"/>
    </row>
    <row r="29" spans="1:14" ht="16.5" hidden="1" x14ac:dyDescent="0.25">
      <c r="A29" s="465" t="s">
        <v>9</v>
      </c>
      <c r="B29" s="460">
        <v>3458.68</v>
      </c>
      <c r="C29" s="445">
        <f>B29/B28*100</f>
        <v>100.61380389692749</v>
      </c>
      <c r="D29" s="446">
        <f t="shared" ref="D29:D34" si="11">B29/B$28*100</f>
        <v>100.61380389692749</v>
      </c>
      <c r="E29" s="466">
        <v>2295.15</v>
      </c>
      <c r="F29" s="445">
        <f>E29/E28*100</f>
        <v>102.37978410206084</v>
      </c>
      <c r="G29" s="467">
        <f t="shared" ref="G29:G34" si="12">E29/E$28*100</f>
        <v>102.37978410206084</v>
      </c>
      <c r="H29" s="442">
        <v>2159.42</v>
      </c>
      <c r="I29" s="445">
        <f>H29/H28*100</f>
        <v>102.03269703269704</v>
      </c>
      <c r="J29" s="446">
        <f t="shared" ref="J29:J34" si="13">H29/H$28*100</f>
        <v>102.03269703269704</v>
      </c>
      <c r="K29" s="11"/>
      <c r="L29" s="11"/>
      <c r="M29" s="11"/>
      <c r="N29" s="11"/>
    </row>
    <row r="30" spans="1:14" ht="16.5" hidden="1" x14ac:dyDescent="0.25">
      <c r="A30" s="465" t="s">
        <v>10</v>
      </c>
      <c r="B30" s="460">
        <v>3610.8</v>
      </c>
      <c r="C30" s="445">
        <f t="shared" si="8"/>
        <v>104.39820972162792</v>
      </c>
      <c r="D30" s="446">
        <f t="shared" si="11"/>
        <v>105.0390100012218</v>
      </c>
      <c r="E30" s="466">
        <v>2360.09</v>
      </c>
      <c r="F30" s="445">
        <f t="shared" si="9"/>
        <v>102.82944469860358</v>
      </c>
      <c r="G30" s="467">
        <f t="shared" si="12"/>
        <v>105.27656347577839</v>
      </c>
      <c r="H30" s="442">
        <v>2190.87</v>
      </c>
      <c r="I30" s="445">
        <f t="shared" si="10"/>
        <v>101.45640959146436</v>
      </c>
      <c r="J30" s="446">
        <f t="shared" si="13"/>
        <v>103.51871101871102</v>
      </c>
      <c r="K30" s="11"/>
      <c r="L30" s="11"/>
      <c r="M30" s="11"/>
      <c r="N30" s="11"/>
    </row>
    <row r="31" spans="1:14" ht="16.5" hidden="1" x14ac:dyDescent="0.25">
      <c r="A31" s="465" t="s">
        <v>11</v>
      </c>
      <c r="B31" s="460">
        <v>3757.48</v>
      </c>
      <c r="C31" s="445">
        <f t="shared" si="8"/>
        <v>104.06225767143016</v>
      </c>
      <c r="D31" s="446">
        <f t="shared" si="11"/>
        <v>109.30596524299072</v>
      </c>
      <c r="E31" s="466">
        <v>2423.02</v>
      </c>
      <c r="F31" s="445">
        <f t="shared" si="9"/>
        <v>102.66642373807777</v>
      </c>
      <c r="G31" s="467">
        <f t="shared" si="12"/>
        <v>108.08368275492906</v>
      </c>
      <c r="H31" s="442">
        <v>2204.0500000000002</v>
      </c>
      <c r="I31" s="445">
        <f t="shared" si="10"/>
        <v>100.60158749720432</v>
      </c>
      <c r="J31" s="446">
        <f t="shared" si="13"/>
        <v>104.14146664146664</v>
      </c>
      <c r="K31" s="11"/>
      <c r="L31" s="11"/>
      <c r="M31" s="11"/>
      <c r="N31" s="11"/>
    </row>
    <row r="32" spans="1:14" ht="16.5" hidden="1" x14ac:dyDescent="0.25">
      <c r="A32" s="465" t="s">
        <v>12</v>
      </c>
      <c r="B32" s="460">
        <v>3814.09</v>
      </c>
      <c r="C32" s="445">
        <f t="shared" ref="C32:C37" si="14">B32/B31*100</f>
        <v>101.50659484548154</v>
      </c>
      <c r="D32" s="446">
        <f t="shared" si="11"/>
        <v>110.95276328114548</v>
      </c>
      <c r="E32" s="466">
        <v>2406.36</v>
      </c>
      <c r="F32" s="445">
        <f t="shared" si="9"/>
        <v>99.312428291966228</v>
      </c>
      <c r="G32" s="467">
        <f t="shared" si="12"/>
        <v>107.34052993130521</v>
      </c>
      <c r="H32" s="442">
        <v>2212.92</v>
      </c>
      <c r="I32" s="445">
        <f t="shared" ref="I32:I37" si="15">H32/H31*100</f>
        <v>100.40244096095823</v>
      </c>
      <c r="J32" s="446">
        <f t="shared" si="13"/>
        <v>104.56057456057455</v>
      </c>
      <c r="K32" s="11"/>
      <c r="L32" s="11"/>
      <c r="M32" s="11"/>
      <c r="N32" s="11"/>
    </row>
    <row r="33" spans="1:14" ht="16.5" hidden="1" x14ac:dyDescent="0.25">
      <c r="A33" s="468" t="s">
        <v>13</v>
      </c>
      <c r="B33" s="457">
        <v>3947.2</v>
      </c>
      <c r="C33" s="450">
        <f t="shared" si="14"/>
        <v>103.48995435346306</v>
      </c>
      <c r="D33" s="452">
        <f t="shared" si="11"/>
        <v>114.82496407356338</v>
      </c>
      <c r="E33" s="469">
        <v>2406.1</v>
      </c>
      <c r="F33" s="470">
        <f t="shared" si="9"/>
        <v>99.989195299123978</v>
      </c>
      <c r="G33" s="471">
        <f t="shared" si="12"/>
        <v>107.32893210812739</v>
      </c>
      <c r="H33" s="472">
        <v>2240.4</v>
      </c>
      <c r="I33" s="450">
        <f t="shared" si="15"/>
        <v>101.2417981671276</v>
      </c>
      <c r="J33" s="452">
        <f t="shared" si="13"/>
        <v>105.85900585900585</v>
      </c>
      <c r="K33" s="11"/>
      <c r="L33" s="11"/>
      <c r="M33" s="11"/>
      <c r="N33" s="11"/>
    </row>
    <row r="34" spans="1:14" ht="16.5" hidden="1" x14ac:dyDescent="0.25">
      <c r="A34" s="465" t="s">
        <v>14</v>
      </c>
      <c r="B34" s="460">
        <v>3926.3</v>
      </c>
      <c r="C34" s="445">
        <f t="shared" si="14"/>
        <v>99.470510741791657</v>
      </c>
      <c r="D34" s="446">
        <f t="shared" si="11"/>
        <v>114.21697822305228</v>
      </c>
      <c r="E34" s="466">
        <v>2410.9299999999998</v>
      </c>
      <c r="F34" s="473">
        <f t="shared" si="9"/>
        <v>100.20073978637629</v>
      </c>
      <c r="G34" s="467">
        <f t="shared" si="12"/>
        <v>107.54438397716119</v>
      </c>
      <c r="H34" s="442">
        <v>2270.63</v>
      </c>
      <c r="I34" s="445">
        <f t="shared" si="15"/>
        <v>101.34931262274594</v>
      </c>
      <c r="J34" s="446">
        <f t="shared" si="13"/>
        <v>107.28737478737477</v>
      </c>
      <c r="K34" s="11"/>
      <c r="L34" s="11"/>
      <c r="M34" s="11"/>
      <c r="N34" s="11"/>
    </row>
    <row r="35" spans="1:14" ht="16.5" hidden="1" x14ac:dyDescent="0.25">
      <c r="A35" s="465" t="s">
        <v>66</v>
      </c>
      <c r="B35" s="460">
        <v>3709.52</v>
      </c>
      <c r="C35" s="445">
        <f t="shared" si="14"/>
        <v>94.478771362351324</v>
      </c>
      <c r="D35" s="446">
        <f>B35/B$28*100</f>
        <v>107.91079771234415</v>
      </c>
      <c r="E35" s="466">
        <v>2423.37</v>
      </c>
      <c r="F35" s="445">
        <f t="shared" ref="F35:F40" si="16">E35/E34*100</f>
        <v>100.51598345866533</v>
      </c>
      <c r="G35" s="467">
        <f>E35/E$28*100</f>
        <v>108.09929520920687</v>
      </c>
      <c r="H35" s="474">
        <v>2305.1999999999998</v>
      </c>
      <c r="I35" s="445">
        <f t="shared" si="15"/>
        <v>101.52248494911103</v>
      </c>
      <c r="J35" s="446">
        <f>H35/H$28*100</f>
        <v>108.92080892080891</v>
      </c>
      <c r="K35" s="11"/>
      <c r="L35" s="11"/>
      <c r="M35" s="11"/>
      <c r="N35" s="11"/>
    </row>
    <row r="36" spans="1:14" ht="16.5" hidden="1" x14ac:dyDescent="0.25">
      <c r="A36" s="465" t="s">
        <v>71</v>
      </c>
      <c r="B36" s="460">
        <v>3718.28</v>
      </c>
      <c r="C36" s="445">
        <f t="shared" si="14"/>
        <v>100.23614915137269</v>
      </c>
      <c r="D36" s="446">
        <f>B36/B$28*100</f>
        <v>108.16562814538135</v>
      </c>
      <c r="E36" s="466">
        <v>2428.86</v>
      </c>
      <c r="F36" s="445">
        <f t="shared" si="16"/>
        <v>100.22654402753193</v>
      </c>
      <c r="G36" s="467">
        <f>E36/E$28*100</f>
        <v>108.34418770630742</v>
      </c>
      <c r="H36" s="474">
        <v>2225.67</v>
      </c>
      <c r="I36" s="445">
        <f t="shared" si="15"/>
        <v>96.549973971889642</v>
      </c>
      <c r="J36" s="446">
        <f>H36/H$28*100</f>
        <v>105.16301266301267</v>
      </c>
      <c r="K36" s="11"/>
      <c r="L36" s="11"/>
      <c r="M36" s="11"/>
      <c r="N36" s="11"/>
    </row>
    <row r="37" spans="1:14" ht="16.5" hidden="1" x14ac:dyDescent="0.25">
      <c r="A37" s="475" t="s">
        <v>77</v>
      </c>
      <c r="B37" s="460">
        <v>3475.35</v>
      </c>
      <c r="C37" s="445">
        <f t="shared" si="14"/>
        <v>93.466602837871278</v>
      </c>
      <c r="D37" s="446">
        <f>B37/B$28*100</f>
        <v>101.09873806573229</v>
      </c>
      <c r="E37" s="466">
        <v>2313.62</v>
      </c>
      <c r="F37" s="445">
        <f t="shared" si="16"/>
        <v>95.25538730103834</v>
      </c>
      <c r="G37" s="446">
        <f>E37/E$28*100</f>
        <v>103.20367561780711</v>
      </c>
      <c r="H37" s="460">
        <v>2139.96</v>
      </c>
      <c r="I37" s="445">
        <f t="shared" si="15"/>
        <v>96.149024788041345</v>
      </c>
      <c r="J37" s="446">
        <f>H37/H$28*100</f>
        <v>101.11321111321112</v>
      </c>
      <c r="K37" s="11"/>
      <c r="L37" s="11"/>
      <c r="M37" s="11"/>
      <c r="N37" s="11"/>
    </row>
    <row r="38" spans="1:14" ht="16.5" hidden="1" x14ac:dyDescent="0.25">
      <c r="A38" s="475" t="s">
        <v>78</v>
      </c>
      <c r="B38" s="460">
        <v>3484.3</v>
      </c>
      <c r="C38" s="445">
        <f t="shared" ref="C38:C43" si="17">B38/B37*100</f>
        <v>100.25752801876071</v>
      </c>
      <c r="D38" s="446">
        <f>B38/B$28*100</f>
        <v>101.35909564286504</v>
      </c>
      <c r="E38" s="466">
        <v>2259.6999999999998</v>
      </c>
      <c r="F38" s="445">
        <f t="shared" si="16"/>
        <v>97.669453064893972</v>
      </c>
      <c r="G38" s="446">
        <f>E38/E$28*100</f>
        <v>100.79846551877954</v>
      </c>
      <c r="H38" s="460">
        <v>2101.3000000000002</v>
      </c>
      <c r="I38" s="445">
        <f t="shared" ref="I38:I43" si="18">H38/H37*100</f>
        <v>98.193424176152831</v>
      </c>
      <c r="J38" s="446">
        <f>H38/H$28*100</f>
        <v>99.286524286524298</v>
      </c>
      <c r="K38" s="11"/>
      <c r="L38" s="11"/>
      <c r="M38" s="11"/>
      <c r="N38" s="11"/>
    </row>
    <row r="39" spans="1:14" ht="17.25" hidden="1" thickBot="1" x14ac:dyDescent="0.3">
      <c r="A39" s="476" t="s">
        <v>82</v>
      </c>
      <c r="B39" s="477">
        <v>3509.28</v>
      </c>
      <c r="C39" s="478">
        <f t="shared" si="17"/>
        <v>100.71693022988835</v>
      </c>
      <c r="D39" s="479">
        <f>B39/B$28*100</f>
        <v>102.0857696402702</v>
      </c>
      <c r="E39" s="480">
        <v>2268.39</v>
      </c>
      <c r="F39" s="478">
        <f t="shared" si="16"/>
        <v>100.38456432269771</v>
      </c>
      <c r="G39" s="479">
        <f>E39/E$28*100</f>
        <v>101.1861004549915</v>
      </c>
      <c r="H39" s="477">
        <v>2107.6999999999998</v>
      </c>
      <c r="I39" s="478">
        <f t="shared" si="18"/>
        <v>100.30457335934895</v>
      </c>
      <c r="J39" s="479">
        <f>H39/H$28*100</f>
        <v>99.58892458892457</v>
      </c>
      <c r="K39" s="11"/>
      <c r="L39" s="11"/>
      <c r="M39" s="11"/>
      <c r="N39" s="11"/>
    </row>
    <row r="40" spans="1:14" ht="16.5" hidden="1" x14ac:dyDescent="0.2">
      <c r="A40" s="461" t="s">
        <v>101</v>
      </c>
      <c r="B40" s="481">
        <v>3484.4</v>
      </c>
      <c r="C40" s="482">
        <f t="shared" si="17"/>
        <v>99.291022659918838</v>
      </c>
      <c r="D40" s="483">
        <f t="shared" ref="D40:D45" si="19">B40/B$40*100</f>
        <v>100</v>
      </c>
      <c r="E40" s="484">
        <v>2298.23</v>
      </c>
      <c r="F40" s="482">
        <f t="shared" si="16"/>
        <v>101.31547044379494</v>
      </c>
      <c r="G40" s="485">
        <f t="shared" ref="G40:G45" si="20">E40/E$40*100</f>
        <v>100</v>
      </c>
      <c r="H40" s="481">
        <v>2131</v>
      </c>
      <c r="I40" s="482">
        <f t="shared" si="18"/>
        <v>101.10547041799119</v>
      </c>
      <c r="J40" s="483">
        <f t="shared" ref="J40:J45" si="21">H40/H$40*100</f>
        <v>100</v>
      </c>
      <c r="K40" s="11"/>
      <c r="L40" s="11"/>
      <c r="M40" s="11"/>
      <c r="N40" s="11"/>
    </row>
    <row r="41" spans="1:14" ht="16.5" hidden="1" x14ac:dyDescent="0.25">
      <c r="A41" s="465" t="s">
        <v>9</v>
      </c>
      <c r="B41" s="460">
        <v>3582.03</v>
      </c>
      <c r="C41" s="445">
        <f t="shared" si="17"/>
        <v>102.80191711628974</v>
      </c>
      <c r="D41" s="486">
        <f t="shared" si="19"/>
        <v>102.80191711628974</v>
      </c>
      <c r="E41" s="466">
        <v>2348.34</v>
      </c>
      <c r="F41" s="445">
        <f t="shared" ref="F41:F46" si="22">E41/E40*100</f>
        <v>102.18037359185112</v>
      </c>
      <c r="G41" s="487">
        <f t="shared" si="20"/>
        <v>102.18037359185112</v>
      </c>
      <c r="H41" s="488">
        <v>2192.7199999999998</v>
      </c>
      <c r="I41" s="445">
        <f t="shared" si="18"/>
        <v>102.89629282027218</v>
      </c>
      <c r="J41" s="486">
        <f t="shared" si="21"/>
        <v>102.89629282027218</v>
      </c>
      <c r="K41" s="11"/>
      <c r="L41" s="11"/>
      <c r="M41" s="11"/>
      <c r="N41" s="11"/>
    </row>
    <row r="42" spans="1:14" ht="16.5" hidden="1" x14ac:dyDescent="0.25">
      <c r="A42" s="465" t="s">
        <v>10</v>
      </c>
      <c r="B42" s="460">
        <v>3667.61</v>
      </c>
      <c r="C42" s="445">
        <f t="shared" si="17"/>
        <v>102.38914805291972</v>
      </c>
      <c r="D42" s="486">
        <f t="shared" si="19"/>
        <v>105.25800711743771</v>
      </c>
      <c r="E42" s="466">
        <v>2397.3200000000002</v>
      </c>
      <c r="F42" s="445">
        <f t="shared" si="22"/>
        <v>102.08572864236014</v>
      </c>
      <c r="G42" s="487">
        <f t="shared" si="20"/>
        <v>104.31157891072695</v>
      </c>
      <c r="H42" s="488">
        <v>2239.67</v>
      </c>
      <c r="I42" s="445">
        <f t="shared" si="18"/>
        <v>102.14117625597432</v>
      </c>
      <c r="J42" s="486">
        <f t="shared" si="21"/>
        <v>105.09948381041765</v>
      </c>
      <c r="K42" s="11"/>
      <c r="L42" s="11"/>
      <c r="M42" s="11"/>
      <c r="N42" s="11"/>
    </row>
    <row r="43" spans="1:14" ht="16.5" hidden="1" x14ac:dyDescent="0.25">
      <c r="A43" s="465" t="s">
        <v>11</v>
      </c>
      <c r="B43" s="460">
        <v>3761.96</v>
      </c>
      <c r="C43" s="445">
        <f t="shared" si="17"/>
        <v>102.57251997895087</v>
      </c>
      <c r="D43" s="486">
        <f t="shared" si="19"/>
        <v>107.96579037997932</v>
      </c>
      <c r="E43" s="466">
        <v>2457.02</v>
      </c>
      <c r="F43" s="445">
        <f t="shared" si="22"/>
        <v>102.49028081357514</v>
      </c>
      <c r="G43" s="487">
        <f t="shared" si="20"/>
        <v>106.9092301466781</v>
      </c>
      <c r="H43" s="488">
        <v>2272.67</v>
      </c>
      <c r="I43" s="445">
        <f t="shared" si="18"/>
        <v>101.47343135372621</v>
      </c>
      <c r="J43" s="486">
        <f t="shared" si="21"/>
        <v>106.64805255748475</v>
      </c>
      <c r="K43" s="11"/>
      <c r="L43" s="11"/>
      <c r="M43" s="11"/>
      <c r="N43" s="11"/>
    </row>
    <row r="44" spans="1:14" ht="16.5" hidden="1" x14ac:dyDescent="0.25">
      <c r="A44" s="465" t="s">
        <v>12</v>
      </c>
      <c r="B44" s="460">
        <v>3809.35</v>
      </c>
      <c r="C44" s="445">
        <f t="shared" ref="C44:C49" si="23">B44/B43*100</f>
        <v>101.2597156801242</v>
      </c>
      <c r="D44" s="486">
        <f t="shared" si="19"/>
        <v>109.32585237056594</v>
      </c>
      <c r="E44" s="466">
        <v>2470.25</v>
      </c>
      <c r="F44" s="445">
        <f t="shared" si="22"/>
        <v>100.53845715541591</v>
      </c>
      <c r="G44" s="487">
        <f t="shared" si="20"/>
        <v>107.48489054620293</v>
      </c>
      <c r="H44" s="488">
        <v>2282.61</v>
      </c>
      <c r="I44" s="445">
        <f t="shared" ref="I44:I49" si="24">H44/H43*100</f>
        <v>100.43737102174974</v>
      </c>
      <c r="J44" s="486">
        <f t="shared" si="21"/>
        <v>107.11450023463162</v>
      </c>
      <c r="K44" s="11"/>
      <c r="L44" s="11"/>
      <c r="M44" s="11"/>
      <c r="N44" s="11"/>
    </row>
    <row r="45" spans="1:14" ht="16.5" hidden="1" x14ac:dyDescent="0.2">
      <c r="A45" s="489" t="s">
        <v>13</v>
      </c>
      <c r="B45" s="488">
        <v>3854.5</v>
      </c>
      <c r="C45" s="490">
        <f t="shared" si="23"/>
        <v>101.18524157664694</v>
      </c>
      <c r="D45" s="486">
        <f t="shared" si="19"/>
        <v>110.62162782688554</v>
      </c>
      <c r="E45" s="491">
        <v>2532.1999999999998</v>
      </c>
      <c r="F45" s="490">
        <f t="shared" si="22"/>
        <v>102.50784333569476</v>
      </c>
      <c r="G45" s="487">
        <f t="shared" si="20"/>
        <v>110.18044321064471</v>
      </c>
      <c r="H45" s="488">
        <v>2316.8000000000002</v>
      </c>
      <c r="I45" s="490">
        <f t="shared" si="24"/>
        <v>101.49784676313519</v>
      </c>
      <c r="J45" s="486">
        <f t="shared" si="21"/>
        <v>108.71891130924449</v>
      </c>
      <c r="K45" s="11"/>
      <c r="L45" s="11"/>
      <c r="M45" s="11"/>
      <c r="N45" s="11"/>
    </row>
    <row r="46" spans="1:14" ht="16.5" hidden="1" x14ac:dyDescent="0.2">
      <c r="A46" s="489" t="s">
        <v>14</v>
      </c>
      <c r="B46" s="488">
        <v>3808.84</v>
      </c>
      <c r="C46" s="490">
        <f t="shared" si="23"/>
        <v>98.815410559086786</v>
      </c>
      <c r="D46" s="486">
        <f t="shared" ref="D46:D51" si="25">B46/B$40*100</f>
        <v>109.31121570428195</v>
      </c>
      <c r="E46" s="491">
        <v>2548.98</v>
      </c>
      <c r="F46" s="490">
        <f t="shared" si="22"/>
        <v>100.66266487639209</v>
      </c>
      <c r="G46" s="487">
        <f t="shared" ref="G46:G51" si="26">E46/E$40*100</f>
        <v>110.91057030845477</v>
      </c>
      <c r="H46" s="488">
        <v>2344.36</v>
      </c>
      <c r="I46" s="490">
        <f t="shared" si="24"/>
        <v>101.18957182320443</v>
      </c>
      <c r="J46" s="486">
        <f t="shared" ref="J46:J51" si="27">H46/H$40*100</f>
        <v>110.01220084467387</v>
      </c>
      <c r="K46" s="11"/>
      <c r="L46" s="11"/>
      <c r="M46" s="11"/>
      <c r="N46" s="11"/>
    </row>
    <row r="47" spans="1:14" ht="16.5" hidden="1" x14ac:dyDescent="0.2">
      <c r="A47" s="492" t="s">
        <v>66</v>
      </c>
      <c r="B47" s="493">
        <v>3758.33</v>
      </c>
      <c r="C47" s="494">
        <f t="shared" si="23"/>
        <v>98.673874460465655</v>
      </c>
      <c r="D47" s="495">
        <f t="shared" si="25"/>
        <v>107.86161175525197</v>
      </c>
      <c r="E47" s="496">
        <v>2617.46</v>
      </c>
      <c r="F47" s="494">
        <f>E47/E46*100</f>
        <v>102.68656482200724</v>
      </c>
      <c r="G47" s="497">
        <f t="shared" si="26"/>
        <v>113.89025467424932</v>
      </c>
      <c r="H47" s="493">
        <v>2354.6</v>
      </c>
      <c r="I47" s="494">
        <f t="shared" si="24"/>
        <v>100.4367929840127</v>
      </c>
      <c r="J47" s="495">
        <f t="shared" si="27"/>
        <v>110.49272641952135</v>
      </c>
      <c r="K47" s="11"/>
      <c r="L47" s="11"/>
      <c r="M47" s="11"/>
      <c r="N47" s="11"/>
    </row>
    <row r="48" spans="1:14" ht="16.5" hidden="1" x14ac:dyDescent="0.2">
      <c r="A48" s="492" t="s">
        <v>71</v>
      </c>
      <c r="B48" s="493">
        <v>3877.71</v>
      </c>
      <c r="C48" s="494">
        <f t="shared" si="23"/>
        <v>103.17641079947744</v>
      </c>
      <c r="D48" s="495">
        <f t="shared" si="25"/>
        <v>111.28773963953623</v>
      </c>
      <c r="E48" s="496">
        <v>2590.12</v>
      </c>
      <c r="F48" s="494">
        <f>E48/E47*100</f>
        <v>98.955475919402772</v>
      </c>
      <c r="G48" s="497">
        <f t="shared" si="26"/>
        <v>112.70064353872327</v>
      </c>
      <c r="H48" s="493">
        <v>2371.96</v>
      </c>
      <c r="I48" s="494">
        <f t="shared" si="24"/>
        <v>100.7372802174467</v>
      </c>
      <c r="J48" s="495">
        <f t="shared" si="27"/>
        <v>111.30736743312998</v>
      </c>
      <c r="K48" s="11"/>
      <c r="L48" s="11"/>
      <c r="M48" s="11"/>
      <c r="N48" s="11"/>
    </row>
    <row r="49" spans="1:14" ht="16.5" hidden="1" x14ac:dyDescent="0.2">
      <c r="A49" s="492" t="s">
        <v>77</v>
      </c>
      <c r="B49" s="493">
        <v>3758.21</v>
      </c>
      <c r="C49" s="494">
        <f t="shared" si="23"/>
        <v>96.918284245082802</v>
      </c>
      <c r="D49" s="495">
        <f t="shared" si="25"/>
        <v>107.85816783377338</v>
      </c>
      <c r="E49" s="496">
        <v>2496.67</v>
      </c>
      <c r="F49" s="494">
        <f>E49/E48*100</f>
        <v>96.392059055178919</v>
      </c>
      <c r="G49" s="497">
        <f t="shared" si="26"/>
        <v>108.63447087541283</v>
      </c>
      <c r="H49" s="493">
        <v>2442.54</v>
      </c>
      <c r="I49" s="494">
        <f t="shared" si="24"/>
        <v>102.97559823943068</v>
      </c>
      <c r="J49" s="495">
        <f t="shared" si="27"/>
        <v>114.61942749882684</v>
      </c>
      <c r="K49" s="11"/>
      <c r="L49" s="11"/>
      <c r="M49" s="11"/>
      <c r="N49" s="11"/>
    </row>
    <row r="50" spans="1:14" ht="16.5" hidden="1" x14ac:dyDescent="0.2">
      <c r="A50" s="492" t="s">
        <v>78</v>
      </c>
      <c r="B50" s="493">
        <v>3894.63</v>
      </c>
      <c r="C50" s="494">
        <f>B50/B49*100</f>
        <v>103.62991956277057</v>
      </c>
      <c r="D50" s="495">
        <f t="shared" si="25"/>
        <v>111.77333256801745</v>
      </c>
      <c r="E50" s="496">
        <v>2539.16</v>
      </c>
      <c r="F50" s="494">
        <f>E50/E49*100</f>
        <v>101.70186688669307</v>
      </c>
      <c r="G50" s="497">
        <f t="shared" si="26"/>
        <v>110.48328496277568</v>
      </c>
      <c r="H50" s="493">
        <v>2464.96</v>
      </c>
      <c r="I50" s="494">
        <f>H50/H49*100</f>
        <v>100.91789694334588</v>
      </c>
      <c r="J50" s="495">
        <f t="shared" si="27"/>
        <v>115.67151572031911</v>
      </c>
      <c r="K50" s="11"/>
      <c r="L50" s="11"/>
      <c r="M50" s="11"/>
      <c r="N50" s="11"/>
    </row>
    <row r="51" spans="1:14" ht="16.5" hidden="1" x14ac:dyDescent="0.2">
      <c r="A51" s="492" t="s">
        <v>82</v>
      </c>
      <c r="B51" s="493">
        <v>3912.55</v>
      </c>
      <c r="C51" s="494">
        <f>B51/B50*100</f>
        <v>100.46012073033896</v>
      </c>
      <c r="D51" s="495">
        <f t="shared" si="25"/>
        <v>112.2876248421536</v>
      </c>
      <c r="E51" s="496">
        <v>2618.0300000000002</v>
      </c>
      <c r="F51" s="494">
        <f>E51/E50*100</f>
        <v>103.10614533940358</v>
      </c>
      <c r="G51" s="497">
        <f t="shared" si="26"/>
        <v>113.91505636946695</v>
      </c>
      <c r="H51" s="493">
        <v>2519.35</v>
      </c>
      <c r="I51" s="494">
        <f>H51/H50*100</f>
        <v>102.20652667791769</v>
      </c>
      <c r="J51" s="495">
        <f t="shared" si="27"/>
        <v>118.22383857343969</v>
      </c>
      <c r="K51" s="11"/>
      <c r="L51" s="11"/>
      <c r="M51" s="11"/>
      <c r="N51" s="11"/>
    </row>
    <row r="52" spans="1:14" ht="17.25" hidden="1" thickBot="1" x14ac:dyDescent="0.25">
      <c r="A52" s="498" t="s">
        <v>163</v>
      </c>
      <c r="B52" s="499">
        <v>4663.51</v>
      </c>
      <c r="C52" s="500">
        <v>98.945726894678785</v>
      </c>
      <c r="D52" s="501">
        <v>104.97088462568681</v>
      </c>
      <c r="E52" s="499">
        <v>3171.84</v>
      </c>
      <c r="F52" s="500">
        <v>101.01755157027794</v>
      </c>
      <c r="G52" s="501">
        <v>104.26755905615349</v>
      </c>
      <c r="H52" s="499">
        <v>2871.48</v>
      </c>
      <c r="I52" s="500">
        <v>101.24213309828119</v>
      </c>
      <c r="J52" s="501">
        <v>110.06309075716574</v>
      </c>
      <c r="K52" s="11"/>
      <c r="L52" s="11"/>
      <c r="M52" s="11"/>
      <c r="N52" s="11"/>
    </row>
    <row r="53" spans="1:14" ht="17.25" hidden="1" thickBot="1" x14ac:dyDescent="0.25">
      <c r="A53" s="1201" t="s">
        <v>165</v>
      </c>
      <c r="B53" s="1202"/>
      <c r="C53" s="1202"/>
      <c r="D53" s="1202"/>
      <c r="E53" s="1202"/>
      <c r="F53" s="1202"/>
      <c r="G53" s="1202"/>
      <c r="H53" s="1202"/>
      <c r="I53" s="1202"/>
      <c r="J53" s="1203"/>
      <c r="K53" s="11"/>
      <c r="L53" s="11"/>
      <c r="M53" s="11"/>
      <c r="N53" s="11"/>
    </row>
    <row r="54" spans="1:14" ht="16.5" hidden="1" x14ac:dyDescent="0.2">
      <c r="A54" s="502" t="s">
        <v>9</v>
      </c>
      <c r="B54" s="503">
        <v>4636.76</v>
      </c>
      <c r="C54" s="482">
        <f>B54/B52*100</f>
        <v>99.426397713310365</v>
      </c>
      <c r="D54" s="483">
        <f>B54/B$52*100</f>
        <v>99.426397713310365</v>
      </c>
      <c r="E54" s="503">
        <v>3230.64</v>
      </c>
      <c r="F54" s="482">
        <f>E54/E52*100</f>
        <v>101.85381355932202</v>
      </c>
      <c r="G54" s="483">
        <f t="shared" ref="G54:G61" si="28">E54/E$52*100</f>
        <v>101.85381355932202</v>
      </c>
      <c r="H54" s="503">
        <v>2922.88</v>
      </c>
      <c r="I54" s="482">
        <f>H54/H52*100</f>
        <v>101.79001769122544</v>
      </c>
      <c r="J54" s="483">
        <f t="shared" ref="J54:J61" si="29">H54/H$52*100</f>
        <v>101.79001769122544</v>
      </c>
      <c r="K54" s="11"/>
      <c r="L54" s="11"/>
      <c r="M54" s="11"/>
      <c r="N54" s="11"/>
    </row>
    <row r="55" spans="1:14" ht="16.5" hidden="1" x14ac:dyDescent="0.2">
      <c r="A55" s="504" t="s">
        <v>10</v>
      </c>
      <c r="B55" s="505">
        <v>4730.58</v>
      </c>
      <c r="C55" s="490">
        <f>B55/B54*100</f>
        <v>102.02339564696037</v>
      </c>
      <c r="D55" s="486">
        <f t="shared" ref="D55:D61" si="30">B55/B$52*100</f>
        <v>101.438187116571</v>
      </c>
      <c r="E55" s="505">
        <v>3288.8</v>
      </c>
      <c r="F55" s="490">
        <f t="shared" ref="F55:F62" si="31">E55/E54*100</f>
        <v>101.80026248668996</v>
      </c>
      <c r="G55" s="486">
        <f t="shared" si="28"/>
        <v>103.68744955609361</v>
      </c>
      <c r="H55" s="505">
        <v>2998.3</v>
      </c>
      <c r="I55" s="490">
        <f t="shared" ref="I55:I62" si="32">H55/H54*100</f>
        <v>102.58033172761112</v>
      </c>
      <c r="J55" s="486">
        <f t="shared" si="29"/>
        <v>104.41653781325311</v>
      </c>
      <c r="K55" s="11"/>
      <c r="L55" s="11"/>
      <c r="M55" s="11"/>
      <c r="N55" s="11"/>
    </row>
    <row r="56" spans="1:14" ht="16.5" hidden="1" x14ac:dyDescent="0.2">
      <c r="A56" s="506" t="s">
        <v>11</v>
      </c>
      <c r="B56" s="507">
        <v>4763.34</v>
      </c>
      <c r="C56" s="494">
        <f t="shared" ref="C56:C62" si="33">B56/B55*100</f>
        <v>100.69251550549826</v>
      </c>
      <c r="D56" s="495">
        <f t="shared" si="30"/>
        <v>102.14066229084959</v>
      </c>
      <c r="E56" s="507">
        <v>3388</v>
      </c>
      <c r="F56" s="494">
        <f t="shared" si="31"/>
        <v>103.0162977377767</v>
      </c>
      <c r="G56" s="495">
        <f t="shared" si="28"/>
        <v>106.81497175141243</v>
      </c>
      <c r="H56" s="507">
        <v>3080.4</v>
      </c>
      <c r="I56" s="494">
        <f t="shared" si="32"/>
        <v>102.73821832371677</v>
      </c>
      <c r="J56" s="495">
        <f t="shared" si="29"/>
        <v>107.27569058464626</v>
      </c>
      <c r="K56" s="11"/>
      <c r="L56" s="11"/>
      <c r="M56" s="11"/>
      <c r="N56" s="11"/>
    </row>
    <row r="57" spans="1:14" ht="16.5" hidden="1" x14ac:dyDescent="0.2">
      <c r="A57" s="506" t="s">
        <v>12</v>
      </c>
      <c r="B57" s="507">
        <v>4923.8</v>
      </c>
      <c r="C57" s="494">
        <f t="shared" si="33"/>
        <v>103.3686446904903</v>
      </c>
      <c r="D57" s="495">
        <f t="shared" si="30"/>
        <v>105.58141828794191</v>
      </c>
      <c r="E57" s="507">
        <v>3444.6</v>
      </c>
      <c r="F57" s="494">
        <f t="shared" si="31"/>
        <v>101.67060212514758</v>
      </c>
      <c r="G57" s="495">
        <f t="shared" si="28"/>
        <v>108.5994249394673</v>
      </c>
      <c r="H57" s="507">
        <v>3137.5</v>
      </c>
      <c r="I57" s="494">
        <f t="shared" si="32"/>
        <v>101.85365536943254</v>
      </c>
      <c r="J57" s="495">
        <f t="shared" si="29"/>
        <v>109.26421218326439</v>
      </c>
      <c r="K57" s="11"/>
      <c r="L57" s="11"/>
      <c r="M57" s="11"/>
      <c r="N57" s="11"/>
    </row>
    <row r="58" spans="1:14" ht="16.5" hidden="1" x14ac:dyDescent="0.2">
      <c r="A58" s="506" t="s">
        <v>13</v>
      </c>
      <c r="B58" s="507">
        <v>5473.72</v>
      </c>
      <c r="C58" s="494">
        <f t="shared" si="33"/>
        <v>111.16860961046346</v>
      </c>
      <c r="D58" s="495">
        <f t="shared" si="30"/>
        <v>117.37339471771261</v>
      </c>
      <c r="E58" s="507">
        <v>3637</v>
      </c>
      <c r="F58" s="494">
        <f t="shared" si="31"/>
        <v>105.58555420077805</v>
      </c>
      <c r="G58" s="495">
        <f t="shared" si="28"/>
        <v>114.66530468119451</v>
      </c>
      <c r="H58" s="507">
        <v>3235.71</v>
      </c>
      <c r="I58" s="494">
        <f t="shared" si="32"/>
        <v>103.13019920318725</v>
      </c>
      <c r="J58" s="495">
        <f t="shared" si="29"/>
        <v>112.68439968239375</v>
      </c>
      <c r="K58" s="11"/>
      <c r="L58" s="11"/>
      <c r="M58" s="11"/>
      <c r="N58" s="11"/>
    </row>
    <row r="59" spans="1:14" ht="16.5" hidden="1" x14ac:dyDescent="0.2">
      <c r="A59" s="506" t="s">
        <v>14</v>
      </c>
      <c r="B59" s="507">
        <v>4886.84</v>
      </c>
      <c r="C59" s="494">
        <f t="shared" si="33"/>
        <v>89.278223950074178</v>
      </c>
      <c r="D59" s="495">
        <f t="shared" si="30"/>
        <v>104.78888219388401</v>
      </c>
      <c r="E59" s="507">
        <v>3571.24</v>
      </c>
      <c r="F59" s="494">
        <f t="shared" si="31"/>
        <v>98.191916414627428</v>
      </c>
      <c r="G59" s="495">
        <f t="shared" si="28"/>
        <v>112.59206012913639</v>
      </c>
      <c r="H59" s="507">
        <v>3281.88</v>
      </c>
      <c r="I59" s="494">
        <f t="shared" si="32"/>
        <v>101.42688930713817</v>
      </c>
      <c r="J59" s="495">
        <f t="shared" si="29"/>
        <v>114.29228133227465</v>
      </c>
      <c r="K59" s="11"/>
      <c r="L59" s="11"/>
      <c r="M59" s="11"/>
      <c r="N59" s="11"/>
    </row>
    <row r="60" spans="1:14" ht="16.5" hidden="1" x14ac:dyDescent="0.2">
      <c r="A60" s="506" t="s">
        <v>66</v>
      </c>
      <c r="B60" s="507">
        <v>4926.45</v>
      </c>
      <c r="C60" s="494">
        <f t="shared" si="33"/>
        <v>100.81054423717575</v>
      </c>
      <c r="D60" s="495">
        <f t="shared" si="30"/>
        <v>105.63824243970743</v>
      </c>
      <c r="E60" s="507">
        <v>3592.64</v>
      </c>
      <c r="F60" s="494">
        <f t="shared" si="31"/>
        <v>100.59923163943057</v>
      </c>
      <c r="G60" s="495">
        <f t="shared" si="28"/>
        <v>113.26674737691687</v>
      </c>
      <c r="H60" s="507">
        <v>3180.11</v>
      </c>
      <c r="I60" s="494">
        <f t="shared" si="32"/>
        <v>96.899033480809777</v>
      </c>
      <c r="J60" s="495">
        <f t="shared" si="29"/>
        <v>110.74811595414211</v>
      </c>
      <c r="K60" s="11"/>
      <c r="L60" s="11"/>
      <c r="M60" s="11"/>
      <c r="N60" s="11"/>
    </row>
    <row r="61" spans="1:14" ht="16.5" hidden="1" x14ac:dyDescent="0.2">
      <c r="A61" s="504" t="s">
        <v>71</v>
      </c>
      <c r="B61" s="505">
        <v>4913.3500000000004</v>
      </c>
      <c r="C61" s="490">
        <f>B61/B60*100</f>
        <v>99.73408844096663</v>
      </c>
      <c r="D61" s="486">
        <f t="shared" si="30"/>
        <v>105.35733814230055</v>
      </c>
      <c r="E61" s="505">
        <v>3552.92</v>
      </c>
      <c r="F61" s="490">
        <f>E61/E60*100</f>
        <v>98.894406341854463</v>
      </c>
      <c r="G61" s="486">
        <f t="shared" si="28"/>
        <v>112.01447740112994</v>
      </c>
      <c r="H61" s="505">
        <v>3017.5</v>
      </c>
      <c r="I61" s="490">
        <f>H61/H60*100</f>
        <v>94.886654864139913</v>
      </c>
      <c r="J61" s="486">
        <f t="shared" si="29"/>
        <v>105.08518255394431</v>
      </c>
      <c r="K61" s="11"/>
      <c r="L61" s="11"/>
      <c r="M61" s="11"/>
      <c r="N61" s="11"/>
    </row>
    <row r="62" spans="1:14" ht="16.5" hidden="1" x14ac:dyDescent="0.2">
      <c r="A62" s="504" t="s">
        <v>77</v>
      </c>
      <c r="B62" s="505">
        <v>4746.9399999999996</v>
      </c>
      <c r="C62" s="490">
        <f t="shared" si="33"/>
        <v>96.613105111583735</v>
      </c>
      <c r="D62" s="486">
        <f>B62/B$52*100</f>
        <v>101.78899584218752</v>
      </c>
      <c r="E62" s="505">
        <v>3429.76</v>
      </c>
      <c r="F62" s="490">
        <f t="shared" si="31"/>
        <v>96.533555498012902</v>
      </c>
      <c r="G62" s="486">
        <f>E62/E$52*100</f>
        <v>108.13155770782889</v>
      </c>
      <c r="H62" s="505">
        <v>2996.05</v>
      </c>
      <c r="I62" s="490">
        <f t="shared" si="32"/>
        <v>99.289146644573322</v>
      </c>
      <c r="J62" s="486">
        <f>H62/H$52*100</f>
        <v>104.33818100770335</v>
      </c>
      <c r="K62" s="11"/>
      <c r="L62" s="11"/>
      <c r="M62" s="11"/>
      <c r="N62" s="11"/>
    </row>
    <row r="63" spans="1:14" ht="16.5" hidden="1" x14ac:dyDescent="0.2">
      <c r="A63" s="508" t="s">
        <v>78</v>
      </c>
      <c r="B63" s="509">
        <v>4675.8999999999996</v>
      </c>
      <c r="C63" s="510">
        <f>B63/B62*100</f>
        <v>98.503456963854603</v>
      </c>
      <c r="D63" s="511">
        <f>B63/B$52*100</f>
        <v>100.26567971334894</v>
      </c>
      <c r="E63" s="509">
        <v>3401.8</v>
      </c>
      <c r="F63" s="510">
        <f>E63/E62*100</f>
        <v>99.184782608695656</v>
      </c>
      <c r="G63" s="511">
        <f>E63/E$52*100</f>
        <v>107.25005044390639</v>
      </c>
      <c r="H63" s="509">
        <v>3043.7</v>
      </c>
      <c r="I63" s="510">
        <f>H63/H62*100</f>
        <v>101.59042739607149</v>
      </c>
      <c r="J63" s="511">
        <f>H63/H$52*100</f>
        <v>105.99760402301253</v>
      </c>
      <c r="K63" s="11"/>
      <c r="L63" s="11"/>
      <c r="M63" s="11"/>
      <c r="N63" s="11"/>
    </row>
    <row r="64" spans="1:14" ht="16.5" hidden="1" x14ac:dyDescent="0.2">
      <c r="A64" s="506" t="s">
        <v>82</v>
      </c>
      <c r="B64" s="507">
        <v>4645.1000000000004</v>
      </c>
      <c r="C64" s="494">
        <f>B64/B63*100</f>
        <v>99.341303278513237</v>
      </c>
      <c r="D64" s="495">
        <f>B64/B$52*100</f>
        <v>99.605232968300712</v>
      </c>
      <c r="E64" s="507">
        <v>3472.7</v>
      </c>
      <c r="F64" s="494">
        <f>E64/E63*100</f>
        <v>102.08419072255863</v>
      </c>
      <c r="G64" s="495">
        <f>E64/E$52*100</f>
        <v>109.48534604519773</v>
      </c>
      <c r="H64" s="507">
        <v>3139.4</v>
      </c>
      <c r="I64" s="494">
        <f>H64/H63*100</f>
        <v>103.14419949403688</v>
      </c>
      <c r="J64" s="495">
        <f>H64/H$52*100</f>
        <v>109.33038015239529</v>
      </c>
      <c r="K64" s="11"/>
      <c r="L64" s="11"/>
      <c r="M64" s="11"/>
      <c r="N64" s="11"/>
    </row>
    <row r="65" spans="1:14" ht="17.25" hidden="1" thickBot="1" x14ac:dyDescent="0.25">
      <c r="A65" s="498" t="s">
        <v>178</v>
      </c>
      <c r="B65" s="499">
        <v>4758.3999999999996</v>
      </c>
      <c r="C65" s="500">
        <f>B65/B64*100</f>
        <v>102.43912940517963</v>
      </c>
      <c r="D65" s="501">
        <f>B65/B$52*100</f>
        <v>102.0347334947282</v>
      </c>
      <c r="E65" s="499">
        <v>3603.54</v>
      </c>
      <c r="F65" s="500">
        <f>E65/E64*100</f>
        <v>103.76767356811702</v>
      </c>
      <c r="G65" s="501">
        <f>E65/E$52*100</f>
        <v>113.61039648910412</v>
      </c>
      <c r="H65" s="499">
        <v>3297.89</v>
      </c>
      <c r="I65" s="500">
        <f>H65/H64*100</f>
        <v>105.04841689494808</v>
      </c>
      <c r="J65" s="501">
        <f>H65/H$52*100</f>
        <v>114.84983353531976</v>
      </c>
      <c r="K65" s="11"/>
      <c r="L65" s="11"/>
      <c r="M65" s="11"/>
      <c r="N65" s="11"/>
    </row>
    <row r="66" spans="1:14" ht="16.5" hidden="1" customHeight="1" thickBot="1" x14ac:dyDescent="0.25">
      <c r="A66" s="1201" t="s">
        <v>180</v>
      </c>
      <c r="B66" s="1202"/>
      <c r="C66" s="1202"/>
      <c r="D66" s="1202"/>
      <c r="E66" s="1202"/>
      <c r="F66" s="1202"/>
      <c r="G66" s="1202"/>
      <c r="H66" s="1202"/>
      <c r="I66" s="1202"/>
      <c r="J66" s="1203"/>
      <c r="K66" s="11"/>
      <c r="L66" s="11"/>
      <c r="M66" s="11"/>
      <c r="N66" s="11"/>
    </row>
    <row r="67" spans="1:14" ht="16.5" hidden="1" customHeight="1" x14ac:dyDescent="0.2">
      <c r="A67" s="512" t="s">
        <v>9</v>
      </c>
      <c r="B67" s="513">
        <v>5223.7700000000004</v>
      </c>
      <c r="C67" s="514">
        <f>B67/B65*100</f>
        <v>109.77996805648959</v>
      </c>
      <c r="D67" s="515">
        <f t="shared" ref="D67:D78" si="34">B67/B$65*100</f>
        <v>109.77996805648959</v>
      </c>
      <c r="E67" s="513">
        <v>3900.95</v>
      </c>
      <c r="F67" s="514">
        <f>E67/E65*100</f>
        <v>108.25327317027144</v>
      </c>
      <c r="G67" s="515">
        <f t="shared" ref="G67:G78" si="35">E67/E$65*100</f>
        <v>108.25327317027144</v>
      </c>
      <c r="H67" s="513">
        <v>3592.51</v>
      </c>
      <c r="I67" s="514">
        <f>H67/H65*100</f>
        <v>108.93359087173921</v>
      </c>
      <c r="J67" s="515">
        <f t="shared" ref="J67:J78" si="36">H67/H$65*100</f>
        <v>108.93359087173921</v>
      </c>
      <c r="K67" s="11"/>
      <c r="L67" s="11"/>
      <c r="M67" s="11"/>
      <c r="N67" s="11"/>
    </row>
    <row r="68" spans="1:14" ht="16.5" hidden="1" customHeight="1" x14ac:dyDescent="0.2">
      <c r="A68" s="506" t="s">
        <v>10</v>
      </c>
      <c r="B68" s="507">
        <v>5449.3</v>
      </c>
      <c r="C68" s="494">
        <f t="shared" ref="C68:C78" si="37">B68/B67*100</f>
        <v>104.31737997653035</v>
      </c>
      <c r="D68" s="495">
        <f t="shared" si="34"/>
        <v>114.51958641560189</v>
      </c>
      <c r="E68" s="507">
        <v>4060.44</v>
      </c>
      <c r="F68" s="494">
        <f t="shared" ref="F68:F78" si="38">E68/E67*100</f>
        <v>104.08849126494827</v>
      </c>
      <c r="G68" s="495">
        <f t="shared" si="35"/>
        <v>112.67919878785861</v>
      </c>
      <c r="H68" s="507">
        <v>3730.03</v>
      </c>
      <c r="I68" s="494">
        <f t="shared" ref="I68:I78" si="39">H68/H67*100</f>
        <v>103.82796429237497</v>
      </c>
      <c r="J68" s="495">
        <f t="shared" si="36"/>
        <v>113.10352983271123</v>
      </c>
      <c r="K68" s="11"/>
      <c r="L68" s="11"/>
      <c r="M68" s="11"/>
      <c r="N68" s="11"/>
    </row>
    <row r="69" spans="1:14" ht="16.5" hidden="1" customHeight="1" x14ac:dyDescent="0.2">
      <c r="A69" s="506" t="s">
        <v>11</v>
      </c>
      <c r="B69" s="507">
        <v>5698.93</v>
      </c>
      <c r="C69" s="494">
        <f t="shared" si="37"/>
        <v>104.58095535206357</v>
      </c>
      <c r="D69" s="495">
        <f t="shared" si="34"/>
        <v>119.76567753866847</v>
      </c>
      <c r="E69" s="507">
        <v>4141.03</v>
      </c>
      <c r="F69" s="494">
        <f t="shared" si="38"/>
        <v>101.98476027228575</v>
      </c>
      <c r="G69" s="495">
        <f t="shared" si="35"/>
        <v>114.91561076052992</v>
      </c>
      <c r="H69" s="507">
        <v>3774.34</v>
      </c>
      <c r="I69" s="494">
        <f t="shared" si="39"/>
        <v>101.18792610247102</v>
      </c>
      <c r="J69" s="495">
        <f t="shared" si="36"/>
        <v>114.4471161864101</v>
      </c>
      <c r="K69" s="11"/>
      <c r="L69" s="11"/>
      <c r="M69" s="11"/>
      <c r="N69" s="11"/>
    </row>
    <row r="70" spans="1:14" ht="16.5" hidden="1" customHeight="1" x14ac:dyDescent="0.2">
      <c r="A70" s="504" t="s">
        <v>12</v>
      </c>
      <c r="B70" s="505">
        <v>5747.51</v>
      </c>
      <c r="C70" s="494">
        <f t="shared" si="37"/>
        <v>100.85244072132839</v>
      </c>
      <c r="D70" s="495">
        <f t="shared" si="34"/>
        <v>120.78660894418294</v>
      </c>
      <c r="E70" s="507">
        <v>4174.51</v>
      </c>
      <c r="F70" s="494">
        <f t="shared" si="38"/>
        <v>100.80849450499032</v>
      </c>
      <c r="G70" s="495">
        <f t="shared" si="35"/>
        <v>115.84469715890486</v>
      </c>
      <c r="H70" s="507">
        <v>3785.74</v>
      </c>
      <c r="I70" s="494">
        <f t="shared" si="39"/>
        <v>100.30203956188366</v>
      </c>
      <c r="J70" s="495">
        <f t="shared" si="36"/>
        <v>114.79279175472803</v>
      </c>
      <c r="K70" s="11"/>
      <c r="L70" s="11"/>
      <c r="M70" s="11"/>
      <c r="N70" s="11"/>
    </row>
    <row r="71" spans="1:14" ht="16.5" hidden="1" customHeight="1" x14ac:dyDescent="0.2">
      <c r="A71" s="506" t="s">
        <v>13</v>
      </c>
      <c r="B71" s="507">
        <v>5664.71</v>
      </c>
      <c r="C71" s="494">
        <f t="shared" si="37"/>
        <v>98.559376147235938</v>
      </c>
      <c r="D71" s="495">
        <f t="shared" si="34"/>
        <v>119.04652824478816</v>
      </c>
      <c r="E71" s="507">
        <v>4204.16</v>
      </c>
      <c r="F71" s="494">
        <f t="shared" si="38"/>
        <v>100.71026300092704</v>
      </c>
      <c r="G71" s="495">
        <f t="shared" si="35"/>
        <v>116.66749918136054</v>
      </c>
      <c r="H71" s="507">
        <v>3824.29</v>
      </c>
      <c r="I71" s="494">
        <f t="shared" si="39"/>
        <v>101.01829497007191</v>
      </c>
      <c r="J71" s="495">
        <f t="shared" si="36"/>
        <v>115.96172097917155</v>
      </c>
      <c r="K71" s="11"/>
      <c r="L71" s="11"/>
      <c r="M71" s="11"/>
      <c r="N71" s="11"/>
    </row>
    <row r="72" spans="1:14" ht="16.5" hidden="1" customHeight="1" x14ac:dyDescent="0.2">
      <c r="A72" s="506" t="s">
        <v>14</v>
      </c>
      <c r="B72" s="507">
        <v>5577.76</v>
      </c>
      <c r="C72" s="494">
        <f t="shared" si="37"/>
        <v>98.465058228929635</v>
      </c>
      <c r="D72" s="495">
        <f t="shared" si="34"/>
        <v>117.21923335574984</v>
      </c>
      <c r="E72" s="507">
        <v>4148.72</v>
      </c>
      <c r="F72" s="494">
        <f t="shared" si="38"/>
        <v>98.681306134875939</v>
      </c>
      <c r="G72" s="495">
        <f t="shared" si="35"/>
        <v>115.12901202706229</v>
      </c>
      <c r="H72" s="507">
        <v>3792.68</v>
      </c>
      <c r="I72" s="494">
        <f t="shared" si="39"/>
        <v>99.173441344667907</v>
      </c>
      <c r="J72" s="495">
        <f t="shared" si="36"/>
        <v>115.00322933754612</v>
      </c>
      <c r="K72" s="11"/>
      <c r="L72" s="11"/>
      <c r="M72" s="11"/>
      <c r="N72" s="11"/>
    </row>
    <row r="73" spans="1:14" ht="16.5" hidden="1" customHeight="1" x14ac:dyDescent="0.2">
      <c r="A73" s="504" t="s">
        <v>66</v>
      </c>
      <c r="B73" s="505">
        <v>5623.5</v>
      </c>
      <c r="C73" s="490">
        <f t="shared" si="37"/>
        <v>100.82004245431857</v>
      </c>
      <c r="D73" s="486">
        <f t="shared" si="34"/>
        <v>118.18048083389377</v>
      </c>
      <c r="E73" s="505">
        <v>4224.0200000000004</v>
      </c>
      <c r="F73" s="490">
        <f t="shared" si="38"/>
        <v>101.81501764399623</v>
      </c>
      <c r="G73" s="486">
        <f t="shared" si="35"/>
        <v>117.218623908712</v>
      </c>
      <c r="H73" s="505">
        <v>3765.76</v>
      </c>
      <c r="I73" s="490">
        <f t="shared" si="39"/>
        <v>99.290211670902906</v>
      </c>
      <c r="J73" s="486">
        <f t="shared" si="36"/>
        <v>114.18694983762346</v>
      </c>
      <c r="K73" s="11"/>
      <c r="L73" s="11"/>
      <c r="M73" s="11"/>
      <c r="N73" s="11"/>
    </row>
    <row r="74" spans="1:14" ht="16.5" hidden="1" customHeight="1" x14ac:dyDescent="0.2">
      <c r="A74" s="504" t="s">
        <v>71</v>
      </c>
      <c r="B74" s="505">
        <v>5652.44</v>
      </c>
      <c r="C74" s="490">
        <f t="shared" si="37"/>
        <v>100.51462612252155</v>
      </c>
      <c r="D74" s="486">
        <f t="shared" si="34"/>
        <v>118.78866845998655</v>
      </c>
      <c r="E74" s="505">
        <v>4125.17</v>
      </c>
      <c r="F74" s="490">
        <f t="shared" si="38"/>
        <v>97.659812216798201</v>
      </c>
      <c r="G74" s="486">
        <f t="shared" si="35"/>
        <v>114.47548799236307</v>
      </c>
      <c r="H74" s="505">
        <v>3583.85</v>
      </c>
      <c r="I74" s="490">
        <f t="shared" si="39"/>
        <v>95.169368201903453</v>
      </c>
      <c r="J74" s="486">
        <f t="shared" si="36"/>
        <v>108.67099872949069</v>
      </c>
      <c r="K74" s="11"/>
      <c r="L74" s="11"/>
      <c r="M74" s="11"/>
      <c r="N74" s="11"/>
    </row>
    <row r="75" spans="1:14" ht="16.5" hidden="1" customHeight="1" x14ac:dyDescent="0.2">
      <c r="A75" s="516" t="s">
        <v>77</v>
      </c>
      <c r="B75" s="517">
        <v>5500.74</v>
      </c>
      <c r="C75" s="518">
        <f t="shared" si="37"/>
        <v>97.316203267969243</v>
      </c>
      <c r="D75" s="519">
        <f t="shared" si="34"/>
        <v>115.60062205783457</v>
      </c>
      <c r="E75" s="517">
        <v>3994.18</v>
      </c>
      <c r="F75" s="518">
        <f t="shared" si="38"/>
        <v>96.824615712806988</v>
      </c>
      <c r="G75" s="519">
        <f t="shared" si="35"/>
        <v>110.84045133396604</v>
      </c>
      <c r="H75" s="517">
        <v>3516.69</v>
      </c>
      <c r="I75" s="518">
        <f t="shared" si="39"/>
        <v>98.126037641084324</v>
      </c>
      <c r="J75" s="519">
        <f t="shared" si="36"/>
        <v>106.63454511824229</v>
      </c>
      <c r="K75" s="11"/>
      <c r="L75" s="11"/>
      <c r="M75" s="11"/>
      <c r="N75" s="11"/>
    </row>
    <row r="76" spans="1:14" ht="96.75" hidden="1" customHeight="1" x14ac:dyDescent="0.2">
      <c r="A76" s="520" t="s">
        <v>78</v>
      </c>
      <c r="B76" s="521">
        <v>5362.02</v>
      </c>
      <c r="C76" s="522">
        <f t="shared" si="37"/>
        <v>97.478157484265765</v>
      </c>
      <c r="D76" s="523">
        <f t="shared" si="34"/>
        <v>112.68535642232685</v>
      </c>
      <c r="E76" s="521">
        <v>3943.1</v>
      </c>
      <c r="F76" s="522">
        <f t="shared" si="38"/>
        <v>98.721139257619839</v>
      </c>
      <c r="G76" s="523">
        <f t="shared" si="35"/>
        <v>109.42295631517895</v>
      </c>
      <c r="H76" s="521">
        <v>3516.52</v>
      </c>
      <c r="I76" s="522">
        <f t="shared" si="39"/>
        <v>99.995165908851789</v>
      </c>
      <c r="J76" s="523">
        <f t="shared" si="36"/>
        <v>106.62939030713578</v>
      </c>
      <c r="K76" s="11"/>
      <c r="L76" s="11"/>
      <c r="M76" s="11"/>
      <c r="N76" s="11"/>
    </row>
    <row r="77" spans="1:14" ht="10.5" hidden="1" customHeight="1" thickBot="1" x14ac:dyDescent="0.25">
      <c r="A77" s="520" t="s">
        <v>82</v>
      </c>
      <c r="B77" s="521">
        <v>5338.1</v>
      </c>
      <c r="C77" s="522">
        <f t="shared" si="37"/>
        <v>99.55389946326197</v>
      </c>
      <c r="D77" s="523">
        <f t="shared" si="34"/>
        <v>112.1826664425017</v>
      </c>
      <c r="E77" s="521">
        <v>4023.2</v>
      </c>
      <c r="F77" s="522">
        <f t="shared" si="38"/>
        <v>102.03139661687504</v>
      </c>
      <c r="G77" s="523">
        <f t="shared" si="35"/>
        <v>111.64577054785016</v>
      </c>
      <c r="H77" s="521">
        <v>3547.2</v>
      </c>
      <c r="I77" s="522">
        <f t="shared" si="39"/>
        <v>100.87245344829547</v>
      </c>
      <c r="J77" s="523">
        <f t="shared" si="36"/>
        <v>107.55968209976683</v>
      </c>
      <c r="K77" s="11"/>
      <c r="L77" s="11"/>
      <c r="M77" s="11"/>
      <c r="N77" s="11"/>
    </row>
    <row r="78" spans="1:14" ht="16.5" hidden="1" customHeight="1" thickBot="1" x14ac:dyDescent="0.25">
      <c r="A78" s="524" t="s">
        <v>203</v>
      </c>
      <c r="B78" s="525">
        <v>5620.83</v>
      </c>
      <c r="C78" s="526">
        <f t="shared" si="37"/>
        <v>105.29645379442123</v>
      </c>
      <c r="D78" s="527">
        <f t="shared" si="34"/>
        <v>118.12436953597849</v>
      </c>
      <c r="E78" s="525">
        <v>4152.71</v>
      </c>
      <c r="F78" s="526">
        <f t="shared" si="38"/>
        <v>103.21907933982899</v>
      </c>
      <c r="G78" s="527">
        <f t="shared" si="35"/>
        <v>115.23973648134891</v>
      </c>
      <c r="H78" s="525">
        <v>3701.89</v>
      </c>
      <c r="I78" s="526">
        <f t="shared" si="39"/>
        <v>104.36090437528192</v>
      </c>
      <c r="J78" s="527">
        <f t="shared" si="36"/>
        <v>112.25025698249486</v>
      </c>
      <c r="K78" s="11"/>
      <c r="L78" s="11"/>
      <c r="M78" s="11"/>
      <c r="N78" s="11"/>
    </row>
    <row r="79" spans="1:14" ht="16.5" hidden="1" customHeight="1" thickBot="1" x14ac:dyDescent="0.25">
      <c r="A79" s="1201" t="s">
        <v>204</v>
      </c>
      <c r="B79" s="1202"/>
      <c r="C79" s="1202"/>
      <c r="D79" s="1202"/>
      <c r="E79" s="1202"/>
      <c r="F79" s="1202"/>
      <c r="G79" s="1202"/>
      <c r="H79" s="1202"/>
      <c r="I79" s="1202"/>
      <c r="J79" s="1203"/>
      <c r="K79" s="11"/>
      <c r="L79" s="11"/>
      <c r="M79" s="11"/>
      <c r="N79" s="11"/>
    </row>
    <row r="80" spans="1:14" ht="16.5" hidden="1" customHeight="1" thickBot="1" x14ac:dyDescent="0.25">
      <c r="A80" s="528" t="s">
        <v>9</v>
      </c>
      <c r="B80" s="529">
        <v>5706.68</v>
      </c>
      <c r="C80" s="530">
        <f>B80/B78*100</f>
        <v>101.52735450102566</v>
      </c>
      <c r="D80" s="531">
        <f t="shared" ref="D80:D85" si="40">B80/B$78*100</f>
        <v>101.52735450102566</v>
      </c>
      <c r="E80" s="529">
        <v>4186.66</v>
      </c>
      <c r="F80" s="530">
        <f>E80/E78*100</f>
        <v>100.81753842671412</v>
      </c>
      <c r="G80" s="531">
        <f>E80/E$78*100</f>
        <v>100.81753842671412</v>
      </c>
      <c r="H80" s="529">
        <v>3726.36</v>
      </c>
      <c r="I80" s="530">
        <f>H80/H78*100</f>
        <v>100.66101369840811</v>
      </c>
      <c r="J80" s="531">
        <f>H80/H$78*100</f>
        <v>100.66101369840811</v>
      </c>
      <c r="K80" s="11"/>
      <c r="L80" s="11"/>
      <c r="M80" s="11"/>
      <c r="N80" s="11"/>
    </row>
    <row r="81" spans="1:14" ht="16.5" hidden="1" customHeight="1" thickBot="1" x14ac:dyDescent="0.25">
      <c r="A81" s="528" t="s">
        <v>10</v>
      </c>
      <c r="B81" s="529">
        <v>5725.77</v>
      </c>
      <c r="C81" s="530">
        <f t="shared" ref="C81:C89" si="41">B81/B80*100</f>
        <v>100.33452024644802</v>
      </c>
      <c r="D81" s="531">
        <f t="shared" si="40"/>
        <v>101.86698405751464</v>
      </c>
      <c r="E81" s="529">
        <v>4200.1400000000003</v>
      </c>
      <c r="F81" s="530">
        <f t="shared" ref="F81:F89" si="42">E81/E80*100</f>
        <v>100.32197503499209</v>
      </c>
      <c r="G81" s="531">
        <f>E81/E$78*100</f>
        <v>101.1421457313417</v>
      </c>
      <c r="H81" s="529">
        <v>3745.11</v>
      </c>
      <c r="I81" s="530">
        <f t="shared" ref="I81:I89" si="43">H81/H80*100</f>
        <v>100.50317199626446</v>
      </c>
      <c r="J81" s="531">
        <f>H81/H$78*100</f>
        <v>101.16751173049443</v>
      </c>
      <c r="K81" s="11"/>
      <c r="L81" s="11"/>
      <c r="M81" s="11"/>
      <c r="N81" s="11"/>
    </row>
    <row r="82" spans="1:14" ht="16.5" hidden="1" customHeight="1" thickBot="1" x14ac:dyDescent="0.25">
      <c r="A82" s="512" t="s">
        <v>11</v>
      </c>
      <c r="B82" s="529">
        <v>5740.27</v>
      </c>
      <c r="C82" s="530">
        <f t="shared" si="41"/>
        <v>100.25324104880218</v>
      </c>
      <c r="D82" s="531">
        <f t="shared" si="40"/>
        <v>102.12495307632503</v>
      </c>
      <c r="E82" s="513">
        <v>4242.49</v>
      </c>
      <c r="F82" s="514">
        <f t="shared" si="42"/>
        <v>101.00829972334253</v>
      </c>
      <c r="G82" s="515">
        <f>E82/E$78*100</f>
        <v>102.16196170693354</v>
      </c>
      <c r="H82" s="513">
        <v>3771.9</v>
      </c>
      <c r="I82" s="514">
        <f t="shared" si="43"/>
        <v>100.71533279396331</v>
      </c>
      <c r="J82" s="515">
        <f>H82/H$78*100</f>
        <v>101.89119611873936</v>
      </c>
      <c r="K82" s="11"/>
      <c r="L82" s="11"/>
      <c r="M82" s="11"/>
      <c r="N82" s="11"/>
    </row>
    <row r="83" spans="1:14" ht="16.5" hidden="1" customHeight="1" thickBot="1" x14ac:dyDescent="0.3">
      <c r="A83" s="433" t="s">
        <v>12</v>
      </c>
      <c r="B83" s="529">
        <v>5772.52</v>
      </c>
      <c r="C83" s="530">
        <f t="shared" si="41"/>
        <v>100.56182026280993</v>
      </c>
      <c r="D83" s="531">
        <f t="shared" si="40"/>
        <v>102.69871175609298</v>
      </c>
      <c r="E83" s="532">
        <v>4328.1099999999997</v>
      </c>
      <c r="F83" s="530">
        <f t="shared" si="42"/>
        <v>102.01815443289199</v>
      </c>
      <c r="G83" s="531">
        <f>E83/E78*100</f>
        <v>104.22374786585145</v>
      </c>
      <c r="H83" s="529">
        <v>3872.49</v>
      </c>
      <c r="I83" s="530">
        <f t="shared" si="43"/>
        <v>102.66682573769188</v>
      </c>
      <c r="J83" s="531">
        <f>H83/H78*100</f>
        <v>104.60845676127599</v>
      </c>
      <c r="K83" s="11"/>
      <c r="L83" s="73"/>
      <c r="M83" s="73"/>
      <c r="N83" s="11"/>
    </row>
    <row r="84" spans="1:14" ht="16.5" hidden="1" customHeight="1" thickBot="1" x14ac:dyDescent="0.3">
      <c r="A84" s="433" t="s">
        <v>13</v>
      </c>
      <c r="B84" s="529">
        <v>5814.3</v>
      </c>
      <c r="C84" s="530">
        <f t="shared" si="41"/>
        <v>100.72377401897266</v>
      </c>
      <c r="D84" s="531">
        <f t="shared" si="40"/>
        <v>103.44201834960319</v>
      </c>
      <c r="E84" s="532">
        <v>4385.75</v>
      </c>
      <c r="F84" s="530">
        <f t="shared" si="42"/>
        <v>101.33175912811829</v>
      </c>
      <c r="G84" s="531">
        <f>E84/E78*100</f>
        <v>105.61175714172191</v>
      </c>
      <c r="H84" s="529">
        <v>4036.68</v>
      </c>
      <c r="I84" s="530">
        <f t="shared" si="43"/>
        <v>104.23990765631414</v>
      </c>
      <c r="J84" s="531">
        <f>H84/H78*100</f>
        <v>109.04375872864942</v>
      </c>
      <c r="K84" s="11"/>
      <c r="L84" s="73"/>
      <c r="M84" s="73"/>
      <c r="N84" s="11"/>
    </row>
    <row r="85" spans="1:14" ht="16.5" hidden="1" customHeight="1" thickBot="1" x14ac:dyDescent="0.3">
      <c r="A85" s="433" t="s">
        <v>14</v>
      </c>
      <c r="B85" s="529">
        <v>5874.92</v>
      </c>
      <c r="C85" s="530">
        <f t="shared" si="41"/>
        <v>101.04260186092908</v>
      </c>
      <c r="D85" s="531">
        <f t="shared" si="40"/>
        <v>104.52050675789874</v>
      </c>
      <c r="E85" s="532">
        <v>4588.34</v>
      </c>
      <c r="F85" s="530">
        <f t="shared" si="42"/>
        <v>104.61927834463889</v>
      </c>
      <c r="G85" s="531">
        <f>E85/E78*100</f>
        <v>110.49025816876208</v>
      </c>
      <c r="H85" s="529">
        <v>4233.1899999999996</v>
      </c>
      <c r="I85" s="530">
        <f t="shared" si="43"/>
        <v>104.86810943646758</v>
      </c>
      <c r="J85" s="531">
        <f>H85/H78*100</f>
        <v>114.35212823719776</v>
      </c>
      <c r="K85" s="11"/>
      <c r="L85" s="73"/>
      <c r="M85" s="73"/>
      <c r="N85" s="11"/>
    </row>
    <row r="86" spans="1:14" ht="16.5" hidden="1" customHeight="1" thickBot="1" x14ac:dyDescent="0.3">
      <c r="A86" s="528" t="s">
        <v>66</v>
      </c>
      <c r="B86" s="529">
        <v>6107.5</v>
      </c>
      <c r="C86" s="530">
        <f t="shared" si="41"/>
        <v>103.95886241855207</v>
      </c>
      <c r="D86" s="531">
        <f t="shared" ref="D86:D91" si="44">B86/B$78*100</f>
        <v>108.65832981961738</v>
      </c>
      <c r="E86" s="529">
        <v>4625.53</v>
      </c>
      <c r="F86" s="530">
        <f t="shared" si="42"/>
        <v>100.81053278527745</v>
      </c>
      <c r="G86" s="531">
        <f t="shared" ref="G86:G91" si="45">E86/E$78*100</f>
        <v>111.38581793575761</v>
      </c>
      <c r="H86" s="529">
        <v>4066.84</v>
      </c>
      <c r="I86" s="530">
        <f t="shared" si="43"/>
        <v>96.070339389443902</v>
      </c>
      <c r="J86" s="531">
        <f t="shared" ref="J86:J91" si="46">H86/H$78*100</f>
        <v>109.85847769652798</v>
      </c>
      <c r="K86" s="11"/>
      <c r="L86" s="73"/>
      <c r="M86" s="73"/>
      <c r="N86" s="11"/>
    </row>
    <row r="87" spans="1:14" ht="16.5" hidden="1" customHeight="1" thickBot="1" x14ac:dyDescent="0.3">
      <c r="A87" s="528" t="s">
        <v>71</v>
      </c>
      <c r="B87" s="529">
        <v>5974.9</v>
      </c>
      <c r="C87" s="530">
        <f t="shared" si="41"/>
        <v>97.828898894801469</v>
      </c>
      <c r="D87" s="531">
        <f t="shared" si="44"/>
        <v>106.29924762001342</v>
      </c>
      <c r="E87" s="529">
        <v>4437.6000000000004</v>
      </c>
      <c r="F87" s="530">
        <f t="shared" si="42"/>
        <v>95.937114233395974</v>
      </c>
      <c r="G87" s="531">
        <f t="shared" si="45"/>
        <v>106.86033939283024</v>
      </c>
      <c r="H87" s="529">
        <v>3839.9</v>
      </c>
      <c r="I87" s="530">
        <f t="shared" si="43"/>
        <v>94.419746043611255</v>
      </c>
      <c r="J87" s="531">
        <f t="shared" si="46"/>
        <v>103.72809564843905</v>
      </c>
      <c r="K87" s="11"/>
      <c r="L87" s="73"/>
      <c r="M87" s="73"/>
      <c r="N87" s="11"/>
    </row>
    <row r="88" spans="1:14" ht="18.75" hidden="1" thickBot="1" x14ac:dyDescent="0.3">
      <c r="A88" s="528" t="s">
        <v>77</v>
      </c>
      <c r="B88" s="529">
        <v>5756.2</v>
      </c>
      <c r="C88" s="530">
        <f t="shared" si="41"/>
        <v>96.339687693517888</v>
      </c>
      <c r="D88" s="531">
        <f t="shared" si="44"/>
        <v>102.40836317768016</v>
      </c>
      <c r="E88" s="529">
        <v>4228.7</v>
      </c>
      <c r="F88" s="530">
        <f t="shared" si="42"/>
        <v>95.292500450694064</v>
      </c>
      <c r="G88" s="531">
        <f t="shared" si="45"/>
        <v>101.82988939752595</v>
      </c>
      <c r="H88" s="529">
        <v>3729.05</v>
      </c>
      <c r="I88" s="530">
        <f t="shared" si="43"/>
        <v>97.113206073074821</v>
      </c>
      <c r="J88" s="531">
        <f t="shared" si="46"/>
        <v>100.73367928274477</v>
      </c>
      <c r="K88" s="11"/>
      <c r="L88" s="73"/>
      <c r="M88" s="73"/>
      <c r="N88" s="11"/>
    </row>
    <row r="89" spans="1:14" ht="18.75" hidden="1" thickBot="1" x14ac:dyDescent="0.3">
      <c r="A89" s="528" t="s">
        <v>78</v>
      </c>
      <c r="B89" s="529">
        <v>5683.44</v>
      </c>
      <c r="C89" s="530">
        <f t="shared" si="41"/>
        <v>98.735971647962202</v>
      </c>
      <c r="D89" s="531">
        <f t="shared" si="44"/>
        <v>101.11389243225643</v>
      </c>
      <c r="E89" s="529">
        <v>4223.9399999999996</v>
      </c>
      <c r="F89" s="530">
        <f t="shared" si="42"/>
        <v>99.887435854990898</v>
      </c>
      <c r="G89" s="531">
        <f t="shared" si="45"/>
        <v>101.71526545316189</v>
      </c>
      <c r="H89" s="529">
        <v>3714.19</v>
      </c>
      <c r="I89" s="530">
        <f t="shared" si="43"/>
        <v>99.601507086255211</v>
      </c>
      <c r="J89" s="531">
        <f t="shared" si="46"/>
        <v>100.33226270904862</v>
      </c>
      <c r="K89" s="11"/>
      <c r="L89" s="73"/>
      <c r="M89" s="73"/>
      <c r="N89" s="11"/>
    </row>
    <row r="90" spans="1:14" ht="18.75" hidden="1" thickBot="1" x14ac:dyDescent="0.3">
      <c r="A90" s="528" t="s">
        <v>82</v>
      </c>
      <c r="B90" s="529">
        <v>5697.84</v>
      </c>
      <c r="C90" s="530">
        <f>B90/B89*100</f>
        <v>100.25336767872979</v>
      </c>
      <c r="D90" s="531">
        <f t="shared" si="44"/>
        <v>101.37008235438539</v>
      </c>
      <c r="E90" s="529">
        <v>4213.88</v>
      </c>
      <c r="F90" s="530">
        <f>E90/E89*100</f>
        <v>99.761833738168633</v>
      </c>
      <c r="G90" s="531">
        <f t="shared" si="45"/>
        <v>101.47301400772027</v>
      </c>
      <c r="H90" s="529">
        <v>3720.01</v>
      </c>
      <c r="I90" s="530">
        <f>H90/H89*100</f>
        <v>100.1566963456366</v>
      </c>
      <c r="J90" s="531">
        <f t="shared" si="46"/>
        <v>100.48947969820823</v>
      </c>
      <c r="K90" s="11"/>
      <c r="L90" s="73"/>
      <c r="M90" s="73"/>
      <c r="N90" s="11"/>
    </row>
    <row r="91" spans="1:14" ht="16.5" hidden="1" customHeight="1" thickBot="1" x14ac:dyDescent="0.3">
      <c r="A91" s="528" t="s">
        <v>224</v>
      </c>
      <c r="B91" s="529">
        <v>5748.02</v>
      </c>
      <c r="C91" s="530">
        <f>B91/B90*100</f>
        <v>100.88068461030848</v>
      </c>
      <c r="D91" s="531">
        <f t="shared" si="44"/>
        <v>102.26283306913749</v>
      </c>
      <c r="E91" s="529">
        <v>4250.62</v>
      </c>
      <c r="F91" s="530">
        <f>E91/E90*100</f>
        <v>100.8718805471442</v>
      </c>
      <c r="G91" s="531">
        <f t="shared" si="45"/>
        <v>102.35773747745446</v>
      </c>
      <c r="H91" s="529">
        <v>3749.64</v>
      </c>
      <c r="I91" s="530">
        <f>H91/H90*100</f>
        <v>100.79650323520634</v>
      </c>
      <c r="J91" s="531">
        <f t="shared" si="46"/>
        <v>101.28988165504647</v>
      </c>
      <c r="K91" s="11"/>
      <c r="L91" s="73"/>
      <c r="M91" s="73"/>
      <c r="N91" s="11"/>
    </row>
    <row r="92" spans="1:14" ht="16.5" hidden="1" customHeight="1" thickBot="1" x14ac:dyDescent="0.3">
      <c r="A92" s="1201" t="s">
        <v>226</v>
      </c>
      <c r="B92" s="1202"/>
      <c r="C92" s="1202"/>
      <c r="D92" s="1202"/>
      <c r="E92" s="1202"/>
      <c r="F92" s="1202"/>
      <c r="G92" s="1202"/>
      <c r="H92" s="1202"/>
      <c r="I92" s="1202"/>
      <c r="J92" s="1203"/>
      <c r="K92" s="11"/>
      <c r="L92" s="73"/>
      <c r="M92" s="73"/>
      <c r="N92" s="11"/>
    </row>
    <row r="93" spans="1:14" ht="16.5" hidden="1" customHeight="1" thickBot="1" x14ac:dyDescent="0.3">
      <c r="A93" s="528" t="s">
        <v>9</v>
      </c>
      <c r="B93" s="529">
        <v>5807.41</v>
      </c>
      <c r="C93" s="530">
        <f>B93/B91*100</f>
        <v>101.03322535412194</v>
      </c>
      <c r="D93" s="530">
        <f>B93/B$91*100</f>
        <v>101.03322535412194</v>
      </c>
      <c r="E93" s="529">
        <v>4266.87</v>
      </c>
      <c r="F93" s="530">
        <f>E93/E91*100</f>
        <v>100.38229717076568</v>
      </c>
      <c r="G93" s="530">
        <f>E93/E$91*100</f>
        <v>100.38229717076568</v>
      </c>
      <c r="H93" s="529">
        <v>3787.77</v>
      </c>
      <c r="I93" s="530">
        <f>H93/H91*100</f>
        <v>101.01689762217174</v>
      </c>
      <c r="J93" s="531">
        <f>H93/H$91*100</f>
        <v>101.01689762217174</v>
      </c>
      <c r="K93" s="11"/>
      <c r="L93" s="73"/>
      <c r="M93" s="73"/>
      <c r="N93" s="434"/>
    </row>
    <row r="94" spans="1:14" ht="16.5" hidden="1" customHeight="1" thickBot="1" x14ac:dyDescent="0.3">
      <c r="A94" s="528" t="s">
        <v>10</v>
      </c>
      <c r="B94" s="529">
        <v>5865.29</v>
      </c>
      <c r="C94" s="530">
        <f t="shared" ref="C94:C99" si="47">B94/B93*100</f>
        <v>100.99665771832882</v>
      </c>
      <c r="D94" s="530">
        <f t="shared" ref="D94:D99" si="48">B94/B$91*100</f>
        <v>102.04018079269035</v>
      </c>
      <c r="E94" s="529">
        <v>4329.26</v>
      </c>
      <c r="F94" s="530">
        <f t="shared" ref="F94:F99" si="49">E94/E93*100</f>
        <v>101.46219594222462</v>
      </c>
      <c r="G94" s="530">
        <f t="shared" ref="G94:G99" si="50">E94/E$91*100</f>
        <v>101.85008304670848</v>
      </c>
      <c r="H94" s="529">
        <v>3826.25</v>
      </c>
      <c r="I94" s="530">
        <f t="shared" ref="I94:I99" si="51">H94/H93*100</f>
        <v>101.01590117668179</v>
      </c>
      <c r="J94" s="531">
        <f t="shared" ref="J94:J99" si="52">H94/H$91*100</f>
        <v>102.04312947376282</v>
      </c>
      <c r="K94" s="11"/>
      <c r="L94" s="73"/>
      <c r="M94" s="73"/>
      <c r="N94" s="434"/>
    </row>
    <row r="95" spans="1:14" ht="16.5" hidden="1" customHeight="1" thickBot="1" x14ac:dyDescent="0.3">
      <c r="A95" s="528" t="s">
        <v>11</v>
      </c>
      <c r="B95" s="529">
        <v>5786.58</v>
      </c>
      <c r="C95" s="530">
        <f t="shared" si="47"/>
        <v>98.658037368996247</v>
      </c>
      <c r="D95" s="530">
        <f t="shared" si="48"/>
        <v>100.67083969784376</v>
      </c>
      <c r="E95" s="529">
        <v>4335.68</v>
      </c>
      <c r="F95" s="530">
        <f t="shared" si="49"/>
        <v>100.14829324180114</v>
      </c>
      <c r="G95" s="530">
        <f t="shared" si="50"/>
        <v>102.0011198366356</v>
      </c>
      <c r="H95" s="529">
        <v>3895.14</v>
      </c>
      <c r="I95" s="530">
        <f t="shared" si="51"/>
        <v>101.80045736687357</v>
      </c>
      <c r="J95" s="531">
        <f t="shared" si="52"/>
        <v>103.88037251576152</v>
      </c>
      <c r="K95" s="11"/>
      <c r="L95" s="73"/>
      <c r="M95" s="73"/>
      <c r="N95" s="434"/>
    </row>
    <row r="96" spans="1:14" ht="16.5" hidden="1" customHeight="1" thickBot="1" x14ac:dyDescent="0.3">
      <c r="A96" s="528" t="s">
        <v>12</v>
      </c>
      <c r="B96" s="529">
        <v>5901.32</v>
      </c>
      <c r="C96" s="530">
        <f t="shared" si="47"/>
        <v>101.98286379865135</v>
      </c>
      <c r="D96" s="530">
        <f t="shared" si="48"/>
        <v>102.66700533401065</v>
      </c>
      <c r="E96" s="529">
        <v>4372.96</v>
      </c>
      <c r="F96" s="530">
        <f t="shared" si="49"/>
        <v>100.85984205476419</v>
      </c>
      <c r="G96" s="530">
        <f t="shared" si="50"/>
        <v>102.87816836132141</v>
      </c>
      <c r="H96" s="529">
        <v>3947.8</v>
      </c>
      <c r="I96" s="530">
        <f t="shared" si="51"/>
        <v>101.35194113690393</v>
      </c>
      <c r="J96" s="531">
        <f t="shared" si="52"/>
        <v>105.28477400497115</v>
      </c>
      <c r="K96" s="11"/>
      <c r="L96" s="73"/>
      <c r="M96" s="73"/>
      <c r="N96" s="434"/>
    </row>
    <row r="97" spans="1:32" ht="16.5" hidden="1" customHeight="1" thickBot="1" x14ac:dyDescent="0.3">
      <c r="A97" s="528" t="s">
        <v>13</v>
      </c>
      <c r="B97" s="529">
        <v>6109.23</v>
      </c>
      <c r="C97" s="530">
        <f t="shared" si="47"/>
        <v>103.52311008384565</v>
      </c>
      <c r="D97" s="530">
        <f t="shared" si="48"/>
        <v>106.28407695171553</v>
      </c>
      <c r="E97" s="529">
        <v>4447.75</v>
      </c>
      <c r="F97" s="530">
        <f t="shared" si="49"/>
        <v>101.71028319490689</v>
      </c>
      <c r="G97" s="530">
        <f t="shared" si="50"/>
        <v>104.63767638603309</v>
      </c>
      <c r="H97" s="529">
        <v>3969.88</v>
      </c>
      <c r="I97" s="530">
        <f t="shared" si="51"/>
        <v>100.5592988499924</v>
      </c>
      <c r="J97" s="531">
        <f t="shared" si="52"/>
        <v>105.87363053519805</v>
      </c>
      <c r="K97" s="11"/>
      <c r="L97" s="73"/>
      <c r="M97" s="73"/>
      <c r="N97" s="434"/>
    </row>
    <row r="98" spans="1:32" ht="16.5" hidden="1" customHeight="1" thickBot="1" x14ac:dyDescent="0.3">
      <c r="A98" s="528" t="s">
        <v>14</v>
      </c>
      <c r="B98" s="529">
        <v>6052.97</v>
      </c>
      <c r="C98" s="530">
        <f t="shared" si="47"/>
        <v>99.07909834790965</v>
      </c>
      <c r="D98" s="530">
        <f t="shared" si="48"/>
        <v>105.30530513115821</v>
      </c>
      <c r="E98" s="529">
        <v>4522.8500000000004</v>
      </c>
      <c r="F98" s="530">
        <f t="shared" si="49"/>
        <v>101.68849418245181</v>
      </c>
      <c r="G98" s="530">
        <f t="shared" si="50"/>
        <v>106.40447746446402</v>
      </c>
      <c r="H98" s="529">
        <v>4060.3</v>
      </c>
      <c r="I98" s="530">
        <f t="shared" si="51"/>
        <v>102.27765070984513</v>
      </c>
      <c r="J98" s="531">
        <f t="shared" si="52"/>
        <v>108.28506203262181</v>
      </c>
      <c r="K98" s="11"/>
      <c r="L98" s="73"/>
      <c r="M98" s="73"/>
      <c r="N98" s="434"/>
    </row>
    <row r="99" spans="1:32" ht="16.5" hidden="1" customHeight="1" thickBot="1" x14ac:dyDescent="0.3">
      <c r="A99" s="528" t="s">
        <v>66</v>
      </c>
      <c r="B99" s="529">
        <v>6175.2</v>
      </c>
      <c r="C99" s="530">
        <f t="shared" si="47"/>
        <v>102.01933926650884</v>
      </c>
      <c r="D99" s="530">
        <f t="shared" si="48"/>
        <v>107.43177650738862</v>
      </c>
      <c r="E99" s="529">
        <v>4639.66</v>
      </c>
      <c r="F99" s="530">
        <f t="shared" si="49"/>
        <v>102.58266358601323</v>
      </c>
      <c r="G99" s="530">
        <f t="shared" si="50"/>
        <v>109.15254715782639</v>
      </c>
      <c r="H99" s="529">
        <v>4040.85</v>
      </c>
      <c r="I99" s="530">
        <f t="shared" si="51"/>
        <v>99.520971356796281</v>
      </c>
      <c r="J99" s="531">
        <f t="shared" si="52"/>
        <v>107.76634556917463</v>
      </c>
      <c r="K99" s="11"/>
      <c r="L99" s="73"/>
      <c r="M99" s="73"/>
      <c r="N99" s="434"/>
    </row>
    <row r="100" spans="1:32" ht="16.5" hidden="1" customHeight="1" thickBot="1" x14ac:dyDescent="0.3">
      <c r="A100" s="528" t="s">
        <v>71</v>
      </c>
      <c r="B100" s="529">
        <v>6070.5</v>
      </c>
      <c r="C100" s="530">
        <f>B100/B99*100</f>
        <v>98.304508356004675</v>
      </c>
      <c r="D100" s="530">
        <f>B100/B$91*100</f>
        <v>105.61027971371011</v>
      </c>
      <c r="E100" s="529">
        <v>4546.8900000000003</v>
      </c>
      <c r="F100" s="530">
        <f>E100/E99*100</f>
        <v>98.000500036640631</v>
      </c>
      <c r="G100" s="530">
        <f>E100/E$91*100</f>
        <v>106.97004201739983</v>
      </c>
      <c r="H100" s="529">
        <v>3943.27</v>
      </c>
      <c r="I100" s="530">
        <f>H100/H99*100</f>
        <v>97.585161537795273</v>
      </c>
      <c r="J100" s="531">
        <f>H100/H$91*100</f>
        <v>105.16396240705774</v>
      </c>
      <c r="K100" s="11"/>
      <c r="L100" s="73"/>
      <c r="M100" s="73"/>
      <c r="N100" s="434"/>
    </row>
    <row r="101" spans="1:32" ht="16.5" hidden="1" customHeight="1" thickBot="1" x14ac:dyDescent="0.3">
      <c r="A101" s="528" t="s">
        <v>77</v>
      </c>
      <c r="B101" s="529">
        <v>5877.44</v>
      </c>
      <c r="C101" s="530">
        <f>B101/B100*100</f>
        <v>96.819701836751491</v>
      </c>
      <c r="D101" s="530">
        <f>B101/B$91*100</f>
        <v>102.25155792777339</v>
      </c>
      <c r="E101" s="529">
        <v>4440.26</v>
      </c>
      <c r="F101" s="530">
        <f>E101/E100*100</f>
        <v>97.654880588710085</v>
      </c>
      <c r="G101" s="530">
        <f>E101/E$91*100</f>
        <v>104.46146679778481</v>
      </c>
      <c r="H101" s="529">
        <v>3840.19</v>
      </c>
      <c r="I101" s="530">
        <f>H101/H100*100</f>
        <v>97.385925893991526</v>
      </c>
      <c r="J101" s="531">
        <f>H101/H$91*100</f>
        <v>102.41489849692238</v>
      </c>
      <c r="K101" s="11"/>
      <c r="L101" s="73"/>
      <c r="M101" s="73"/>
      <c r="N101" s="434"/>
    </row>
    <row r="102" spans="1:32" ht="16.5" hidden="1" customHeight="1" thickBot="1" x14ac:dyDescent="0.3">
      <c r="A102" s="528" t="s">
        <v>78</v>
      </c>
      <c r="B102" s="529">
        <v>5824.46</v>
      </c>
      <c r="C102" s="530">
        <f>B102/B101*100</f>
        <v>99.098587139979315</v>
      </c>
      <c r="D102" s="530">
        <f>B102/B$91*100</f>
        <v>101.32984923504094</v>
      </c>
      <c r="E102" s="529">
        <v>4371.79</v>
      </c>
      <c r="F102" s="530">
        <f>E102/E101*100</f>
        <v>98.457973181750617</v>
      </c>
      <c r="G102" s="530">
        <f>E102/E$91*100</f>
        <v>102.85064296502628</v>
      </c>
      <c r="H102" s="529">
        <v>3833.19</v>
      </c>
      <c r="I102" s="530">
        <f>H102/H101*100</f>
        <v>99.817717352526827</v>
      </c>
      <c r="J102" s="531">
        <f>H102/H$91*100</f>
        <v>102.22821390853522</v>
      </c>
      <c r="K102" s="11"/>
      <c r="L102" s="73"/>
      <c r="M102" s="73"/>
      <c r="N102" s="434"/>
    </row>
    <row r="103" spans="1:32" ht="16.5" hidden="1" customHeight="1" thickBot="1" x14ac:dyDescent="0.3">
      <c r="A103" s="528" t="s">
        <v>82</v>
      </c>
      <c r="B103" s="529">
        <v>5942.05</v>
      </c>
      <c r="C103" s="530">
        <f>B103/B102*100</f>
        <v>102.01889960614375</v>
      </c>
      <c r="D103" s="530">
        <f>B103/B$91*100</f>
        <v>103.37559716215323</v>
      </c>
      <c r="E103" s="529">
        <v>4420.37</v>
      </c>
      <c r="F103" s="530">
        <f>E103/E102*100</f>
        <v>101.11121531455079</v>
      </c>
      <c r="G103" s="530">
        <f>E103/E$91*100</f>
        <v>103.99353506076761</v>
      </c>
      <c r="H103" s="529">
        <v>3883.49</v>
      </c>
      <c r="I103" s="530">
        <f>H103/H102*100</f>
        <v>101.31222297877225</v>
      </c>
      <c r="J103" s="531">
        <f>H103/H$91*100</f>
        <v>103.56967602223146</v>
      </c>
      <c r="K103" s="11"/>
      <c r="L103" s="73"/>
      <c r="M103" s="73"/>
      <c r="N103" s="434"/>
    </row>
    <row r="104" spans="1:32" ht="16.5" customHeight="1" thickBot="1" x14ac:dyDescent="0.3">
      <c r="A104" s="528" t="s">
        <v>406</v>
      </c>
      <c r="B104" s="529">
        <v>6066.66</v>
      </c>
      <c r="C104" s="530">
        <f>B104/B103*100</f>
        <v>102.09708770542152</v>
      </c>
      <c r="D104" s="530">
        <f>B104/B$91*100</f>
        <v>105.54347410064682</v>
      </c>
      <c r="E104" s="529">
        <v>4494.9399999999996</v>
      </c>
      <c r="F104" s="530">
        <f>E104/E103*100</f>
        <v>101.6869628560505</v>
      </c>
      <c r="G104" s="530">
        <f>E104/E$91*100</f>
        <v>105.74786736993661</v>
      </c>
      <c r="H104" s="529">
        <v>3989.17</v>
      </c>
      <c r="I104" s="530">
        <f>H104/H103*100</f>
        <v>102.72126360567428</v>
      </c>
      <c r="J104" s="531">
        <f>H104/H$91*100</f>
        <v>106.3880799223392</v>
      </c>
      <c r="K104" s="11"/>
      <c r="L104" s="73"/>
      <c r="M104" s="73"/>
      <c r="N104" s="434"/>
      <c r="X104" s="61"/>
      <c r="Y104" s="61"/>
      <c r="Z104" s="61"/>
      <c r="AA104" s="61"/>
      <c r="AB104" s="61"/>
      <c r="AC104" s="61"/>
      <c r="AD104" s="61"/>
      <c r="AE104" s="61"/>
      <c r="AF104" s="61"/>
    </row>
    <row r="105" spans="1:32" ht="16.5" customHeight="1" thickBot="1" x14ac:dyDescent="0.3">
      <c r="A105" s="1201" t="s">
        <v>407</v>
      </c>
      <c r="B105" s="1202"/>
      <c r="C105" s="1202"/>
      <c r="D105" s="1202"/>
      <c r="E105" s="1202"/>
      <c r="F105" s="1202"/>
      <c r="G105" s="1202"/>
      <c r="H105" s="1202"/>
      <c r="I105" s="1202"/>
      <c r="J105" s="1203"/>
      <c r="K105" s="11"/>
      <c r="L105" s="73"/>
      <c r="M105" s="73"/>
      <c r="N105" s="250"/>
      <c r="X105" s="61"/>
      <c r="Y105" s="61"/>
      <c r="Z105" s="61"/>
      <c r="AA105" s="61"/>
      <c r="AB105" s="61"/>
      <c r="AC105" s="61"/>
      <c r="AD105" s="61"/>
      <c r="AE105" s="61"/>
      <c r="AF105" s="61"/>
    </row>
    <row r="106" spans="1:32" ht="16.5" customHeight="1" thickBot="1" x14ac:dyDescent="0.3">
      <c r="A106" s="528" t="s">
        <v>9</v>
      </c>
      <c r="B106" s="529">
        <v>6132.48</v>
      </c>
      <c r="C106" s="530">
        <f>B106/B104*100</f>
        <v>101.08494624719367</v>
      </c>
      <c r="D106" s="530">
        <f t="shared" ref="D106:D111" si="53">B106/B$104*100</f>
        <v>101.08494624719367</v>
      </c>
      <c r="E106" s="529">
        <v>4538.47</v>
      </c>
      <c r="F106" s="530">
        <f>E106/E104*100</f>
        <v>100.96842227037514</v>
      </c>
      <c r="G106" s="530">
        <f t="shared" ref="G106:G112" si="54">E106/E$104*100</f>
        <v>100.96842227037514</v>
      </c>
      <c r="H106" s="529">
        <v>4065.66</v>
      </c>
      <c r="I106" s="530">
        <f>H106/H104*100</f>
        <v>101.91744147278756</v>
      </c>
      <c r="J106" s="531">
        <f t="shared" ref="J106:J112" si="55">H106/H$104*100</f>
        <v>101.91744147278756</v>
      </c>
      <c r="K106" s="535"/>
      <c r="L106" s="536"/>
      <c r="M106" s="535"/>
      <c r="N106" s="537"/>
      <c r="O106" s="61"/>
      <c r="P106" s="536"/>
      <c r="Q106" s="61"/>
      <c r="R106" s="536"/>
      <c r="S106" s="61"/>
      <c r="T106" s="536"/>
      <c r="U106" s="61"/>
      <c r="V106" s="536"/>
      <c r="X106" s="61"/>
      <c r="Y106" s="61"/>
      <c r="Z106" s="61"/>
      <c r="AA106" s="61"/>
      <c r="AB106" s="61"/>
      <c r="AC106" s="61"/>
      <c r="AD106" s="61"/>
      <c r="AE106" s="61"/>
      <c r="AF106" s="61"/>
    </row>
    <row r="107" spans="1:32" ht="16.5" customHeight="1" thickBot="1" x14ac:dyDescent="0.3">
      <c r="A107" s="528" t="s">
        <v>10</v>
      </c>
      <c r="B107" s="529">
        <v>6215.04</v>
      </c>
      <c r="C107" s="530">
        <f t="shared" ref="C107:C110" si="56">B107/B106*100</f>
        <v>101.34627426424547</v>
      </c>
      <c r="D107" s="530">
        <f t="shared" si="53"/>
        <v>102.445826863546</v>
      </c>
      <c r="E107" s="529">
        <v>4646.9399999999996</v>
      </c>
      <c r="F107" s="530">
        <f t="shared" ref="F107:F111" si="57">E107/E106*100</f>
        <v>102.39001249319703</v>
      </c>
      <c r="G107" s="530">
        <f t="shared" si="54"/>
        <v>103.38158017682105</v>
      </c>
      <c r="H107" s="529">
        <v>4103.8599999999997</v>
      </c>
      <c r="I107" s="530">
        <f t="shared" ref="I107:I111" si="58">H107/H106*100</f>
        <v>100.93957684607173</v>
      </c>
      <c r="J107" s="531">
        <f t="shared" si="55"/>
        <v>102.87503415497459</v>
      </c>
      <c r="K107" s="535"/>
      <c r="L107" s="536"/>
      <c r="M107" s="535"/>
      <c r="N107" s="537"/>
      <c r="O107" s="61"/>
      <c r="P107" s="536"/>
      <c r="Q107" s="61"/>
      <c r="R107" s="536"/>
      <c r="S107" s="61"/>
      <c r="T107" s="536"/>
      <c r="U107" s="61"/>
      <c r="V107" s="536"/>
      <c r="X107" s="61"/>
      <c r="Y107" s="61"/>
      <c r="Z107" s="61"/>
      <c r="AA107" s="61"/>
      <c r="AB107" s="61"/>
      <c r="AC107" s="61"/>
      <c r="AD107" s="61"/>
      <c r="AE107" s="61"/>
      <c r="AF107" s="61"/>
    </row>
    <row r="108" spans="1:32" ht="16.5" customHeight="1" thickBot="1" x14ac:dyDescent="0.3">
      <c r="A108" s="528" t="s">
        <v>11</v>
      </c>
      <c r="B108" s="529">
        <v>6224.88</v>
      </c>
      <c r="C108" s="530">
        <f t="shared" si="56"/>
        <v>100.15832561013285</v>
      </c>
      <c r="D108" s="530">
        <f t="shared" si="53"/>
        <v>102.60802484398334</v>
      </c>
      <c r="E108" s="529">
        <v>4721.8900000000003</v>
      </c>
      <c r="F108" s="530">
        <f t="shared" si="57"/>
        <v>101.61288934223383</v>
      </c>
      <c r="G108" s="530">
        <f t="shared" si="54"/>
        <v>105.04901066532592</v>
      </c>
      <c r="H108" s="529">
        <v>4179.78</v>
      </c>
      <c r="I108" s="530">
        <f t="shared" si="58"/>
        <v>101.8499656421028</v>
      </c>
      <c r="J108" s="531">
        <f t="shared" si="55"/>
        <v>104.77818694114313</v>
      </c>
      <c r="K108" s="535"/>
      <c r="L108" s="536"/>
      <c r="M108" s="535"/>
      <c r="N108" s="537"/>
      <c r="O108" s="61"/>
      <c r="P108" s="536"/>
      <c r="Q108" s="61"/>
      <c r="R108" s="536"/>
      <c r="S108" s="61"/>
      <c r="T108" s="536"/>
      <c r="U108" s="61"/>
      <c r="V108" s="536"/>
      <c r="X108" s="61"/>
      <c r="Y108" s="61"/>
      <c r="Z108" s="61"/>
      <c r="AA108" s="61"/>
      <c r="AB108" s="61"/>
      <c r="AC108" s="61"/>
      <c r="AD108" s="61"/>
      <c r="AE108" s="61"/>
      <c r="AF108" s="61"/>
    </row>
    <row r="109" spans="1:32" ht="16.5" customHeight="1" thickBot="1" x14ac:dyDescent="0.3">
      <c r="A109" s="528" t="s">
        <v>12</v>
      </c>
      <c r="B109" s="529">
        <v>6215.39</v>
      </c>
      <c r="C109" s="530">
        <f t="shared" si="56"/>
        <v>99.847547261955256</v>
      </c>
      <c r="D109" s="530">
        <f t="shared" si="53"/>
        <v>102.45159610065507</v>
      </c>
      <c r="E109" s="529">
        <v>4754.6099999999997</v>
      </c>
      <c r="F109" s="530">
        <f t="shared" si="57"/>
        <v>100.69294286821588</v>
      </c>
      <c r="G109" s="530">
        <f t="shared" si="54"/>
        <v>105.77694029286265</v>
      </c>
      <c r="H109" s="529">
        <v>4242.92</v>
      </c>
      <c r="I109" s="530">
        <f t="shared" si="58"/>
        <v>101.51060582135902</v>
      </c>
      <c r="J109" s="531">
        <f t="shared" si="55"/>
        <v>106.36097233259049</v>
      </c>
      <c r="K109" s="535"/>
      <c r="L109" s="536"/>
      <c r="M109" s="535"/>
      <c r="N109" s="537"/>
      <c r="O109" s="61"/>
      <c r="P109" s="536"/>
      <c r="Q109" s="61"/>
      <c r="R109" s="536"/>
      <c r="S109" s="61"/>
      <c r="T109" s="536"/>
      <c r="U109" s="61"/>
      <c r="V109" s="536"/>
      <c r="X109" s="61"/>
      <c r="Y109" s="61"/>
      <c r="Z109" s="61"/>
      <c r="AA109" s="61"/>
      <c r="AB109" s="61"/>
      <c r="AC109" s="61"/>
      <c r="AD109" s="61"/>
      <c r="AE109" s="61"/>
      <c r="AF109" s="61"/>
    </row>
    <row r="110" spans="1:32" ht="16.5" customHeight="1" thickBot="1" x14ac:dyDescent="0.3">
      <c r="A110" s="528" t="s">
        <v>13</v>
      </c>
      <c r="B110" s="529">
        <v>6161.5</v>
      </c>
      <c r="C110" s="530">
        <f t="shared" si="56"/>
        <v>99.132958671941736</v>
      </c>
      <c r="D110" s="530">
        <f t="shared" si="53"/>
        <v>101.56329842120707</v>
      </c>
      <c r="E110" s="529">
        <v>4833.46</v>
      </c>
      <c r="F110" s="530">
        <f t="shared" si="57"/>
        <v>101.65839048838916</v>
      </c>
      <c r="G110" s="530">
        <f t="shared" si="54"/>
        <v>107.53113500958858</v>
      </c>
      <c r="H110" s="529">
        <v>4356.57</v>
      </c>
      <c r="I110" s="530">
        <f t="shared" si="58"/>
        <v>102.67857984595514</v>
      </c>
      <c r="J110" s="531">
        <f t="shared" si="55"/>
        <v>109.20993590145318</v>
      </c>
      <c r="K110" s="535"/>
      <c r="L110" s="536"/>
      <c r="M110" s="535"/>
      <c r="N110" s="537"/>
      <c r="O110" s="61"/>
      <c r="P110" s="536"/>
      <c r="Q110" s="61"/>
      <c r="R110" s="536"/>
      <c r="S110" s="61"/>
      <c r="T110" s="536"/>
      <c r="U110" s="61"/>
      <c r="V110" s="536"/>
      <c r="X110" s="61"/>
      <c r="Y110" s="61"/>
      <c r="Z110" s="61"/>
      <c r="AA110" s="61"/>
      <c r="AB110" s="61"/>
      <c r="AC110" s="61"/>
      <c r="AD110" s="61"/>
      <c r="AE110" s="61"/>
      <c r="AF110" s="61"/>
    </row>
    <row r="111" spans="1:32" ht="16.5" customHeight="1" thickBot="1" x14ac:dyDescent="0.3">
      <c r="A111" s="528" t="s">
        <v>14</v>
      </c>
      <c r="B111" s="529">
        <v>6107.58</v>
      </c>
      <c r="C111" s="530">
        <f t="shared" ref="C111:C116" si="59">B111/B110*100</f>
        <v>99.124888420027588</v>
      </c>
      <c r="D111" s="530">
        <f t="shared" si="53"/>
        <v>100.67450623572114</v>
      </c>
      <c r="E111" s="529">
        <v>4786.7299999999996</v>
      </c>
      <c r="F111" s="530">
        <f t="shared" si="57"/>
        <v>99.033197750679619</v>
      </c>
      <c r="G111" s="530">
        <f t="shared" si="54"/>
        <v>106.49152157759613</v>
      </c>
      <c r="H111" s="529">
        <v>4367.04</v>
      </c>
      <c r="I111" s="530">
        <f t="shared" si="58"/>
        <v>100.24032667901584</v>
      </c>
      <c r="J111" s="531">
        <f t="shared" si="55"/>
        <v>109.47239651356047</v>
      </c>
      <c r="K111" s="535"/>
      <c r="L111" s="536"/>
      <c r="M111" s="535"/>
      <c r="N111" s="537"/>
      <c r="O111" s="61"/>
      <c r="P111" s="536"/>
      <c r="Q111" s="61"/>
      <c r="R111" s="536"/>
      <c r="S111" s="61"/>
      <c r="T111" s="536"/>
      <c r="U111" s="61"/>
      <c r="V111" s="536"/>
      <c r="X111" s="61"/>
      <c r="Y111" s="61"/>
      <c r="Z111" s="61"/>
      <c r="AA111" s="61"/>
      <c r="AB111" s="61"/>
      <c r="AC111" s="61"/>
      <c r="AD111" s="61"/>
      <c r="AE111" s="61"/>
      <c r="AF111" s="61"/>
    </row>
    <row r="112" spans="1:32" ht="16.5" customHeight="1" thickBot="1" x14ac:dyDescent="0.3">
      <c r="A112" s="528" t="s">
        <v>66</v>
      </c>
      <c r="B112" s="529">
        <v>6110.27</v>
      </c>
      <c r="C112" s="530">
        <f t="shared" si="59"/>
        <v>100.04404363102898</v>
      </c>
      <c r="D112" s="530">
        <f>B112/B$104*100</f>
        <v>100.71884694378785</v>
      </c>
      <c r="E112" s="529">
        <v>4866.37</v>
      </c>
      <c r="F112" s="530">
        <f>E112/E111*100</f>
        <v>101.66376628721487</v>
      </c>
      <c r="G112" s="530">
        <f t="shared" si="54"/>
        <v>108.26329161234634</v>
      </c>
      <c r="H112" s="529">
        <v>4311.7299999999996</v>
      </c>
      <c r="I112" s="530">
        <f>H112/H111*100</f>
        <v>98.733467062358017</v>
      </c>
      <c r="J112" s="531">
        <f t="shared" si="55"/>
        <v>108.08589255409018</v>
      </c>
      <c r="K112" s="535"/>
      <c r="L112" s="536"/>
      <c r="M112" s="535"/>
      <c r="N112" s="537"/>
      <c r="O112" s="61"/>
      <c r="P112" s="536"/>
      <c r="Q112" s="61"/>
      <c r="R112" s="536"/>
      <c r="S112" s="61"/>
      <c r="T112" s="536"/>
      <c r="U112" s="61"/>
      <c r="V112" s="536"/>
    </row>
    <row r="113" spans="1:32" ht="16.5" customHeight="1" thickBot="1" x14ac:dyDescent="0.3">
      <c r="A113" s="528" t="s">
        <v>71</v>
      </c>
      <c r="B113" s="529">
        <v>6234.03</v>
      </c>
      <c r="C113" s="530">
        <f t="shared" si="59"/>
        <v>102.02544241089183</v>
      </c>
      <c r="D113" s="530">
        <f>B113/B$104*100</f>
        <v>102.75884918554856</v>
      </c>
      <c r="E113" s="529">
        <v>4886.3599999999997</v>
      </c>
      <c r="F113" s="530">
        <f>E113/E112*100</f>
        <v>100.41077846526261</v>
      </c>
      <c r="G113" s="530">
        <f>E113/E$104*100</f>
        <v>108.70801390007432</v>
      </c>
      <c r="H113" s="529">
        <v>4170.01</v>
      </c>
      <c r="I113" s="530">
        <f>H113/H112*100</f>
        <v>96.713152261389297</v>
      </c>
      <c r="J113" s="531">
        <f>H113/H$104*100</f>
        <v>104.53327383891889</v>
      </c>
      <c r="K113" s="535"/>
      <c r="L113" s="536"/>
      <c r="M113" s="535"/>
      <c r="N113" s="537"/>
      <c r="O113" s="61"/>
      <c r="P113" s="536"/>
      <c r="Q113" s="61"/>
      <c r="R113" s="536"/>
      <c r="S113" s="61"/>
      <c r="T113" s="536"/>
      <c r="U113" s="61"/>
      <c r="V113" s="536"/>
    </row>
    <row r="114" spans="1:32" ht="16.5" customHeight="1" thickBot="1" x14ac:dyDescent="0.3">
      <c r="A114" s="512" t="s">
        <v>77</v>
      </c>
      <c r="B114" s="529">
        <v>6285.55</v>
      </c>
      <c r="C114" s="530">
        <f t="shared" si="59"/>
        <v>100.82643169827543</v>
      </c>
      <c r="D114" s="531">
        <f>B114/B$104*100</f>
        <v>103.60808088800097</v>
      </c>
      <c r="E114" s="529">
        <v>4673.76</v>
      </c>
      <c r="F114" s="530">
        <f>E114/E113*100</f>
        <v>95.649113041200422</v>
      </c>
      <c r="G114" s="531">
        <f>E114/E$104*100</f>
        <v>103.97825110012593</v>
      </c>
      <c r="H114" s="529">
        <v>4062.7</v>
      </c>
      <c r="I114" s="530">
        <f>H114/H113*100</f>
        <v>97.426624876199327</v>
      </c>
      <c r="J114" s="531">
        <f>H114/H$104*100</f>
        <v>101.84324057385371</v>
      </c>
      <c r="K114" s="535"/>
      <c r="L114" s="536"/>
      <c r="M114" s="535"/>
      <c r="N114" s="537"/>
      <c r="O114" s="61"/>
      <c r="P114" s="536"/>
      <c r="Q114" s="61"/>
      <c r="R114" s="536"/>
      <c r="S114" s="61"/>
      <c r="T114" s="536"/>
      <c r="U114" s="61"/>
      <c r="V114" s="536"/>
    </row>
    <row r="115" spans="1:32" ht="16.5" customHeight="1" thickBot="1" x14ac:dyDescent="0.3">
      <c r="A115" s="528" t="s">
        <v>78</v>
      </c>
      <c r="B115" s="758">
        <v>5973.31</v>
      </c>
      <c r="C115" s="530">
        <f t="shared" si="59"/>
        <v>95.032415619953696</v>
      </c>
      <c r="D115" s="531">
        <f>B115/B$104*100</f>
        <v>98.461262045342906</v>
      </c>
      <c r="E115" s="758">
        <v>4615.8999999999996</v>
      </c>
      <c r="F115" s="530">
        <f>E115/E114*100</f>
        <v>98.762024579781581</v>
      </c>
      <c r="G115" s="531">
        <f>E115/E$104*100</f>
        <v>102.69102590913339</v>
      </c>
      <c r="H115" s="758">
        <v>4022.5</v>
      </c>
      <c r="I115" s="530">
        <f>H115/H114*100</f>
        <v>99.010510251802998</v>
      </c>
      <c r="J115" s="531">
        <f>H115/H$104*100</f>
        <v>100.83551214914381</v>
      </c>
      <c r="K115" s="535"/>
      <c r="L115" s="536"/>
      <c r="M115" s="535"/>
      <c r="N115" s="537"/>
      <c r="O115" s="61"/>
      <c r="P115" s="536"/>
      <c r="Q115" s="61"/>
      <c r="R115" s="536"/>
      <c r="S115" s="61"/>
      <c r="T115" s="536"/>
      <c r="U115" s="61"/>
      <c r="V115" s="536"/>
    </row>
    <row r="116" spans="1:32" ht="16.5" customHeight="1" thickBot="1" x14ac:dyDescent="0.3">
      <c r="A116" s="528" t="s">
        <v>82</v>
      </c>
      <c r="B116" s="529">
        <v>6077.85</v>
      </c>
      <c r="C116" s="530">
        <f t="shared" si="59"/>
        <v>101.75011844354303</v>
      </c>
      <c r="D116" s="531">
        <f>B116/B$104*100</f>
        <v>100.18445075214369</v>
      </c>
      <c r="E116" s="532">
        <v>4634.5200000000004</v>
      </c>
      <c r="F116" s="530">
        <f>E116/E115*100</f>
        <v>100.40338828830781</v>
      </c>
      <c r="G116" s="783">
        <f>E116/E$104*100</f>
        <v>103.10526948079396</v>
      </c>
      <c r="H116" s="529">
        <v>4031.54</v>
      </c>
      <c r="I116" s="530">
        <f>H116/H115*100</f>
        <v>100.22473586078308</v>
      </c>
      <c r="J116" s="783">
        <f>H116/H$104*100</f>
        <v>101.06212570534723</v>
      </c>
      <c r="K116" s="535"/>
      <c r="L116" s="536"/>
      <c r="M116" s="535"/>
      <c r="N116" s="537"/>
      <c r="O116" s="61"/>
      <c r="P116" s="536"/>
      <c r="Q116" s="61"/>
      <c r="R116" s="536"/>
      <c r="S116" s="61"/>
      <c r="T116" s="536"/>
      <c r="U116" s="61"/>
      <c r="V116" s="536"/>
    </row>
    <row r="117" spans="1:32" ht="18" customHeight="1" x14ac:dyDescent="0.2">
      <c r="A117" s="1205" t="s">
        <v>167</v>
      </c>
      <c r="B117" s="1205"/>
      <c r="C117" s="1205"/>
      <c r="D117" s="1205"/>
      <c r="E117" s="1205"/>
      <c r="F117" s="1205"/>
      <c r="G117" s="1205"/>
      <c r="H117" s="1205"/>
      <c r="I117" s="1205"/>
      <c r="J117" s="1205"/>
      <c r="K117" s="11"/>
      <c r="L117" s="11"/>
      <c r="M117" s="11"/>
      <c r="N117" s="11"/>
    </row>
    <row r="118" spans="1:32" ht="21.75" customHeight="1" x14ac:dyDescent="0.2">
      <c r="A118" s="183"/>
      <c r="B118" s="534"/>
      <c r="C118" s="533"/>
      <c r="D118" s="183"/>
      <c r="E118" s="539"/>
      <c r="F118" s="539"/>
      <c r="G118" s="183"/>
      <c r="H118" s="539"/>
      <c r="I118" s="539"/>
      <c r="J118" s="183"/>
      <c r="K118" s="535"/>
      <c r="L118" s="11"/>
      <c r="M118" s="11"/>
      <c r="N118" s="11"/>
      <c r="X118" s="39"/>
      <c r="Y118" s="39"/>
      <c r="Z118" s="39"/>
      <c r="AA118" s="39"/>
      <c r="AB118" s="39"/>
      <c r="AC118" s="39"/>
      <c r="AD118" s="39"/>
      <c r="AE118" s="39"/>
      <c r="AF118" s="39"/>
    </row>
    <row r="119" spans="1:32" ht="24" customHeight="1" x14ac:dyDescent="0.3">
      <c r="A119" s="1204" t="s">
        <v>197</v>
      </c>
      <c r="B119" s="1204"/>
      <c r="C119" s="1204"/>
      <c r="D119" s="1204"/>
      <c r="E119" s="1204"/>
      <c r="F119" s="1204"/>
      <c r="G119" s="1204"/>
      <c r="H119" s="1204"/>
      <c r="I119" s="1204"/>
      <c r="J119" s="1204"/>
      <c r="K119" s="70"/>
      <c r="X119" s="39"/>
      <c r="Y119" s="39"/>
      <c r="Z119" s="39"/>
      <c r="AA119" s="39"/>
      <c r="AB119" s="39"/>
      <c r="AC119" s="39"/>
      <c r="AD119" s="39"/>
      <c r="AE119" s="39"/>
      <c r="AF119" s="39"/>
    </row>
    <row r="120" spans="1:32" ht="15" customHeight="1" x14ac:dyDescent="0.25">
      <c r="A120" s="64"/>
      <c r="B120" s="64"/>
      <c r="C120" s="64"/>
      <c r="D120" s="64"/>
      <c r="E120" s="64"/>
      <c r="F120" s="64"/>
      <c r="G120" s="64"/>
      <c r="H120" s="15"/>
      <c r="I120" s="15"/>
      <c r="J120" s="15"/>
      <c r="X120" s="39"/>
      <c r="Y120" s="39"/>
      <c r="Z120" s="39"/>
      <c r="AA120" s="39"/>
      <c r="AB120" s="39"/>
      <c r="AC120" s="39"/>
      <c r="AD120" s="39"/>
      <c r="AE120" s="39"/>
      <c r="AF120" s="39"/>
    </row>
    <row r="121" spans="1:32" x14ac:dyDescent="0.25">
      <c r="X121" s="39"/>
      <c r="Y121" s="39"/>
      <c r="Z121" s="39"/>
      <c r="AA121" s="39"/>
      <c r="AB121" s="39"/>
      <c r="AC121" s="39"/>
      <c r="AD121" s="39"/>
      <c r="AE121" s="39"/>
      <c r="AF121" s="39"/>
    </row>
    <row r="122" spans="1:32" x14ac:dyDescent="0.25">
      <c r="O122" s="71"/>
      <c r="X122" s="39"/>
      <c r="Y122" s="39"/>
      <c r="Z122" s="39"/>
      <c r="AA122" s="39"/>
      <c r="AB122" s="39"/>
      <c r="AC122" s="39"/>
      <c r="AD122" s="39"/>
      <c r="AE122" s="39"/>
      <c r="AF122" s="39"/>
    </row>
    <row r="123" spans="1:32" x14ac:dyDescent="0.25">
      <c r="O123" s="71"/>
      <c r="X123" s="39"/>
      <c r="Y123" s="39"/>
      <c r="Z123" s="39"/>
      <c r="AA123" s="39"/>
      <c r="AB123" s="39"/>
      <c r="AC123" s="39"/>
      <c r="AD123" s="39"/>
      <c r="AE123" s="39"/>
      <c r="AF123" s="39"/>
    </row>
    <row r="124" spans="1:32" x14ac:dyDescent="0.25">
      <c r="O124" s="71"/>
      <c r="X124" s="39"/>
      <c r="Y124" s="39"/>
      <c r="Z124" s="39"/>
      <c r="AA124" s="39"/>
      <c r="AB124" s="39"/>
      <c r="AC124" s="39"/>
      <c r="AD124" s="39"/>
      <c r="AE124" s="39"/>
      <c r="AF124" s="39"/>
    </row>
    <row r="125" spans="1:32" x14ac:dyDescent="0.25">
      <c r="O125" s="71"/>
      <c r="X125" s="39"/>
      <c r="Y125" s="39"/>
      <c r="Z125" s="39"/>
      <c r="AA125" s="39"/>
      <c r="AB125" s="39"/>
      <c r="AC125" s="39"/>
      <c r="AD125" s="39"/>
      <c r="AE125" s="39"/>
      <c r="AF125" s="39"/>
    </row>
    <row r="126" spans="1:32" x14ac:dyDescent="0.25">
      <c r="O126" s="71"/>
      <c r="X126" s="39"/>
      <c r="Y126" s="39"/>
      <c r="Z126" s="39"/>
      <c r="AA126" s="39"/>
      <c r="AB126" s="39"/>
      <c r="AC126" s="39"/>
      <c r="AD126" s="39"/>
      <c r="AE126" s="39"/>
      <c r="AF126" s="39"/>
    </row>
    <row r="127" spans="1:32" x14ac:dyDescent="0.25">
      <c r="O127" s="71"/>
      <c r="X127" s="538"/>
      <c r="Y127" s="538"/>
      <c r="Z127" s="538"/>
      <c r="AA127" s="538"/>
      <c r="AB127" s="538"/>
      <c r="AC127" s="538"/>
      <c r="AD127" s="538"/>
      <c r="AE127" s="538"/>
      <c r="AF127" s="538"/>
    </row>
    <row r="128" spans="1:32" x14ac:dyDescent="0.25">
      <c r="N128" s="71"/>
      <c r="O128" s="71"/>
      <c r="X128" s="538"/>
      <c r="Y128" s="538"/>
      <c r="Z128" s="538"/>
      <c r="AA128" s="538"/>
      <c r="AB128" s="538"/>
      <c r="AC128" s="538"/>
      <c r="AD128" s="538"/>
      <c r="AE128" s="538"/>
      <c r="AF128" s="538"/>
    </row>
    <row r="129" spans="14:32" x14ac:dyDescent="0.25">
      <c r="N129" s="71"/>
      <c r="O129" s="71"/>
      <c r="X129" s="538"/>
      <c r="Y129" s="538"/>
      <c r="Z129" s="538"/>
      <c r="AA129" s="538"/>
      <c r="AB129" s="538"/>
      <c r="AC129" s="538"/>
      <c r="AD129" s="538"/>
      <c r="AE129" s="538"/>
      <c r="AF129" s="538"/>
    </row>
    <row r="130" spans="14:32" x14ac:dyDescent="0.25">
      <c r="N130" s="71"/>
      <c r="O130" s="71"/>
      <c r="X130" s="538"/>
      <c r="Y130" s="538"/>
      <c r="Z130" s="538"/>
      <c r="AA130" s="538"/>
      <c r="AB130" s="538"/>
      <c r="AC130" s="538"/>
      <c r="AD130" s="538"/>
      <c r="AE130" s="538"/>
      <c r="AF130" s="538"/>
    </row>
    <row r="131" spans="14:32" x14ac:dyDescent="0.25">
      <c r="N131" s="71"/>
      <c r="O131" s="71"/>
      <c r="X131" s="538"/>
      <c r="Y131" s="538"/>
      <c r="Z131" s="538"/>
      <c r="AA131" s="538"/>
      <c r="AB131" s="538"/>
      <c r="AC131" s="538"/>
      <c r="AD131" s="538"/>
      <c r="AE131" s="538"/>
      <c r="AF131" s="538"/>
    </row>
    <row r="132" spans="14:32" x14ac:dyDescent="0.25">
      <c r="N132" s="71"/>
      <c r="O132" s="71"/>
      <c r="X132" s="538"/>
      <c r="Y132" s="538"/>
      <c r="Z132" s="538"/>
      <c r="AA132" s="538"/>
      <c r="AB132" s="538"/>
      <c r="AC132" s="538"/>
      <c r="AD132" s="538"/>
      <c r="AE132" s="538"/>
      <c r="AF132" s="538"/>
    </row>
    <row r="133" spans="14:32" x14ac:dyDescent="0.25">
      <c r="N133" s="71"/>
      <c r="O133" s="71"/>
      <c r="X133" s="538"/>
      <c r="Y133" s="538"/>
      <c r="Z133" s="538"/>
      <c r="AA133" s="538"/>
      <c r="AB133" s="538"/>
      <c r="AC133" s="538"/>
      <c r="AD133" s="538"/>
      <c r="AE133" s="538"/>
      <c r="AF133" s="538"/>
    </row>
    <row r="134" spans="14:32" x14ac:dyDescent="0.25">
      <c r="N134" s="71"/>
      <c r="O134" s="71"/>
      <c r="X134" s="61"/>
      <c r="Y134" s="61"/>
      <c r="Z134" s="61"/>
      <c r="AA134" s="61"/>
      <c r="AB134" s="61"/>
      <c r="AC134" s="61"/>
      <c r="AD134" s="61"/>
      <c r="AE134" s="61"/>
      <c r="AF134" s="61"/>
    </row>
    <row r="135" spans="14:32" x14ac:dyDescent="0.25">
      <c r="N135" s="71"/>
      <c r="O135" s="71"/>
    </row>
    <row r="136" spans="14:32" x14ac:dyDescent="0.25">
      <c r="N136" s="71"/>
    </row>
    <row r="137" spans="14:32" x14ac:dyDescent="0.25">
      <c r="N137" s="71"/>
    </row>
    <row r="138" spans="14:32" x14ac:dyDescent="0.25">
      <c r="N138" s="71"/>
    </row>
    <row r="139" spans="14:32" x14ac:dyDescent="0.25">
      <c r="N139" s="71"/>
    </row>
    <row r="140" spans="14:32" x14ac:dyDescent="0.25">
      <c r="N140" s="71"/>
    </row>
    <row r="141" spans="14:32" x14ac:dyDescent="0.25">
      <c r="N141" s="71"/>
    </row>
  </sheetData>
  <mergeCells count="21">
    <mergeCell ref="A53:J53"/>
    <mergeCell ref="A119:J119"/>
    <mergeCell ref="A117:J117"/>
    <mergeCell ref="A66:J66"/>
    <mergeCell ref="A79:J79"/>
    <mergeCell ref="A92:J92"/>
    <mergeCell ref="A105:J105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06"/>
  <sheetViews>
    <sheetView view="pageBreakPreview" zoomScale="70" zoomScaleNormal="80" zoomScaleSheetLayoutView="70" workbookViewId="0">
      <pane xSplit="1" ySplit="4" topLeftCell="B83" activePane="bottomRight" state="frozen"/>
      <selection activeCell="S20" sqref="S20"/>
      <selection pane="topRight" activeCell="S20" sqref="S20"/>
      <selection pane="bottomLeft" activeCell="S20" sqref="S20"/>
      <selection pane="bottomRight" activeCell="G75" sqref="G75"/>
    </sheetView>
  </sheetViews>
  <sheetFormatPr defaultColWidth="9.140625" defaultRowHeight="15.75" x14ac:dyDescent="0.25"/>
  <cols>
    <col min="1" max="1" width="50" style="62" customWidth="1"/>
    <col min="2" max="2" width="18.5703125" style="62" customWidth="1"/>
    <col min="3" max="3" width="17.7109375" style="62" customWidth="1"/>
    <col min="4" max="4" width="18.42578125" style="549" customWidth="1"/>
    <col min="5" max="5" width="17.5703125" style="63" customWidth="1"/>
    <col min="6" max="6" width="18.5703125" style="63" customWidth="1"/>
    <col min="7" max="7" width="27.140625" style="62" customWidth="1"/>
    <col min="8" max="8" width="13.28515625" style="3" customWidth="1"/>
    <col min="9" max="9" width="11.28515625" style="3" customWidth="1"/>
    <col min="10" max="10" width="13.85546875" style="3" customWidth="1"/>
    <col min="11" max="11" width="15.5703125" style="223" customWidth="1"/>
    <col min="12" max="12" width="9.140625" style="3"/>
    <col min="13" max="13" width="9.140625" style="62"/>
    <col min="14" max="14" width="17" style="62" customWidth="1"/>
    <col min="15" max="15" width="16" style="62" customWidth="1"/>
    <col min="16" max="16" width="17.140625" style="62" customWidth="1"/>
    <col min="17" max="17" width="17" style="62" customWidth="1"/>
    <col min="18" max="16384" width="9.140625" style="62"/>
  </cols>
  <sheetData>
    <row r="1" spans="1:11" ht="20.25" x14ac:dyDescent="0.2">
      <c r="A1" s="1221" t="s">
        <v>65</v>
      </c>
      <c r="B1" s="1221"/>
      <c r="C1" s="1221"/>
      <c r="D1" s="1221"/>
      <c r="E1" s="1221"/>
      <c r="F1" s="1221"/>
    </row>
    <row r="2" spans="1:11" ht="23.25" thickBot="1" x14ac:dyDescent="0.25">
      <c r="A2" s="209"/>
      <c r="B2" s="209"/>
      <c r="C2" s="209"/>
      <c r="D2" s="210"/>
      <c r="E2" s="209"/>
      <c r="F2" s="209"/>
    </row>
    <row r="3" spans="1:11" ht="17.25" thickBot="1" x14ac:dyDescent="0.25">
      <c r="A3" s="1032" t="s">
        <v>54</v>
      </c>
      <c r="B3" s="1156" t="s">
        <v>33</v>
      </c>
      <c r="C3" s="1178" t="s">
        <v>42</v>
      </c>
      <c r="D3" s="1223"/>
      <c r="E3" s="1223"/>
      <c r="F3" s="211" t="s">
        <v>43</v>
      </c>
    </row>
    <row r="4" spans="1:11" ht="28.5" customHeight="1" thickBot="1" x14ac:dyDescent="0.25">
      <c r="A4" s="1222"/>
      <c r="B4" s="1158"/>
      <c r="C4" s="643" t="s">
        <v>617</v>
      </c>
      <c r="D4" s="643" t="s">
        <v>618</v>
      </c>
      <c r="E4" s="643" t="s">
        <v>48</v>
      </c>
      <c r="F4" s="648" t="s">
        <v>618</v>
      </c>
    </row>
    <row r="5" spans="1:11" ht="23.25" customHeight="1" x14ac:dyDescent="0.2">
      <c r="A5" s="323" t="s">
        <v>436</v>
      </c>
      <c r="B5" s="340"/>
      <c r="C5" s="649"/>
      <c r="D5" s="650"/>
      <c r="E5" s="650"/>
      <c r="F5" s="569"/>
      <c r="G5" s="37"/>
    </row>
    <row r="6" spans="1:11" ht="21.75" customHeight="1" x14ac:dyDescent="0.25">
      <c r="A6" s="229" t="s">
        <v>488</v>
      </c>
      <c r="B6" s="341" t="s">
        <v>37</v>
      </c>
      <c r="C6" s="574">
        <v>45.5</v>
      </c>
      <c r="D6" s="572">
        <v>47.6</v>
      </c>
      <c r="E6" s="572">
        <f>D6/C6*100</f>
        <v>104.61538461538463</v>
      </c>
      <c r="F6" s="651">
        <v>49.5</v>
      </c>
      <c r="G6" s="57"/>
      <c r="J6" s="335"/>
      <c r="K6" s="336"/>
    </row>
    <row r="7" spans="1:11" ht="21.75" customHeight="1" x14ac:dyDescent="0.25">
      <c r="A7" s="229" t="s">
        <v>489</v>
      </c>
      <c r="B7" s="341" t="s">
        <v>37</v>
      </c>
      <c r="C7" s="647">
        <v>95.5</v>
      </c>
      <c r="D7" s="572">
        <v>94.9</v>
      </c>
      <c r="E7" s="572">
        <f t="shared" ref="E7:E33" si="0">D7/C7*100</f>
        <v>99.371727748691114</v>
      </c>
      <c r="F7" s="651">
        <v>89.2</v>
      </c>
      <c r="G7" s="57"/>
      <c r="J7" s="335"/>
      <c r="K7" s="336"/>
    </row>
    <row r="8" spans="1:11" ht="21.75" customHeight="1" x14ac:dyDescent="0.25">
      <c r="A8" s="229" t="s">
        <v>490</v>
      </c>
      <c r="B8" s="341" t="s">
        <v>37</v>
      </c>
      <c r="C8" s="647">
        <v>93.4</v>
      </c>
      <c r="D8" s="572">
        <v>92.9</v>
      </c>
      <c r="E8" s="572">
        <f t="shared" si="0"/>
        <v>99.46466809421841</v>
      </c>
      <c r="F8" s="651">
        <v>90</v>
      </c>
      <c r="G8" s="57"/>
      <c r="J8" s="335"/>
      <c r="K8" s="336"/>
    </row>
    <row r="9" spans="1:11" ht="21.75" customHeight="1" x14ac:dyDescent="0.25">
      <c r="A9" s="229" t="s">
        <v>491</v>
      </c>
      <c r="B9" s="341" t="s">
        <v>37</v>
      </c>
      <c r="C9" s="647">
        <v>106.4</v>
      </c>
      <c r="D9" s="572">
        <v>121</v>
      </c>
      <c r="E9" s="572">
        <f t="shared" si="0"/>
        <v>113.72180451127818</v>
      </c>
      <c r="F9" s="651">
        <v>106.5</v>
      </c>
      <c r="G9" s="57"/>
      <c r="J9" s="335"/>
      <c r="K9" s="336"/>
    </row>
    <row r="10" spans="1:11" ht="21.75" customHeight="1" x14ac:dyDescent="0.25">
      <c r="A10" s="229" t="s">
        <v>492</v>
      </c>
      <c r="B10" s="341" t="s">
        <v>37</v>
      </c>
      <c r="C10" s="647">
        <v>95.8</v>
      </c>
      <c r="D10" s="572">
        <v>115</v>
      </c>
      <c r="E10" s="572">
        <f t="shared" si="0"/>
        <v>120.04175365344467</v>
      </c>
      <c r="F10" s="651">
        <v>101.1</v>
      </c>
      <c r="G10" s="57"/>
      <c r="J10" s="335"/>
      <c r="K10" s="336"/>
    </row>
    <row r="11" spans="1:11" ht="21.75" customHeight="1" x14ac:dyDescent="0.25">
      <c r="A11" s="229" t="s">
        <v>493</v>
      </c>
      <c r="B11" s="341" t="s">
        <v>37</v>
      </c>
      <c r="C11" s="647">
        <v>74.099999999999994</v>
      </c>
      <c r="D11" s="572">
        <v>79.8</v>
      </c>
      <c r="E11" s="572">
        <f t="shared" si="0"/>
        <v>107.69230769230769</v>
      </c>
      <c r="F11" s="651">
        <v>72.7</v>
      </c>
      <c r="G11" s="57"/>
      <c r="J11" s="335"/>
      <c r="K11" s="336"/>
    </row>
    <row r="12" spans="1:11" ht="21.75" customHeight="1" x14ac:dyDescent="0.25">
      <c r="A12" s="229" t="s">
        <v>494</v>
      </c>
      <c r="B12" s="341" t="s">
        <v>37</v>
      </c>
      <c r="C12" s="647">
        <v>38</v>
      </c>
      <c r="D12" s="572">
        <v>40.6</v>
      </c>
      <c r="E12" s="572">
        <f t="shared" si="0"/>
        <v>106.84210526315789</v>
      </c>
      <c r="F12" s="651">
        <v>40.6</v>
      </c>
      <c r="G12" s="57"/>
      <c r="J12" s="335"/>
      <c r="K12" s="336"/>
    </row>
    <row r="13" spans="1:11" ht="21.75" customHeight="1" x14ac:dyDescent="0.25">
      <c r="A13" s="229" t="s">
        <v>495</v>
      </c>
      <c r="B13" s="341" t="s">
        <v>37</v>
      </c>
      <c r="C13" s="647">
        <v>43.4</v>
      </c>
      <c r="D13" s="572">
        <v>43.1</v>
      </c>
      <c r="E13" s="572">
        <f t="shared" si="0"/>
        <v>99.308755760368669</v>
      </c>
      <c r="F13" s="651">
        <v>47.3</v>
      </c>
      <c r="G13" s="57"/>
      <c r="J13" s="335"/>
      <c r="K13" s="336"/>
    </row>
    <row r="14" spans="1:11" ht="21.75" customHeight="1" x14ac:dyDescent="0.25">
      <c r="A14" s="229" t="s">
        <v>496</v>
      </c>
      <c r="B14" s="341" t="s">
        <v>37</v>
      </c>
      <c r="C14" s="647">
        <v>38.5</v>
      </c>
      <c r="D14" s="572">
        <v>41</v>
      </c>
      <c r="E14" s="572">
        <f t="shared" si="0"/>
        <v>106.49350649350649</v>
      </c>
      <c r="F14" s="651">
        <v>46.8</v>
      </c>
      <c r="G14" s="57"/>
      <c r="J14" s="335"/>
      <c r="K14" s="336"/>
    </row>
    <row r="15" spans="1:11" ht="21.75" customHeight="1" x14ac:dyDescent="0.25">
      <c r="A15" s="229" t="s">
        <v>497</v>
      </c>
      <c r="B15" s="341" t="s">
        <v>37</v>
      </c>
      <c r="C15" s="647">
        <v>345.5</v>
      </c>
      <c r="D15" s="572">
        <v>367.7</v>
      </c>
      <c r="E15" s="572">
        <f t="shared" si="0"/>
        <v>106.42547033285095</v>
      </c>
      <c r="F15" s="651">
        <v>401</v>
      </c>
      <c r="G15" s="57"/>
      <c r="J15" s="335"/>
      <c r="K15" s="336"/>
    </row>
    <row r="16" spans="1:11" ht="21.75" customHeight="1" x14ac:dyDescent="0.25">
      <c r="A16" s="229" t="s">
        <v>498</v>
      </c>
      <c r="B16" s="341" t="s">
        <v>37</v>
      </c>
      <c r="C16" s="647">
        <v>253.9</v>
      </c>
      <c r="D16" s="572">
        <v>246.6</v>
      </c>
      <c r="E16" s="572">
        <f t="shared" si="0"/>
        <v>97.124852304056702</v>
      </c>
      <c r="F16" s="651">
        <v>250.8</v>
      </c>
      <c r="G16" s="57"/>
      <c r="J16" s="335"/>
      <c r="K16" s="336"/>
    </row>
    <row r="17" spans="1:11" ht="21.75" customHeight="1" x14ac:dyDescent="0.25">
      <c r="A17" s="229" t="s">
        <v>499</v>
      </c>
      <c r="B17" s="341" t="s">
        <v>37</v>
      </c>
      <c r="C17" s="647">
        <v>142.6</v>
      </c>
      <c r="D17" s="572">
        <v>149.69999999999999</v>
      </c>
      <c r="E17" s="572">
        <f t="shared" si="0"/>
        <v>104.97896213183731</v>
      </c>
      <c r="F17" s="651">
        <v>163.4</v>
      </c>
      <c r="G17" s="57"/>
      <c r="J17" s="335"/>
      <c r="K17" s="336"/>
    </row>
    <row r="18" spans="1:11" ht="21.75" customHeight="1" x14ac:dyDescent="0.25">
      <c r="A18" s="229" t="s">
        <v>500</v>
      </c>
      <c r="B18" s="341" t="s">
        <v>37</v>
      </c>
      <c r="C18" s="647">
        <v>240.2</v>
      </c>
      <c r="D18" s="572">
        <v>256.8</v>
      </c>
      <c r="E18" s="572">
        <f t="shared" si="0"/>
        <v>106.91090757701916</v>
      </c>
      <c r="F18" s="651">
        <v>230</v>
      </c>
      <c r="G18" s="57"/>
      <c r="J18" s="335"/>
      <c r="K18" s="336"/>
    </row>
    <row r="19" spans="1:11" ht="21.75" customHeight="1" x14ac:dyDescent="0.25">
      <c r="A19" s="229" t="s">
        <v>501</v>
      </c>
      <c r="B19" s="341" t="s">
        <v>37</v>
      </c>
      <c r="C19" s="647">
        <v>112.8</v>
      </c>
      <c r="D19" s="572">
        <v>136.5</v>
      </c>
      <c r="E19" s="572">
        <f t="shared" si="0"/>
        <v>121.01063829787235</v>
      </c>
      <c r="F19" s="651">
        <v>136.5</v>
      </c>
      <c r="G19" s="57"/>
      <c r="J19" s="335"/>
      <c r="K19" s="336"/>
    </row>
    <row r="20" spans="1:11" ht="21.75" customHeight="1" x14ac:dyDescent="0.25">
      <c r="A20" s="229" t="s">
        <v>502</v>
      </c>
      <c r="B20" s="341" t="s">
        <v>37</v>
      </c>
      <c r="C20" s="647">
        <v>152.6</v>
      </c>
      <c r="D20" s="572">
        <v>185.8</v>
      </c>
      <c r="E20" s="572">
        <f t="shared" si="0"/>
        <v>121.75622542595022</v>
      </c>
      <c r="F20" s="651">
        <v>1805</v>
      </c>
      <c r="G20" s="57"/>
      <c r="J20" s="335"/>
      <c r="K20" s="336"/>
    </row>
    <row r="21" spans="1:11" ht="21.75" customHeight="1" x14ac:dyDescent="0.25">
      <c r="A21" s="229" t="s">
        <v>503</v>
      </c>
      <c r="B21" s="341" t="s">
        <v>37</v>
      </c>
      <c r="C21" s="647">
        <v>477.8</v>
      </c>
      <c r="D21" s="572">
        <v>515.6</v>
      </c>
      <c r="E21" s="572">
        <f t="shared" si="0"/>
        <v>107.91125994139807</v>
      </c>
      <c r="F21" s="651">
        <v>506</v>
      </c>
      <c r="G21" s="57"/>
      <c r="J21" s="335"/>
      <c r="K21" s="336"/>
    </row>
    <row r="22" spans="1:11" ht="21.75" customHeight="1" x14ac:dyDescent="0.25">
      <c r="A22" s="229" t="s">
        <v>504</v>
      </c>
      <c r="B22" s="341" t="s">
        <v>37</v>
      </c>
      <c r="C22" s="647">
        <v>367.1</v>
      </c>
      <c r="D22" s="572">
        <v>399.6</v>
      </c>
      <c r="E22" s="572">
        <f t="shared" si="0"/>
        <v>108.85317352220103</v>
      </c>
      <c r="F22" s="651">
        <v>442.3</v>
      </c>
      <c r="G22" s="57"/>
      <c r="J22" s="335"/>
      <c r="K22" s="336"/>
    </row>
    <row r="23" spans="1:11" ht="21.75" customHeight="1" x14ac:dyDescent="0.25">
      <c r="A23" s="229" t="s">
        <v>505</v>
      </c>
      <c r="B23" s="341" t="s">
        <v>37</v>
      </c>
      <c r="C23" s="647">
        <v>340.3</v>
      </c>
      <c r="D23" s="572">
        <v>285.5</v>
      </c>
      <c r="E23" s="572">
        <f t="shared" si="0"/>
        <v>83.896561857184835</v>
      </c>
      <c r="F23" s="651">
        <v>488.1</v>
      </c>
      <c r="G23" s="57"/>
      <c r="J23" s="335"/>
      <c r="K23" s="336"/>
    </row>
    <row r="24" spans="1:11" ht="21.75" customHeight="1" x14ac:dyDescent="0.25">
      <c r="A24" s="229" t="s">
        <v>506</v>
      </c>
      <c r="B24" s="341" t="s">
        <v>37</v>
      </c>
      <c r="C24" s="647">
        <v>405.2</v>
      </c>
      <c r="D24" s="572">
        <v>365.4</v>
      </c>
      <c r="E24" s="572">
        <f t="shared" si="0"/>
        <v>90.177690029614993</v>
      </c>
      <c r="F24" s="651">
        <v>535.29999999999995</v>
      </c>
      <c r="G24" s="57"/>
      <c r="J24" s="335"/>
      <c r="K24" s="336"/>
    </row>
    <row r="25" spans="1:11" ht="21.75" customHeight="1" x14ac:dyDescent="0.25">
      <c r="A25" s="229" t="s">
        <v>507</v>
      </c>
      <c r="B25" s="341" t="s">
        <v>37</v>
      </c>
      <c r="C25" s="647">
        <v>203.8</v>
      </c>
      <c r="D25" s="572">
        <v>210.4</v>
      </c>
      <c r="E25" s="572">
        <f t="shared" si="0"/>
        <v>103.23846908734053</v>
      </c>
      <c r="F25" s="651">
        <v>216</v>
      </c>
      <c r="G25" s="57"/>
      <c r="J25" s="335"/>
      <c r="K25" s="336"/>
    </row>
    <row r="26" spans="1:11" ht="21.75" customHeight="1" x14ac:dyDescent="0.25">
      <c r="A26" s="229" t="s">
        <v>508</v>
      </c>
      <c r="B26" s="341" t="s">
        <v>40</v>
      </c>
      <c r="C26" s="647">
        <v>65</v>
      </c>
      <c r="D26" s="572">
        <v>64.7</v>
      </c>
      <c r="E26" s="572">
        <f t="shared" si="0"/>
        <v>99.538461538461547</v>
      </c>
      <c r="F26" s="651">
        <v>64.8</v>
      </c>
      <c r="G26" s="57"/>
      <c r="J26" s="335"/>
      <c r="K26" s="336"/>
    </row>
    <row r="27" spans="1:11" ht="21.75" customHeight="1" x14ac:dyDescent="0.25">
      <c r="A27" s="229" t="s">
        <v>509</v>
      </c>
      <c r="B27" s="341" t="s">
        <v>38</v>
      </c>
      <c r="C27" s="647">
        <v>83.1</v>
      </c>
      <c r="D27" s="572">
        <v>93.5</v>
      </c>
      <c r="E27" s="572">
        <f t="shared" si="0"/>
        <v>112.51504211793022</v>
      </c>
      <c r="F27" s="651">
        <v>103.6</v>
      </c>
      <c r="G27" s="57"/>
      <c r="J27" s="335"/>
      <c r="K27" s="336"/>
    </row>
    <row r="28" spans="1:11" ht="21.75" customHeight="1" x14ac:dyDescent="0.25">
      <c r="A28" s="229" t="s">
        <v>510</v>
      </c>
      <c r="B28" s="341" t="s">
        <v>38</v>
      </c>
      <c r="C28" s="647">
        <v>106.9</v>
      </c>
      <c r="D28" s="572">
        <v>116.4</v>
      </c>
      <c r="E28" s="572">
        <f t="shared" si="0"/>
        <v>108.88681010289991</v>
      </c>
      <c r="F28" s="651">
        <v>122.7</v>
      </c>
      <c r="G28" s="57"/>
      <c r="J28" s="335"/>
      <c r="K28" s="336"/>
    </row>
    <row r="29" spans="1:11" ht="21.75" customHeight="1" x14ac:dyDescent="0.25">
      <c r="A29" s="229" t="s">
        <v>511</v>
      </c>
      <c r="B29" s="341" t="s">
        <v>39</v>
      </c>
      <c r="C29" s="647">
        <v>438.1</v>
      </c>
      <c r="D29" s="572">
        <v>459.5</v>
      </c>
      <c r="E29" s="572">
        <f t="shared" si="0"/>
        <v>104.88472951380963</v>
      </c>
      <c r="F29" s="651">
        <v>539.4</v>
      </c>
      <c r="G29" s="57"/>
      <c r="J29" s="335"/>
      <c r="K29" s="336"/>
    </row>
    <row r="30" spans="1:11" ht="21.75" customHeight="1" x14ac:dyDescent="0.25">
      <c r="A30" s="229" t="s">
        <v>512</v>
      </c>
      <c r="B30" s="341" t="s">
        <v>39</v>
      </c>
      <c r="C30" s="647">
        <v>445.7</v>
      </c>
      <c r="D30" s="572">
        <v>492.5</v>
      </c>
      <c r="E30" s="572">
        <f t="shared" si="0"/>
        <v>110.50033654924837</v>
      </c>
      <c r="F30" s="651">
        <v>622.1</v>
      </c>
      <c r="G30" s="57"/>
      <c r="J30" s="335"/>
      <c r="K30" s="336"/>
    </row>
    <row r="31" spans="1:11" ht="21.75" customHeight="1" x14ac:dyDescent="0.25">
      <c r="A31" s="229" t="s">
        <v>513</v>
      </c>
      <c r="B31" s="341" t="s">
        <v>39</v>
      </c>
      <c r="C31" s="647">
        <v>697.9</v>
      </c>
      <c r="D31" s="572">
        <v>773.6</v>
      </c>
      <c r="E31" s="572">
        <f t="shared" si="0"/>
        <v>110.84682619286433</v>
      </c>
      <c r="F31" s="651">
        <v>812.2</v>
      </c>
      <c r="G31" s="57"/>
      <c r="J31" s="335"/>
      <c r="K31" s="336"/>
    </row>
    <row r="32" spans="1:11" ht="21.75" customHeight="1" x14ac:dyDescent="0.25">
      <c r="A32" s="229" t="s">
        <v>514</v>
      </c>
      <c r="B32" s="341" t="s">
        <v>39</v>
      </c>
      <c r="C32" s="647">
        <v>108</v>
      </c>
      <c r="D32" s="572">
        <v>108.5</v>
      </c>
      <c r="E32" s="572">
        <f t="shared" si="0"/>
        <v>100.46296296296295</v>
      </c>
      <c r="F32" s="651">
        <v>109.3</v>
      </c>
      <c r="G32" s="57"/>
      <c r="J32" s="335"/>
      <c r="K32" s="336"/>
    </row>
    <row r="33" spans="1:12" ht="21.75" customHeight="1" x14ac:dyDescent="0.25">
      <c r="A33" s="229" t="s">
        <v>515</v>
      </c>
      <c r="B33" s="341" t="s">
        <v>38</v>
      </c>
      <c r="C33" s="647">
        <v>141</v>
      </c>
      <c r="D33" s="572">
        <v>136.5</v>
      </c>
      <c r="E33" s="572">
        <f t="shared" si="0"/>
        <v>96.808510638297875</v>
      </c>
      <c r="F33" s="651">
        <v>142</v>
      </c>
      <c r="G33" s="57"/>
      <c r="J33" s="335"/>
      <c r="K33" s="336"/>
    </row>
    <row r="34" spans="1:12" ht="21.75" customHeight="1" thickBot="1" x14ac:dyDescent="0.3">
      <c r="A34" s="88" t="s">
        <v>516</v>
      </c>
      <c r="B34" s="310" t="s">
        <v>38</v>
      </c>
      <c r="C34" s="652">
        <v>722.8</v>
      </c>
      <c r="D34" s="644">
        <v>727.4</v>
      </c>
      <c r="E34" s="644">
        <f>D34/C34*100</f>
        <v>100.63641394576646</v>
      </c>
      <c r="F34" s="653">
        <v>945.5</v>
      </c>
      <c r="G34" s="57"/>
      <c r="J34" s="335"/>
      <c r="K34" s="336"/>
    </row>
    <row r="35" spans="1:12" ht="21.75" hidden="1" customHeight="1" x14ac:dyDescent="0.25">
      <c r="A35" s="212"/>
      <c r="B35" s="67"/>
      <c r="C35" s="654"/>
      <c r="D35" s="654"/>
      <c r="E35" s="654"/>
      <c r="F35" s="654"/>
      <c r="J35" s="335"/>
      <c r="K35" s="336"/>
    </row>
    <row r="36" spans="1:12" ht="21.75" hidden="1" customHeight="1" thickBot="1" x14ac:dyDescent="0.3">
      <c r="A36" s="212"/>
      <c r="B36" s="67"/>
      <c r="C36" s="655"/>
      <c r="D36" s="655"/>
      <c r="E36" s="655"/>
      <c r="F36" s="655"/>
      <c r="J36" s="335"/>
      <c r="K36" s="336"/>
    </row>
    <row r="37" spans="1:12" ht="27" customHeight="1" x14ac:dyDescent="0.2">
      <c r="A37" s="326" t="s">
        <v>438</v>
      </c>
      <c r="B37" s="343"/>
      <c r="C37" s="649"/>
      <c r="D37" s="650"/>
      <c r="E37" s="649"/>
      <c r="F37" s="650"/>
      <c r="G37" s="330"/>
      <c r="H37" s="331"/>
      <c r="I37" s="331"/>
      <c r="J37" s="335"/>
      <c r="K37" s="336"/>
      <c r="L37" s="320"/>
    </row>
    <row r="38" spans="1:12" s="14" customFormat="1" ht="22.5" customHeight="1" x14ac:dyDescent="0.25">
      <c r="A38" s="228" t="s">
        <v>517</v>
      </c>
      <c r="B38" s="344" t="s">
        <v>27</v>
      </c>
      <c r="C38" s="647">
        <v>450</v>
      </c>
      <c r="D38" s="572">
        <v>450</v>
      </c>
      <c r="E38" s="647">
        <f>D38/C38*100</f>
        <v>100</v>
      </c>
      <c r="F38" s="572">
        <v>456</v>
      </c>
      <c r="G38" s="334"/>
      <c r="H38" s="1"/>
      <c r="I38" s="27"/>
      <c r="J38" s="335"/>
      <c r="K38" s="336"/>
      <c r="L38" s="25"/>
    </row>
    <row r="39" spans="1:12" s="14" customFormat="1" ht="33" x14ac:dyDescent="0.25">
      <c r="A39" s="228" t="s">
        <v>518</v>
      </c>
      <c r="B39" s="344" t="s">
        <v>27</v>
      </c>
      <c r="C39" s="647">
        <v>877.8</v>
      </c>
      <c r="D39" s="572">
        <v>877.78</v>
      </c>
      <c r="E39" s="647">
        <f t="shared" ref="E39:E54" si="1">D39/C39*100</f>
        <v>99.997721576668951</v>
      </c>
      <c r="F39" s="572">
        <v>633.29999999999995</v>
      </c>
      <c r="G39" s="334"/>
      <c r="H39" s="1"/>
      <c r="I39" s="27"/>
      <c r="J39" s="335"/>
      <c r="K39" s="336"/>
      <c r="L39" s="25"/>
    </row>
    <row r="40" spans="1:12" s="14" customFormat="1" ht="33" x14ac:dyDescent="0.25">
      <c r="A40" s="228" t="s">
        <v>519</v>
      </c>
      <c r="B40" s="344" t="s">
        <v>27</v>
      </c>
      <c r="C40" s="647">
        <v>605.55555555555554</v>
      </c>
      <c r="D40" s="572">
        <v>605.55999999999995</v>
      </c>
      <c r="E40" s="647">
        <f t="shared" si="1"/>
        <v>100.00073394495412</v>
      </c>
      <c r="F40" s="572">
        <v>433.3</v>
      </c>
      <c r="G40" s="334"/>
      <c r="H40" s="1"/>
      <c r="I40" s="27"/>
      <c r="J40" s="335"/>
      <c r="K40" s="336"/>
      <c r="L40" s="25"/>
    </row>
    <row r="41" spans="1:12" s="14" customFormat="1" ht="33" x14ac:dyDescent="0.25">
      <c r="A41" s="228" t="s">
        <v>520</v>
      </c>
      <c r="B41" s="344" t="s">
        <v>27</v>
      </c>
      <c r="C41" s="647">
        <v>3000</v>
      </c>
      <c r="D41" s="572">
        <v>3000</v>
      </c>
      <c r="E41" s="647">
        <f t="shared" si="1"/>
        <v>100</v>
      </c>
      <c r="F41" s="572">
        <v>1500</v>
      </c>
      <c r="G41" s="334"/>
      <c r="H41" s="1"/>
      <c r="I41" s="27"/>
      <c r="J41" s="335"/>
      <c r="K41" s="336"/>
      <c r="L41" s="25"/>
    </row>
    <row r="42" spans="1:12" s="14" customFormat="1" ht="33" x14ac:dyDescent="0.25">
      <c r="A42" s="228" t="s">
        <v>521</v>
      </c>
      <c r="B42" s="344" t="s">
        <v>27</v>
      </c>
      <c r="C42" s="647">
        <v>3250</v>
      </c>
      <c r="D42" s="572">
        <v>3250</v>
      </c>
      <c r="E42" s="647">
        <f t="shared" si="1"/>
        <v>100</v>
      </c>
      <c r="F42" s="572">
        <v>2500</v>
      </c>
      <c r="G42" s="334"/>
      <c r="H42" s="1"/>
      <c r="I42" s="27"/>
      <c r="J42" s="335"/>
      <c r="K42" s="336"/>
      <c r="L42" s="25"/>
    </row>
    <row r="43" spans="1:12" s="14" customFormat="1" ht="35.25" customHeight="1" x14ac:dyDescent="0.25">
      <c r="A43" s="228" t="s">
        <v>522</v>
      </c>
      <c r="B43" s="344" t="s">
        <v>27</v>
      </c>
      <c r="C43" s="647">
        <v>433.33333333333331</v>
      </c>
      <c r="D43" s="572">
        <v>483.3</v>
      </c>
      <c r="E43" s="647">
        <f t="shared" si="1"/>
        <v>111.53076923076924</v>
      </c>
      <c r="F43" s="572">
        <v>400</v>
      </c>
      <c r="G43" s="334"/>
      <c r="H43" s="1"/>
      <c r="I43" s="27"/>
      <c r="J43" s="335"/>
      <c r="K43" s="336"/>
      <c r="L43" s="25"/>
    </row>
    <row r="44" spans="1:12" s="14" customFormat="1" ht="33" customHeight="1" x14ac:dyDescent="0.25">
      <c r="A44" s="228" t="s">
        <v>523</v>
      </c>
      <c r="B44" s="344" t="s">
        <v>27</v>
      </c>
      <c r="C44" s="647">
        <v>516.70000000000005</v>
      </c>
      <c r="D44" s="572">
        <v>533.29999999999995</v>
      </c>
      <c r="E44" s="647">
        <f t="shared" si="1"/>
        <v>103.21269595509965</v>
      </c>
      <c r="F44" s="572">
        <v>475</v>
      </c>
      <c r="G44" s="334"/>
      <c r="H44" s="1"/>
      <c r="I44" s="27"/>
      <c r="J44" s="335"/>
      <c r="K44" s="336"/>
      <c r="L44" s="25"/>
    </row>
    <row r="45" spans="1:12" s="14" customFormat="1" ht="24" customHeight="1" x14ac:dyDescent="0.25">
      <c r="A45" s="228" t="s">
        <v>524</v>
      </c>
      <c r="B45" s="344" t="s">
        <v>27</v>
      </c>
      <c r="C45" s="647">
        <v>1350</v>
      </c>
      <c r="D45" s="572">
        <v>1350</v>
      </c>
      <c r="E45" s="647">
        <f t="shared" si="1"/>
        <v>100</v>
      </c>
      <c r="F45" s="572" t="s">
        <v>64</v>
      </c>
      <c r="G45" s="334"/>
      <c r="H45" s="1"/>
      <c r="I45" s="27"/>
      <c r="J45" s="335"/>
      <c r="K45" s="336"/>
      <c r="L45" s="25"/>
    </row>
    <row r="46" spans="1:12" s="14" customFormat="1" ht="49.5" x14ac:dyDescent="0.25">
      <c r="A46" s="228" t="s">
        <v>525</v>
      </c>
      <c r="B46" s="344" t="s">
        <v>27</v>
      </c>
      <c r="C46" s="647">
        <v>5166.666666666667</v>
      </c>
      <c r="D46" s="572">
        <v>5166.7</v>
      </c>
      <c r="E46" s="647">
        <f t="shared" si="1"/>
        <v>100.00064516129031</v>
      </c>
      <c r="F46" s="572" t="s">
        <v>64</v>
      </c>
      <c r="G46" s="334"/>
      <c r="H46" s="1"/>
      <c r="I46" s="27"/>
      <c r="J46" s="335"/>
      <c r="K46" s="336"/>
      <c r="L46" s="25"/>
    </row>
    <row r="47" spans="1:12" s="14" customFormat="1" ht="33" customHeight="1" x14ac:dyDescent="0.25">
      <c r="A47" s="228" t="s">
        <v>526</v>
      </c>
      <c r="B47" s="344" t="s">
        <v>27</v>
      </c>
      <c r="C47" s="647">
        <v>4000</v>
      </c>
      <c r="D47" s="572">
        <v>4000</v>
      </c>
      <c r="E47" s="647">
        <f t="shared" si="1"/>
        <v>100</v>
      </c>
      <c r="F47" s="572" t="s">
        <v>64</v>
      </c>
      <c r="G47" s="334"/>
      <c r="H47" s="1"/>
      <c r="I47" s="27"/>
      <c r="J47" s="335"/>
      <c r="K47" s="336"/>
      <c r="L47" s="25"/>
    </row>
    <row r="48" spans="1:12" s="14" customFormat="1" ht="18" customHeight="1" x14ac:dyDescent="0.25">
      <c r="A48" s="228" t="s">
        <v>527</v>
      </c>
      <c r="B48" s="344" t="s">
        <v>27</v>
      </c>
      <c r="C48" s="647">
        <v>250</v>
      </c>
      <c r="D48" s="572">
        <v>250</v>
      </c>
      <c r="E48" s="647">
        <f t="shared" si="1"/>
        <v>100</v>
      </c>
      <c r="F48" s="572">
        <v>250</v>
      </c>
      <c r="G48" s="334"/>
      <c r="H48" s="1"/>
      <c r="I48" s="25"/>
      <c r="J48" s="335"/>
      <c r="K48" s="336"/>
      <c r="L48" s="25"/>
    </row>
    <row r="49" spans="1:14" s="14" customFormat="1" ht="36" customHeight="1" thickBot="1" x14ac:dyDescent="0.3">
      <c r="A49" s="342" t="s">
        <v>532</v>
      </c>
      <c r="B49" s="345" t="s">
        <v>27</v>
      </c>
      <c r="C49" s="652">
        <v>350</v>
      </c>
      <c r="D49" s="644">
        <v>350</v>
      </c>
      <c r="E49" s="652">
        <f t="shared" si="1"/>
        <v>100</v>
      </c>
      <c r="F49" s="765">
        <v>450</v>
      </c>
      <c r="G49" s="334"/>
      <c r="H49" s="1"/>
      <c r="I49" s="25"/>
      <c r="J49" s="335"/>
      <c r="K49" s="336"/>
      <c r="L49" s="25"/>
    </row>
    <row r="50" spans="1:14" ht="27" customHeight="1" thickBot="1" x14ac:dyDescent="0.25">
      <c r="A50" s="233" t="s">
        <v>252</v>
      </c>
      <c r="B50" s="310" t="s">
        <v>27</v>
      </c>
      <c r="C50" s="653">
        <v>379</v>
      </c>
      <c r="D50" s="652">
        <v>379</v>
      </c>
      <c r="E50" s="644">
        <f t="shared" si="1"/>
        <v>100</v>
      </c>
      <c r="F50" s="572">
        <v>391</v>
      </c>
      <c r="G50" s="346"/>
      <c r="H50" s="1"/>
      <c r="I50" s="53"/>
      <c r="J50" s="335"/>
      <c r="K50" s="336"/>
    </row>
    <row r="51" spans="1:14" ht="70.5" customHeight="1" thickBot="1" x14ac:dyDescent="0.3">
      <c r="A51" s="231" t="s">
        <v>533</v>
      </c>
      <c r="B51" s="230" t="s">
        <v>27</v>
      </c>
      <c r="C51" s="567">
        <v>5.7</v>
      </c>
      <c r="D51" s="656">
        <v>5.7</v>
      </c>
      <c r="E51" s="567">
        <f t="shared" si="1"/>
        <v>100</v>
      </c>
      <c r="F51" s="567">
        <v>5.8</v>
      </c>
      <c r="G51" s="346"/>
      <c r="H51" s="1"/>
      <c r="I51" s="26"/>
      <c r="J51" s="335"/>
      <c r="K51" s="336"/>
    </row>
    <row r="52" spans="1:14" ht="83.25" thickBot="1" x14ac:dyDescent="0.25">
      <c r="A52" s="232" t="s">
        <v>534</v>
      </c>
      <c r="B52" s="230" t="s">
        <v>27</v>
      </c>
      <c r="C52" s="567">
        <v>5.7</v>
      </c>
      <c r="D52" s="656">
        <v>5.7</v>
      </c>
      <c r="E52" s="567">
        <f t="shared" si="1"/>
        <v>100</v>
      </c>
      <c r="F52" s="567">
        <v>5.8</v>
      </c>
      <c r="G52" s="346"/>
      <c r="H52" s="1"/>
      <c r="I52" s="27"/>
      <c r="J52" s="335"/>
      <c r="K52" s="336"/>
    </row>
    <row r="53" spans="1:14" ht="33.75" thickBot="1" x14ac:dyDescent="0.25">
      <c r="A53" s="232" t="s">
        <v>528</v>
      </c>
      <c r="B53" s="230" t="s">
        <v>27</v>
      </c>
      <c r="C53" s="567">
        <v>117.5</v>
      </c>
      <c r="D53" s="656">
        <v>123</v>
      </c>
      <c r="E53" s="567">
        <f t="shared" si="1"/>
        <v>104.68085106382978</v>
      </c>
      <c r="F53" s="567">
        <v>123</v>
      </c>
      <c r="G53" s="346"/>
      <c r="H53" s="1"/>
      <c r="I53" s="27"/>
      <c r="J53" s="335"/>
      <c r="K53" s="336"/>
    </row>
    <row r="54" spans="1:14" ht="36.75" customHeight="1" thickBot="1" x14ac:dyDescent="0.3">
      <c r="A54" s="231" t="s">
        <v>529</v>
      </c>
      <c r="B54" s="230" t="s">
        <v>27</v>
      </c>
      <c r="C54" s="567">
        <v>3200</v>
      </c>
      <c r="D54" s="656">
        <v>3550</v>
      </c>
      <c r="E54" s="567">
        <f t="shared" si="1"/>
        <v>110.9375</v>
      </c>
      <c r="F54" s="567" t="s">
        <v>64</v>
      </c>
      <c r="G54" s="346"/>
      <c r="H54" s="1"/>
      <c r="I54" s="25"/>
      <c r="J54" s="335"/>
      <c r="K54" s="336"/>
    </row>
    <row r="55" spans="1:14" ht="35.25" customHeight="1" thickBot="1" x14ac:dyDescent="0.25">
      <c r="A55" s="232" t="s">
        <v>530</v>
      </c>
      <c r="B55" s="230" t="s">
        <v>27</v>
      </c>
      <c r="C55" s="567">
        <v>1902.9</v>
      </c>
      <c r="D55" s="656">
        <v>2066.6999999999998</v>
      </c>
      <c r="E55" s="567">
        <f>D55/C55*100</f>
        <v>108.60791423616585</v>
      </c>
      <c r="F55" s="657" t="s">
        <v>64</v>
      </c>
      <c r="G55" s="346"/>
      <c r="H55" s="1"/>
      <c r="I55" s="27"/>
      <c r="J55" s="335"/>
      <c r="K55" s="336"/>
    </row>
    <row r="56" spans="1:14" ht="33.75" thickBot="1" x14ac:dyDescent="0.25">
      <c r="A56" s="332" t="s">
        <v>531</v>
      </c>
      <c r="B56" s="333" t="s">
        <v>27</v>
      </c>
      <c r="C56" s="658">
        <v>163.6</v>
      </c>
      <c r="D56" s="659">
        <v>200</v>
      </c>
      <c r="E56" s="658"/>
      <c r="F56" s="642">
        <v>100</v>
      </c>
      <c r="G56" s="346"/>
      <c r="H56" s="95"/>
      <c r="I56" s="27"/>
      <c r="J56" s="335"/>
      <c r="K56" s="336"/>
    </row>
    <row r="57" spans="1:14" s="3" customFormat="1" ht="16.5" hidden="1" x14ac:dyDescent="0.2">
      <c r="A57" s="29"/>
      <c r="B57" s="67"/>
      <c r="C57" s="779"/>
      <c r="D57" s="595"/>
      <c r="E57" s="595"/>
      <c r="F57" s="779"/>
      <c r="G57" s="334"/>
      <c r="H57" s="95"/>
      <c r="I57" s="27"/>
      <c r="J57" s="335"/>
      <c r="K57" s="336"/>
    </row>
    <row r="58" spans="1:14" s="3" customFormat="1" ht="16.5" hidden="1" x14ac:dyDescent="0.25">
      <c r="A58" s="29"/>
      <c r="B58" s="67"/>
      <c r="C58" s="780"/>
      <c r="D58" s="596"/>
      <c r="E58" s="597"/>
      <c r="F58" s="655"/>
      <c r="G58" s="334"/>
      <c r="H58" s="95"/>
      <c r="I58" s="27"/>
      <c r="J58" s="95"/>
      <c r="K58" s="337"/>
    </row>
    <row r="59" spans="1:14" ht="39.75" customHeight="1" x14ac:dyDescent="0.2">
      <c r="A59" s="545" t="s">
        <v>550</v>
      </c>
      <c r="B59" s="329"/>
      <c r="C59" s="650"/>
      <c r="D59" s="569"/>
      <c r="E59" s="569"/>
      <c r="F59" s="569"/>
      <c r="G59" s="58"/>
      <c r="H59" s="320"/>
      <c r="I59" s="320"/>
      <c r="J59" s="335"/>
      <c r="K59" s="336"/>
    </row>
    <row r="60" spans="1:14" ht="42" customHeight="1" x14ac:dyDescent="0.2">
      <c r="A60" s="283" t="s">
        <v>172</v>
      </c>
      <c r="B60" s="306" t="s">
        <v>44</v>
      </c>
      <c r="C60" s="660">
        <v>58.85</v>
      </c>
      <c r="D60" s="661">
        <v>56.32</v>
      </c>
      <c r="E60" s="572">
        <f>D60/C60*100</f>
        <v>95.700934579439249</v>
      </c>
      <c r="F60" s="570">
        <v>87.1</v>
      </c>
      <c r="G60" s="346"/>
      <c r="I60" s="243"/>
      <c r="J60" s="335"/>
      <c r="K60" s="336"/>
    </row>
    <row r="61" spans="1:14" ht="27" customHeight="1" x14ac:dyDescent="0.2">
      <c r="A61" s="309" t="s">
        <v>253</v>
      </c>
      <c r="B61" s="307" t="s">
        <v>45</v>
      </c>
      <c r="C61" s="662">
        <v>1.74</v>
      </c>
      <c r="D61" s="663">
        <v>1.81</v>
      </c>
      <c r="E61" s="572">
        <f>D61/C61*100</f>
        <v>104.02298850574714</v>
      </c>
      <c r="F61" s="570">
        <v>1.81</v>
      </c>
      <c r="G61" s="346"/>
      <c r="I61" s="244"/>
      <c r="J61" s="335"/>
      <c r="K61" s="336"/>
    </row>
    <row r="62" spans="1:14" ht="24" customHeight="1" x14ac:dyDescent="0.2">
      <c r="A62" s="309" t="s">
        <v>254</v>
      </c>
      <c r="B62" s="307" t="s">
        <v>89</v>
      </c>
      <c r="C62" s="662">
        <v>1231.23</v>
      </c>
      <c r="D62" s="663">
        <v>1285.8699999999999</v>
      </c>
      <c r="E62" s="572">
        <f t="shared" ref="E62:E63" si="2">D62/C62*100</f>
        <v>104.43783858418003</v>
      </c>
      <c r="F62" s="570">
        <v>1836.385</v>
      </c>
      <c r="G62" s="346"/>
      <c r="H62" s="96"/>
      <c r="I62" s="245"/>
      <c r="J62" s="335"/>
      <c r="K62" s="336"/>
    </row>
    <row r="63" spans="1:14" ht="24" customHeight="1" x14ac:dyDescent="0.2">
      <c r="A63" s="309" t="s">
        <v>255</v>
      </c>
      <c r="B63" s="307" t="s">
        <v>90</v>
      </c>
      <c r="C63" s="662">
        <v>96.58</v>
      </c>
      <c r="D63" s="663">
        <v>100.87</v>
      </c>
      <c r="E63" s="572">
        <f t="shared" si="2"/>
        <v>104.44191343963554</v>
      </c>
      <c r="F63" s="570">
        <v>65.643000000000001</v>
      </c>
      <c r="G63" s="346"/>
      <c r="H63" s="96"/>
      <c r="I63" s="246"/>
      <c r="J63" s="335"/>
      <c r="K63" s="336"/>
      <c r="N63" s="21"/>
    </row>
    <row r="64" spans="1:14" ht="24" customHeight="1" x14ac:dyDescent="0.2">
      <c r="A64" s="309" t="s">
        <v>256</v>
      </c>
      <c r="B64" s="307" t="s">
        <v>90</v>
      </c>
      <c r="C64" s="660">
        <v>75.28</v>
      </c>
      <c r="D64" s="661">
        <f>48.12+33.1</f>
        <v>81.22</v>
      </c>
      <c r="E64" s="572">
        <f>D64/C64*100</f>
        <v>107.89054197662063</v>
      </c>
      <c r="F64" s="570">
        <v>124.614</v>
      </c>
      <c r="G64" s="346"/>
      <c r="H64" s="96"/>
      <c r="I64" s="245"/>
      <c r="J64" s="335"/>
      <c r="K64" s="336"/>
    </row>
    <row r="65" spans="1:21" ht="24" customHeight="1" thickBot="1" x14ac:dyDescent="0.25">
      <c r="A65" s="233" t="s">
        <v>409</v>
      </c>
      <c r="B65" s="308" t="s">
        <v>90</v>
      </c>
      <c r="C65" s="664" t="s">
        <v>64</v>
      </c>
      <c r="D65" s="665">
        <v>1735.26</v>
      </c>
      <c r="E65" s="644"/>
      <c r="F65" s="675" t="s">
        <v>64</v>
      </c>
      <c r="G65" s="346"/>
      <c r="H65" s="96"/>
      <c r="I65" s="247"/>
      <c r="J65" s="335"/>
      <c r="K65" s="336"/>
    </row>
    <row r="66" spans="1:21" ht="66.75" customHeight="1" thickBot="1" x14ac:dyDescent="0.25">
      <c r="A66" s="305" t="s">
        <v>546</v>
      </c>
      <c r="B66" s="236" t="s">
        <v>27</v>
      </c>
      <c r="C66" s="575">
        <v>26</v>
      </c>
      <c r="D66" s="575">
        <v>30</v>
      </c>
      <c r="E66" s="572">
        <f>D66/C66*100</f>
        <v>115.38461538461537</v>
      </c>
      <c r="F66" s="765">
        <v>24</v>
      </c>
      <c r="G66" s="346"/>
      <c r="J66" s="335"/>
      <c r="K66" s="336"/>
    </row>
    <row r="67" spans="1:21" ht="50.25" customHeight="1" thickBot="1" x14ac:dyDescent="0.25">
      <c r="A67" s="303" t="s">
        <v>547</v>
      </c>
      <c r="B67" s="304" t="s">
        <v>27</v>
      </c>
      <c r="C67" s="760" t="s">
        <v>606</v>
      </c>
      <c r="D67" s="760" t="s">
        <v>544</v>
      </c>
      <c r="E67" s="567" t="s">
        <v>545</v>
      </c>
      <c r="F67" s="676" t="s">
        <v>64</v>
      </c>
      <c r="G67" s="346" t="s">
        <v>64</v>
      </c>
      <c r="J67" s="335"/>
      <c r="K67" s="336"/>
      <c r="L67" s="351"/>
      <c r="M67" s="57"/>
      <c r="N67" s="57"/>
      <c r="O67" s="57"/>
      <c r="P67" s="57"/>
      <c r="Q67" s="57"/>
    </row>
    <row r="68" spans="1:21" ht="25.5" customHeight="1" x14ac:dyDescent="0.2">
      <c r="A68" s="326" t="s">
        <v>435</v>
      </c>
      <c r="B68" s="324"/>
      <c r="C68" s="666"/>
      <c r="D68" s="796"/>
      <c r="E68" s="667" t="s">
        <v>98</v>
      </c>
      <c r="F68" s="764"/>
      <c r="G68" s="346"/>
      <c r="J68" s="335"/>
      <c r="K68" s="336"/>
    </row>
    <row r="69" spans="1:21" ht="36.75" customHeight="1" x14ac:dyDescent="0.25">
      <c r="A69" s="238" t="s">
        <v>616</v>
      </c>
      <c r="B69" s="207" t="s">
        <v>27</v>
      </c>
      <c r="C69" s="574">
        <v>31175.9</v>
      </c>
      <c r="D69" s="572">
        <v>33466.980000000003</v>
      </c>
      <c r="E69" s="647">
        <f>D69/C69*100</f>
        <v>107.34888166821166</v>
      </c>
      <c r="F69" s="572">
        <v>33993.760000000002</v>
      </c>
      <c r="G69" s="347"/>
      <c r="H69" s="351"/>
      <c r="I69" s="318"/>
      <c r="J69" s="335"/>
      <c r="K69" s="336"/>
    </row>
    <row r="70" spans="1:21" ht="33" customHeight="1" x14ac:dyDescent="0.2">
      <c r="A70" s="228" t="s">
        <v>257</v>
      </c>
      <c r="B70" s="207" t="s">
        <v>27</v>
      </c>
      <c r="C70" s="574">
        <v>2690.5</v>
      </c>
      <c r="D70" s="572">
        <v>2654.13</v>
      </c>
      <c r="E70" s="647">
        <f>D70/C70*100</f>
        <v>98.648206653038471</v>
      </c>
      <c r="F70" s="572">
        <v>1458.75</v>
      </c>
      <c r="G70" s="347"/>
      <c r="H70" s="351"/>
      <c r="I70" s="318"/>
      <c r="J70" s="335"/>
      <c r="K70" s="336"/>
    </row>
    <row r="71" spans="1:21" ht="49.5" customHeight="1" x14ac:dyDescent="0.25">
      <c r="A71" s="239" t="s">
        <v>258</v>
      </c>
      <c r="B71" s="207" t="s">
        <v>26</v>
      </c>
      <c r="C71" s="574">
        <f>C70/C69*100</f>
        <v>8.6300636068245016</v>
      </c>
      <c r="D71" s="572">
        <f>D70/D69*100</f>
        <v>7.9305930801046278</v>
      </c>
      <c r="E71" s="668" t="s">
        <v>568</v>
      </c>
      <c r="F71" s="572">
        <f>F70/F69*100</f>
        <v>4.2912287431575669</v>
      </c>
      <c r="G71" s="347"/>
      <c r="H71" s="335"/>
      <c r="I71" s="318"/>
      <c r="J71" s="335"/>
      <c r="K71" s="336"/>
    </row>
    <row r="72" spans="1:21" ht="34.5" customHeight="1" thickBot="1" x14ac:dyDescent="0.3">
      <c r="A72" s="208" t="s">
        <v>259</v>
      </c>
      <c r="B72" s="236" t="s">
        <v>27</v>
      </c>
      <c r="C72" s="575">
        <v>3381</v>
      </c>
      <c r="D72" s="765">
        <v>3526</v>
      </c>
      <c r="E72" s="647">
        <f>D72/C72*100</f>
        <v>104.28867199053535</v>
      </c>
      <c r="F72" s="677" t="s">
        <v>440</v>
      </c>
      <c r="G72" s="347"/>
      <c r="H72" s="96"/>
      <c r="I72" s="96"/>
      <c r="J72" s="335"/>
      <c r="K72" s="336"/>
    </row>
    <row r="73" spans="1:21" s="6" customFormat="1" ht="15.75" customHeight="1" x14ac:dyDescent="0.25">
      <c r="A73" s="1224" t="s">
        <v>437</v>
      </c>
      <c r="B73" s="1224"/>
      <c r="C73" s="1224"/>
      <c r="D73" s="1224"/>
      <c r="E73" s="1224"/>
      <c r="F73" s="1224"/>
      <c r="G73" s="348"/>
      <c r="H73" s="237"/>
      <c r="I73" s="237"/>
      <c r="J73" s="19"/>
      <c r="K73" s="12"/>
      <c r="L73" s="19"/>
    </row>
    <row r="74" spans="1:21" ht="15.75" customHeight="1" x14ac:dyDescent="0.2">
      <c r="A74" s="1206" t="s">
        <v>439</v>
      </c>
      <c r="B74" s="1206"/>
      <c r="C74" s="1206"/>
      <c r="D74" s="1206"/>
      <c r="E74" s="1206"/>
      <c r="F74" s="1206"/>
      <c r="G74" s="39"/>
      <c r="H74" s="97"/>
      <c r="I74" s="97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3"/>
    </row>
    <row r="75" spans="1:21" ht="15.75" customHeight="1" x14ac:dyDescent="0.2">
      <c r="A75" s="1206" t="s">
        <v>548</v>
      </c>
      <c r="B75" s="1206"/>
      <c r="C75" s="1206"/>
      <c r="D75" s="1206"/>
      <c r="E75" s="1206"/>
      <c r="F75" s="1206"/>
      <c r="G75" s="3"/>
      <c r="H75" s="97"/>
      <c r="I75" s="97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3"/>
    </row>
    <row r="76" spans="1:21" ht="30.75" customHeight="1" x14ac:dyDescent="0.2">
      <c r="A76" s="1207" t="s">
        <v>549</v>
      </c>
      <c r="B76" s="1207"/>
      <c r="C76" s="1207"/>
      <c r="D76" s="1207"/>
      <c r="E76" s="1207"/>
      <c r="F76" s="1207"/>
      <c r="G76" s="61"/>
      <c r="H76" s="61"/>
      <c r="I76" s="97"/>
      <c r="J76" s="91"/>
      <c r="K76" s="91"/>
      <c r="L76" s="91"/>
      <c r="M76" s="352"/>
      <c r="N76" s="91"/>
      <c r="O76" s="349"/>
      <c r="P76" s="350"/>
      <c r="Q76" s="91"/>
      <c r="R76" s="91"/>
      <c r="S76" s="91"/>
      <c r="T76" s="91"/>
      <c r="U76" s="3"/>
    </row>
    <row r="77" spans="1:21" ht="16.5" customHeight="1" x14ac:dyDescent="0.2">
      <c r="A77" s="1206" t="s">
        <v>598</v>
      </c>
      <c r="B77" s="1206"/>
      <c r="C77" s="1206"/>
      <c r="D77" s="1206"/>
      <c r="E77" s="1206"/>
      <c r="F77" s="1206"/>
      <c r="G77" s="3"/>
      <c r="H77" s="97"/>
      <c r="I77" s="97"/>
      <c r="J77" s="91"/>
      <c r="K77" s="91"/>
      <c r="L77" s="91"/>
      <c r="M77" s="349"/>
      <c r="N77" s="349"/>
      <c r="O77" s="91"/>
      <c r="P77" s="350"/>
      <c r="Q77" s="349"/>
      <c r="R77" s="91"/>
      <c r="S77" s="91"/>
      <c r="T77" s="91"/>
      <c r="U77" s="3"/>
    </row>
    <row r="78" spans="1:21" x14ac:dyDescent="0.2">
      <c r="A78" s="325"/>
      <c r="B78" s="325"/>
      <c r="C78" s="325"/>
      <c r="D78" s="541"/>
      <c r="E78" s="541"/>
      <c r="F78" s="541"/>
      <c r="G78" s="3"/>
      <c r="H78" s="97"/>
      <c r="I78" s="97"/>
      <c r="J78" s="91"/>
      <c r="K78" s="91"/>
      <c r="L78" s="91"/>
      <c r="M78" s="91"/>
      <c r="N78" s="91"/>
      <c r="O78" s="91"/>
      <c r="P78" s="350"/>
      <c r="Q78" s="91"/>
      <c r="R78" s="91"/>
      <c r="S78" s="91"/>
      <c r="T78" s="91"/>
      <c r="U78" s="3"/>
    </row>
    <row r="79" spans="1:21" ht="24.75" customHeight="1" x14ac:dyDescent="0.2">
      <c r="A79" s="1208" t="s">
        <v>650</v>
      </c>
      <c r="B79" s="1208"/>
      <c r="C79" s="1208"/>
      <c r="D79" s="1208"/>
      <c r="E79" s="1208"/>
      <c r="F79" s="1208"/>
      <c r="G79" s="20"/>
      <c r="H79" s="20"/>
      <c r="I79" s="20"/>
      <c r="J79" s="20"/>
      <c r="K79" s="338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6.5" thickBot="1" x14ac:dyDescent="0.25">
      <c r="A80" s="76"/>
      <c r="B80" s="76"/>
      <c r="C80" s="76"/>
      <c r="D80" s="241"/>
      <c r="E80" s="76"/>
      <c r="F80" s="242"/>
      <c r="G80" s="64"/>
      <c r="H80" s="64"/>
      <c r="I80" s="64"/>
      <c r="J80" s="64"/>
      <c r="K80" s="274"/>
      <c r="L80" s="64"/>
      <c r="M80" s="64"/>
      <c r="N80" s="64"/>
      <c r="O80" s="64"/>
      <c r="P80" s="64"/>
      <c r="Q80" s="64"/>
      <c r="R80" s="64"/>
      <c r="S80" s="3"/>
      <c r="T80" s="64"/>
      <c r="U80" s="64"/>
    </row>
    <row r="81" spans="1:21" ht="36.75" customHeight="1" thickBot="1" x14ac:dyDescent="0.25">
      <c r="A81" s="573" t="s">
        <v>15</v>
      </c>
      <c r="B81" s="761" t="s">
        <v>58</v>
      </c>
      <c r="C81" s="580" t="s">
        <v>441</v>
      </c>
      <c r="D81" s="761" t="s">
        <v>366</v>
      </c>
      <c r="E81" s="573" t="s">
        <v>442</v>
      </c>
      <c r="F81" s="571" t="s">
        <v>443</v>
      </c>
      <c r="L81" s="94"/>
      <c r="M81" s="94"/>
      <c r="N81" s="3"/>
      <c r="O81" s="77"/>
      <c r="P81" s="77"/>
      <c r="Q81" s="3"/>
      <c r="R81" s="77"/>
      <c r="S81" s="77"/>
      <c r="T81" s="64"/>
      <c r="U81" s="64"/>
    </row>
    <row r="82" spans="1:21" ht="17.25" thickBot="1" x14ac:dyDescent="0.25">
      <c r="A82" s="763" t="s">
        <v>16</v>
      </c>
      <c r="B82" s="763" t="s">
        <v>90</v>
      </c>
      <c r="C82" s="577">
        <v>80.95</v>
      </c>
      <c r="D82" s="577">
        <v>124.614</v>
      </c>
      <c r="E82" s="762">
        <v>40.909999999999997</v>
      </c>
      <c r="F82" s="583">
        <v>58.58</v>
      </c>
      <c r="L82" s="550"/>
      <c r="M82" s="550"/>
      <c r="N82" s="551"/>
      <c r="O82" s="78"/>
      <c r="P82" s="78"/>
      <c r="Q82" s="3"/>
      <c r="R82" s="78"/>
      <c r="S82" s="78"/>
      <c r="T82" s="64"/>
      <c r="U82" s="64"/>
    </row>
    <row r="83" spans="1:21" ht="17.25" customHeight="1" thickBot="1" x14ac:dyDescent="0.25">
      <c r="A83" s="763" t="s">
        <v>17</v>
      </c>
      <c r="B83" s="763" t="s">
        <v>89</v>
      </c>
      <c r="C83" s="578">
        <v>1286.83</v>
      </c>
      <c r="D83" s="578">
        <v>1836.385</v>
      </c>
      <c r="E83" s="581">
        <v>1704.98</v>
      </c>
      <c r="F83" s="584">
        <v>1597.39</v>
      </c>
      <c r="K83" s="540"/>
      <c r="L83" s="550"/>
      <c r="M83" s="550"/>
      <c r="N83" s="551"/>
      <c r="O83" s="79"/>
      <c r="P83" s="79"/>
      <c r="Q83" s="3"/>
      <c r="R83" s="79"/>
      <c r="S83" s="79"/>
      <c r="T83" s="64"/>
      <c r="U83" s="64"/>
    </row>
    <row r="84" spans="1:21" ht="17.25" thickBot="1" x14ac:dyDescent="0.25">
      <c r="A84" s="763" t="s">
        <v>18</v>
      </c>
      <c r="B84" s="763" t="s">
        <v>90</v>
      </c>
      <c r="C84" s="577">
        <v>100.79</v>
      </c>
      <c r="D84" s="577">
        <v>65.643000000000001</v>
      </c>
      <c r="E84" s="762">
        <v>122.17</v>
      </c>
      <c r="F84" s="583">
        <v>126.59</v>
      </c>
      <c r="L84" s="550"/>
      <c r="M84" s="550"/>
      <c r="N84" s="551"/>
      <c r="O84" s="78"/>
      <c r="P84" s="78"/>
      <c r="Q84" s="3"/>
      <c r="R84" s="78"/>
      <c r="S84" s="78"/>
      <c r="T84" s="64"/>
      <c r="U84" s="64"/>
    </row>
    <row r="85" spans="1:21" ht="17.25" customHeight="1" thickBot="1" x14ac:dyDescent="0.25">
      <c r="A85" s="763" t="s">
        <v>67</v>
      </c>
      <c r="B85" s="763" t="s">
        <v>263</v>
      </c>
      <c r="C85" s="579">
        <v>181</v>
      </c>
      <c r="D85" s="579">
        <v>181</v>
      </c>
      <c r="E85" s="582">
        <v>181</v>
      </c>
      <c r="F85" s="585">
        <v>181</v>
      </c>
      <c r="L85" s="550"/>
      <c r="M85" s="550"/>
      <c r="N85" s="551"/>
      <c r="O85" s="80"/>
      <c r="P85" s="80"/>
      <c r="Q85" s="3"/>
      <c r="R85" s="80"/>
      <c r="S85" s="80"/>
      <c r="T85" s="64"/>
      <c r="U85" s="64"/>
    </row>
    <row r="86" spans="1:21" x14ac:dyDescent="0.2">
      <c r="A86" s="1209" t="s">
        <v>168</v>
      </c>
      <c r="B86" s="1209"/>
      <c r="C86" s="1209"/>
      <c r="D86" s="1209"/>
      <c r="E86" s="1209"/>
      <c r="F86" s="1209"/>
      <c r="G86" s="76"/>
      <c r="H86" s="76"/>
      <c r="I86" s="76"/>
      <c r="J86" s="76"/>
      <c r="K86" s="328"/>
      <c r="L86" s="76"/>
      <c r="M86" s="76"/>
      <c r="N86" s="76"/>
      <c r="O86" s="76"/>
      <c r="P86" s="76"/>
      <c r="Q86" s="76"/>
      <c r="R86" s="76"/>
      <c r="S86" s="76"/>
      <c r="T86" s="64"/>
      <c r="U86" s="64"/>
    </row>
    <row r="87" spans="1:21" ht="16.5" x14ac:dyDescent="0.2">
      <c r="A87" s="1220" t="s">
        <v>466</v>
      </c>
      <c r="B87" s="1220"/>
      <c r="C87" s="1220"/>
      <c r="D87" s="1220"/>
      <c r="E87" s="1220"/>
      <c r="F87" s="1220"/>
      <c r="G87" s="3"/>
      <c r="H87" s="97"/>
      <c r="I87" s="97"/>
      <c r="J87" s="91"/>
      <c r="K87" s="91"/>
      <c r="L87" s="91"/>
      <c r="M87" s="91"/>
      <c r="N87" s="243"/>
      <c r="O87" s="544"/>
      <c r="P87" s="543"/>
      <c r="Q87" s="543"/>
      <c r="R87" s="91"/>
      <c r="S87" s="91"/>
      <c r="T87" s="91"/>
      <c r="U87" s="3"/>
    </row>
    <row r="88" spans="1:21" ht="15.75" customHeight="1" x14ac:dyDescent="0.2">
      <c r="A88" s="1212"/>
      <c r="B88" s="1212"/>
      <c r="C88" s="1212"/>
      <c r="D88" s="1212"/>
      <c r="E88" s="1212"/>
      <c r="F88" s="1212"/>
      <c r="G88" s="327"/>
      <c r="H88" s="327"/>
      <c r="I88" s="327"/>
      <c r="J88" s="327"/>
      <c r="K88" s="328"/>
      <c r="L88" s="327"/>
      <c r="M88" s="542"/>
      <c r="N88" s="245"/>
      <c r="O88" s="245"/>
      <c r="P88" s="205"/>
      <c r="Q88" s="245"/>
      <c r="R88" s="76"/>
      <c r="S88" s="76"/>
      <c r="T88" s="64"/>
      <c r="U88" s="64"/>
    </row>
    <row r="89" spans="1:21" ht="19.5" customHeight="1" x14ac:dyDescent="0.2">
      <c r="A89" s="1213" t="s">
        <v>379</v>
      </c>
      <c r="B89" s="1213"/>
      <c r="C89" s="1213"/>
      <c r="D89" s="1213"/>
      <c r="E89" s="1213"/>
      <c r="F89" s="1213"/>
      <c r="G89" s="83"/>
      <c r="H89" s="76"/>
      <c r="I89" s="76"/>
      <c r="J89" s="76"/>
      <c r="K89" s="328"/>
      <c r="L89" s="76"/>
      <c r="M89" s="76"/>
      <c r="N89" s="246"/>
      <c r="O89" s="246"/>
      <c r="P89" s="546"/>
      <c r="Q89" s="546"/>
      <c r="R89" s="76"/>
      <c r="S89" s="76"/>
      <c r="T89" s="64"/>
      <c r="U89" s="64"/>
    </row>
    <row r="90" spans="1:21" ht="17.25" thickBot="1" x14ac:dyDescent="0.25">
      <c r="A90" s="645"/>
      <c r="B90" s="645"/>
      <c r="C90" s="645"/>
      <c r="D90" s="781"/>
      <c r="E90" s="645"/>
      <c r="F90" s="782" t="s">
        <v>380</v>
      </c>
      <c r="G90" s="20"/>
      <c r="H90" s="20"/>
      <c r="I90" s="20"/>
      <c r="J90" s="20"/>
      <c r="K90" s="338"/>
      <c r="L90" s="20"/>
      <c r="M90" s="20"/>
      <c r="N90" s="245"/>
      <c r="O90" s="245"/>
      <c r="P90" s="205"/>
      <c r="Q90" s="245"/>
      <c r="R90" s="20"/>
      <c r="S90" s="20"/>
      <c r="T90" s="64"/>
      <c r="U90" s="64"/>
    </row>
    <row r="91" spans="1:21" ht="17.25" customHeight="1" thickBot="1" x14ac:dyDescent="0.25">
      <c r="A91" s="1214" t="s">
        <v>54</v>
      </c>
      <c r="B91" s="1215"/>
      <c r="C91" s="669" t="s">
        <v>628</v>
      </c>
      <c r="D91" s="573" t="s">
        <v>627</v>
      </c>
      <c r="E91" s="573" t="s">
        <v>617</v>
      </c>
      <c r="F91" s="775" t="s">
        <v>618</v>
      </c>
      <c r="G91" s="81"/>
      <c r="I91" s="81"/>
      <c r="J91" s="81"/>
      <c r="K91" s="339"/>
      <c r="M91" s="81"/>
      <c r="N91" s="247"/>
      <c r="O91" s="247"/>
      <c r="P91" s="547"/>
      <c r="Q91" s="547"/>
      <c r="R91" s="81"/>
      <c r="S91" s="81"/>
      <c r="T91" s="64"/>
      <c r="U91" s="64"/>
    </row>
    <row r="92" spans="1:21" ht="16.5" x14ac:dyDescent="0.25">
      <c r="A92" s="1216" t="s">
        <v>20</v>
      </c>
      <c r="B92" s="1217"/>
      <c r="C92" s="670">
        <v>42</v>
      </c>
      <c r="D92" s="769" t="s">
        <v>632</v>
      </c>
      <c r="E92" s="770" t="s">
        <v>219</v>
      </c>
      <c r="F92" s="776" t="s">
        <v>64</v>
      </c>
      <c r="G92" s="82"/>
      <c r="I92" s="82"/>
      <c r="J92" s="82"/>
      <c r="K92" s="15"/>
      <c r="M92" s="82"/>
      <c r="N92" s="82"/>
      <c r="O92" s="82"/>
      <c r="P92" s="3"/>
      <c r="Q92" s="82"/>
      <c r="R92" s="82"/>
      <c r="S92" s="82"/>
      <c r="T92" s="64"/>
      <c r="U92" s="64"/>
    </row>
    <row r="93" spans="1:21" ht="16.5" x14ac:dyDescent="0.25">
      <c r="A93" s="1218" t="s">
        <v>68</v>
      </c>
      <c r="B93" s="1219"/>
      <c r="C93" s="771" t="s">
        <v>629</v>
      </c>
      <c r="D93" s="671" t="s">
        <v>607</v>
      </c>
      <c r="E93" s="672" t="s">
        <v>608</v>
      </c>
      <c r="F93" s="777" t="s">
        <v>636</v>
      </c>
      <c r="G93" s="82"/>
      <c r="I93" s="82"/>
      <c r="J93" s="82"/>
      <c r="K93" s="15"/>
      <c r="M93" s="82"/>
      <c r="N93" s="82"/>
      <c r="O93" s="82"/>
      <c r="P93" s="3"/>
      <c r="Q93" s="82"/>
      <c r="R93" s="82"/>
      <c r="S93" s="82"/>
      <c r="T93" s="64"/>
      <c r="U93" s="64"/>
    </row>
    <row r="94" spans="1:21" ht="16.5" x14ac:dyDescent="0.25">
      <c r="A94" s="1218" t="s">
        <v>69</v>
      </c>
      <c r="B94" s="1219"/>
      <c r="C94" s="771" t="s">
        <v>630</v>
      </c>
      <c r="D94" s="671" t="s">
        <v>633</v>
      </c>
      <c r="E94" s="672" t="s">
        <v>609</v>
      </c>
      <c r="F94" s="777" t="s">
        <v>635</v>
      </c>
      <c r="G94" s="82"/>
      <c r="I94" s="82"/>
      <c r="J94" s="82"/>
      <c r="K94" s="15"/>
      <c r="M94" s="82"/>
      <c r="N94" s="82"/>
      <c r="O94" s="82"/>
      <c r="P94" s="3"/>
      <c r="Q94" s="82"/>
      <c r="R94" s="82"/>
      <c r="S94" s="82"/>
      <c r="T94" s="64"/>
      <c r="U94" s="64"/>
    </row>
    <row r="95" spans="1:21" ht="17.25" thickBot="1" x14ac:dyDescent="0.3">
      <c r="A95" s="1210" t="s">
        <v>21</v>
      </c>
      <c r="B95" s="1211"/>
      <c r="C95" s="772" t="s">
        <v>631</v>
      </c>
      <c r="D95" s="773" t="s">
        <v>634</v>
      </c>
      <c r="E95" s="774" t="s">
        <v>610</v>
      </c>
      <c r="F95" s="778" t="s">
        <v>637</v>
      </c>
      <c r="G95" s="82"/>
      <c r="I95" s="82"/>
      <c r="J95" s="82"/>
      <c r="K95" s="15"/>
      <c r="M95" s="82"/>
      <c r="N95" s="82"/>
      <c r="O95" s="82"/>
      <c r="P95" s="3"/>
      <c r="Q95" s="82"/>
      <c r="R95" s="82"/>
      <c r="S95" s="82"/>
      <c r="T95" s="64"/>
      <c r="U95" s="64"/>
    </row>
    <row r="96" spans="1:21" x14ac:dyDescent="0.25">
      <c r="A96" s="234" t="s">
        <v>381</v>
      </c>
      <c r="B96" s="45"/>
      <c r="C96" s="45"/>
      <c r="D96" s="548"/>
      <c r="E96" s="235"/>
      <c r="F96" s="235"/>
      <c r="G96" s="3"/>
      <c r="M96" s="3"/>
      <c r="N96" s="3"/>
      <c r="O96" s="3"/>
      <c r="P96" s="3"/>
      <c r="Q96" s="3"/>
      <c r="R96" s="3"/>
      <c r="S96" s="3"/>
      <c r="T96" s="3"/>
    </row>
    <row r="97" spans="3:18" x14ac:dyDescent="0.25">
      <c r="M97" s="3"/>
      <c r="N97" s="3"/>
      <c r="O97" s="3"/>
      <c r="P97" s="3"/>
      <c r="Q97" s="3"/>
      <c r="R97" s="3"/>
    </row>
    <row r="103" spans="3:18" ht="12.75" x14ac:dyDescent="0.2">
      <c r="C103" s="21"/>
      <c r="D103" s="21"/>
      <c r="E103" s="21"/>
      <c r="F103" s="21"/>
    </row>
    <row r="104" spans="3:18" ht="12.75" x14ac:dyDescent="0.2">
      <c r="C104" s="21"/>
      <c r="D104" s="21"/>
      <c r="E104" s="21"/>
      <c r="F104" s="21"/>
    </row>
    <row r="105" spans="3:18" ht="12.75" x14ac:dyDescent="0.2">
      <c r="C105" s="21"/>
      <c r="D105" s="21"/>
      <c r="E105" s="21"/>
      <c r="F105" s="21"/>
    </row>
    <row r="106" spans="3:18" ht="12.75" x14ac:dyDescent="0.2">
      <c r="C106" s="21"/>
      <c r="D106" s="21"/>
      <c r="E106" s="21"/>
      <c r="F106" s="21"/>
    </row>
  </sheetData>
  <mergeCells count="19">
    <mergeCell ref="A74:F74"/>
    <mergeCell ref="A1:F1"/>
    <mergeCell ref="A3:A4"/>
    <mergeCell ref="B3:B4"/>
    <mergeCell ref="C3:E3"/>
    <mergeCell ref="A73:F73"/>
    <mergeCell ref="A75:F75"/>
    <mergeCell ref="A76:F76"/>
    <mergeCell ref="A79:F79"/>
    <mergeCell ref="A86:F86"/>
    <mergeCell ref="A95:B95"/>
    <mergeCell ref="A77:F77"/>
    <mergeCell ref="A88:F88"/>
    <mergeCell ref="A89:F89"/>
    <mergeCell ref="A91:B91"/>
    <mergeCell ref="A92:B92"/>
    <mergeCell ref="A93:B93"/>
    <mergeCell ref="A94:B94"/>
    <mergeCell ref="A87:F87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7"/>
  <sheetViews>
    <sheetView view="pageBreakPreview" zoomScale="46" zoomScaleNormal="60" zoomScaleSheetLayoutView="46" workbookViewId="0">
      <pane xSplit="2" ySplit="4" topLeftCell="C5" activePane="bottomRight" state="frozen"/>
      <selection activeCell="S20" sqref="S20"/>
      <selection pane="topRight" activeCell="S20" sqref="S20"/>
      <selection pane="bottomLeft" activeCell="S20" sqref="S20"/>
      <selection pane="bottomRight" activeCell="S56" sqref="S56"/>
    </sheetView>
  </sheetViews>
  <sheetFormatPr defaultColWidth="9.140625" defaultRowHeight="15.75" x14ac:dyDescent="0.25"/>
  <cols>
    <col min="1" max="1" width="6" style="3" customWidth="1"/>
    <col min="2" max="2" width="22.7109375" style="3" customWidth="1"/>
    <col min="3" max="3" width="15.28515625" style="3" customWidth="1"/>
    <col min="4" max="4" width="14.7109375" style="3" customWidth="1"/>
    <col min="5" max="6" width="16" style="12" bestFit="1" customWidth="1"/>
    <col min="7" max="7" width="14.7109375" style="12" customWidth="1"/>
    <col min="8" max="8" width="16.85546875" style="3" customWidth="1"/>
    <col min="9" max="9" width="14.7109375" style="3" customWidth="1"/>
    <col min="10" max="10" width="18.7109375" style="3" customWidth="1"/>
    <col min="11" max="13" width="14.7109375" style="3" customWidth="1"/>
    <col min="14" max="14" width="16.140625" style="3" customWidth="1"/>
    <col min="15" max="15" width="9.140625" style="3"/>
    <col min="16" max="16" width="9.5703125" style="3" bestFit="1" customWidth="1"/>
    <col min="17" max="17" width="15.7109375" style="3" bestFit="1" customWidth="1"/>
    <col min="18" max="18" width="9.28515625" style="3" bestFit="1" customWidth="1"/>
    <col min="19" max="20" width="9.5703125" style="3" bestFit="1" customWidth="1"/>
    <col min="21" max="21" width="9.28515625" style="3" bestFit="1" customWidth="1"/>
    <col min="22" max="16384" width="9.140625" style="3"/>
  </cols>
  <sheetData>
    <row r="1" spans="1:33" ht="38.25" customHeight="1" x14ac:dyDescent="0.2">
      <c r="A1" s="1227" t="s">
        <v>230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1227"/>
      <c r="O1" s="1227"/>
    </row>
    <row r="2" spans="1:33" ht="6" customHeight="1" thickBot="1" x14ac:dyDescent="0.3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64"/>
    </row>
    <row r="3" spans="1:33" ht="45.75" customHeight="1" thickBot="1" x14ac:dyDescent="0.25">
      <c r="A3" s="64"/>
      <c r="B3" s="1228" t="s">
        <v>231</v>
      </c>
      <c r="C3" s="1225" t="s">
        <v>232</v>
      </c>
      <c r="D3" s="1226"/>
      <c r="E3" s="1225" t="s">
        <v>250</v>
      </c>
      <c r="F3" s="1226"/>
      <c r="G3" s="1225" t="s">
        <v>233</v>
      </c>
      <c r="H3" s="1226"/>
      <c r="I3" s="1225" t="s">
        <v>234</v>
      </c>
      <c r="J3" s="1226"/>
      <c r="K3" s="1225" t="s">
        <v>235</v>
      </c>
      <c r="L3" s="1226"/>
      <c r="M3" s="1225" t="s">
        <v>236</v>
      </c>
      <c r="N3" s="1226"/>
    </row>
    <row r="4" spans="1:33" ht="24.75" customHeight="1" thickBot="1" x14ac:dyDescent="0.25">
      <c r="A4" s="64"/>
      <c r="B4" s="1229"/>
      <c r="C4" s="185">
        <v>2018</v>
      </c>
      <c r="D4" s="185">
        <v>2019</v>
      </c>
      <c r="E4" s="185">
        <v>2018</v>
      </c>
      <c r="F4" s="185">
        <v>2019</v>
      </c>
      <c r="G4" s="185">
        <v>2018</v>
      </c>
      <c r="H4" s="185">
        <v>2019</v>
      </c>
      <c r="I4" s="185">
        <v>2018</v>
      </c>
      <c r="J4" s="185">
        <v>2019</v>
      </c>
      <c r="K4" s="185">
        <v>2018</v>
      </c>
      <c r="L4" s="185">
        <v>2019</v>
      </c>
      <c r="M4" s="185">
        <v>2018</v>
      </c>
      <c r="N4" s="185">
        <v>2019</v>
      </c>
    </row>
    <row r="5" spans="1:33" s="32" customFormat="1" ht="45" customHeight="1" x14ac:dyDescent="0.2">
      <c r="A5" s="186"/>
      <c r="B5" s="187" t="s">
        <v>237</v>
      </c>
      <c r="C5" s="188">
        <v>7079.88</v>
      </c>
      <c r="D5" s="188">
        <v>5931.58</v>
      </c>
      <c r="E5" s="188">
        <v>12876.03</v>
      </c>
      <c r="F5" s="189">
        <v>11451.94</v>
      </c>
      <c r="G5" s="188">
        <v>991.6</v>
      </c>
      <c r="H5" s="188">
        <v>806.77</v>
      </c>
      <c r="I5" s="188">
        <v>1094.45</v>
      </c>
      <c r="J5" s="189">
        <v>1331.18</v>
      </c>
      <c r="K5" s="188">
        <v>1331.67</v>
      </c>
      <c r="L5" s="188">
        <v>1291.75</v>
      </c>
      <c r="M5" s="190">
        <v>17.170000000000002</v>
      </c>
      <c r="N5" s="190">
        <v>15.61</v>
      </c>
    </row>
    <row r="6" spans="1:33" s="32" customFormat="1" ht="39" customHeight="1" x14ac:dyDescent="0.2">
      <c r="A6" s="186"/>
      <c r="B6" s="191" t="s">
        <v>238</v>
      </c>
      <c r="C6" s="192">
        <v>7001.33</v>
      </c>
      <c r="D6" s="192">
        <v>6277.77</v>
      </c>
      <c r="E6" s="192">
        <v>13572.75</v>
      </c>
      <c r="F6" s="193">
        <v>12646.5</v>
      </c>
      <c r="G6" s="192">
        <v>988.25</v>
      </c>
      <c r="H6" s="192">
        <v>817.9</v>
      </c>
      <c r="I6" s="192">
        <v>1022.45</v>
      </c>
      <c r="J6" s="193">
        <v>1443.15</v>
      </c>
      <c r="K6" s="192">
        <v>1331.53</v>
      </c>
      <c r="L6" s="192">
        <v>1320.0650000000001</v>
      </c>
      <c r="M6" s="194">
        <v>16.66</v>
      </c>
      <c r="N6" s="194">
        <v>15.806250000000002</v>
      </c>
    </row>
    <row r="7" spans="1:33" s="32" customFormat="1" ht="39.75" customHeight="1" x14ac:dyDescent="0.2">
      <c r="A7" s="186"/>
      <c r="B7" s="191" t="s">
        <v>239</v>
      </c>
      <c r="C7" s="192">
        <v>6795.25</v>
      </c>
      <c r="D7" s="192">
        <v>6450.3119047619048</v>
      </c>
      <c r="E7" s="192">
        <v>13399.76</v>
      </c>
      <c r="F7" s="193">
        <v>13056.307142857142</v>
      </c>
      <c r="G7" s="192">
        <v>954.57</v>
      </c>
      <c r="H7" s="192">
        <v>843.4</v>
      </c>
      <c r="I7" s="192">
        <v>987.33</v>
      </c>
      <c r="J7" s="193">
        <v>1530.71</v>
      </c>
      <c r="K7" s="192">
        <v>1324.66</v>
      </c>
      <c r="L7" s="192">
        <v>1300.8699999999999</v>
      </c>
      <c r="M7" s="194">
        <v>16.47</v>
      </c>
      <c r="N7" s="194">
        <v>15.32</v>
      </c>
    </row>
    <row r="8" spans="1:33" s="32" customFormat="1" ht="43.5" customHeight="1" x14ac:dyDescent="0.2">
      <c r="A8" s="186"/>
      <c r="B8" s="191" t="s">
        <v>240</v>
      </c>
      <c r="C8" s="192">
        <v>6838.07</v>
      </c>
      <c r="D8" s="192">
        <v>6444.5</v>
      </c>
      <c r="E8" s="192">
        <v>13930.75</v>
      </c>
      <c r="F8" s="193">
        <v>12815.125</v>
      </c>
      <c r="G8" s="192">
        <v>924.16</v>
      </c>
      <c r="H8" s="192">
        <v>886.3</v>
      </c>
      <c r="I8" s="192">
        <v>970.55</v>
      </c>
      <c r="J8" s="193">
        <v>1389.3</v>
      </c>
      <c r="K8" s="192">
        <v>1335.34</v>
      </c>
      <c r="L8" s="192">
        <v>1286.4449999999999</v>
      </c>
      <c r="M8" s="194">
        <v>16.600000000000001</v>
      </c>
      <c r="N8" s="194">
        <v>15.042000000000002</v>
      </c>
    </row>
    <row r="9" spans="1:33" s="32" customFormat="1" ht="41.25" customHeight="1" x14ac:dyDescent="0.2">
      <c r="B9" s="191" t="s">
        <v>241</v>
      </c>
      <c r="C9" s="192">
        <v>6821.3</v>
      </c>
      <c r="D9" s="192">
        <v>6027.7049999999999</v>
      </c>
      <c r="E9" s="192">
        <v>14351.67</v>
      </c>
      <c r="F9" s="193">
        <v>11995.116666666667</v>
      </c>
      <c r="G9" s="192">
        <v>904.29</v>
      </c>
      <c r="H9" s="192">
        <v>832.33333333333337</v>
      </c>
      <c r="I9" s="192">
        <v>980.3</v>
      </c>
      <c r="J9" s="193">
        <v>1330.2380952380952</v>
      </c>
      <c r="K9" s="192">
        <v>1303.03</v>
      </c>
      <c r="L9" s="192">
        <v>1283.9476190476191</v>
      </c>
      <c r="M9" s="194">
        <v>16.47</v>
      </c>
      <c r="N9" s="194">
        <v>14.62547619047619</v>
      </c>
    </row>
    <row r="10" spans="1:33" s="32" customFormat="1" ht="41.25" customHeight="1" x14ac:dyDescent="0.2">
      <c r="B10" s="191" t="s">
        <v>242</v>
      </c>
      <c r="C10" s="192">
        <v>6954.17</v>
      </c>
      <c r="D10" s="192">
        <v>5867.9650000000001</v>
      </c>
      <c r="E10" s="192">
        <v>15107.03</v>
      </c>
      <c r="F10" s="193">
        <v>11967.25</v>
      </c>
      <c r="G10" s="192">
        <v>884.9</v>
      </c>
      <c r="H10" s="192">
        <v>808.2</v>
      </c>
      <c r="I10" s="192">
        <v>985.05</v>
      </c>
      <c r="J10" s="193">
        <v>1443.85</v>
      </c>
      <c r="K10" s="192">
        <v>1281.57</v>
      </c>
      <c r="L10" s="192">
        <v>1359.0425</v>
      </c>
      <c r="M10" s="194">
        <v>16.52</v>
      </c>
      <c r="N10" s="194">
        <v>14.995750000000001</v>
      </c>
    </row>
    <row r="11" spans="1:33" s="32" customFormat="1" ht="47.25" customHeight="1" x14ac:dyDescent="0.2">
      <c r="B11" s="195" t="s">
        <v>243</v>
      </c>
      <c r="C11" s="196">
        <v>6247.62</v>
      </c>
      <c r="D11" s="192">
        <v>5939.2</v>
      </c>
      <c r="E11" s="196">
        <v>13767.73</v>
      </c>
      <c r="F11" s="192">
        <v>13458.585652173913</v>
      </c>
      <c r="G11" s="196">
        <v>831.84</v>
      </c>
      <c r="H11" s="192">
        <v>845.71428571428567</v>
      </c>
      <c r="I11" s="196">
        <v>931.14</v>
      </c>
      <c r="J11" s="192">
        <v>1544</v>
      </c>
      <c r="K11" s="196">
        <v>1238.53</v>
      </c>
      <c r="L11" s="192">
        <v>1412.978260869565</v>
      </c>
      <c r="M11" s="197">
        <v>15.71</v>
      </c>
      <c r="N11" s="192">
        <v>15.745217391304347</v>
      </c>
      <c r="P11" s="364"/>
      <c r="Q11" s="364"/>
      <c r="R11" s="364"/>
      <c r="S11" s="364"/>
      <c r="T11" s="364"/>
      <c r="U11" s="364"/>
      <c r="V11" s="364"/>
    </row>
    <row r="12" spans="1:33" s="32" customFormat="1" ht="43.5" customHeight="1" x14ac:dyDescent="0.2">
      <c r="B12" s="195" t="s">
        <v>244</v>
      </c>
      <c r="C12" s="196">
        <v>6039.26</v>
      </c>
      <c r="D12" s="192">
        <v>5707.5480952380949</v>
      </c>
      <c r="E12" s="196">
        <v>13429.2</v>
      </c>
      <c r="F12" s="193">
        <v>15677.976428571428</v>
      </c>
      <c r="G12" s="196">
        <v>805.11</v>
      </c>
      <c r="H12" s="192">
        <v>859.14285714285711</v>
      </c>
      <c r="I12" s="196">
        <v>918.09</v>
      </c>
      <c r="J12" s="193">
        <v>1453.4285714285713</v>
      </c>
      <c r="K12" s="196">
        <v>1201.3</v>
      </c>
      <c r="L12" s="192">
        <v>1498.7976190476193</v>
      </c>
      <c r="M12" s="197">
        <v>15.01</v>
      </c>
      <c r="N12" s="194">
        <v>17.137857142857143</v>
      </c>
      <c r="P12" s="365"/>
      <c r="Q12" s="365"/>
      <c r="R12" s="365"/>
      <c r="S12" s="365"/>
      <c r="T12" s="365"/>
      <c r="U12" s="365"/>
      <c r="V12" s="364"/>
    </row>
    <row r="13" spans="1:33" s="32" customFormat="1" ht="42.75" customHeight="1" x14ac:dyDescent="0.2">
      <c r="B13" s="195" t="s">
        <v>245</v>
      </c>
      <c r="C13" s="196">
        <v>6019.61</v>
      </c>
      <c r="D13" s="196">
        <v>5744.9880952380954</v>
      </c>
      <c r="E13" s="196">
        <v>12523.875</v>
      </c>
      <c r="F13" s="198">
        <v>17668.097619047618</v>
      </c>
      <c r="G13" s="196">
        <v>803.98</v>
      </c>
      <c r="H13" s="196">
        <v>943.90476190476193</v>
      </c>
      <c r="I13" s="196">
        <v>1012.65</v>
      </c>
      <c r="J13" s="198">
        <v>1601.0952380952381</v>
      </c>
      <c r="K13" s="196">
        <v>1198.47</v>
      </c>
      <c r="L13" s="196">
        <v>1511.3142857142859</v>
      </c>
      <c r="M13" s="197">
        <v>14.26</v>
      </c>
      <c r="N13" s="197">
        <v>18.169999999999998</v>
      </c>
      <c r="P13" s="366"/>
      <c r="Q13" s="366"/>
      <c r="R13" s="366"/>
      <c r="S13" s="366"/>
      <c r="T13" s="366"/>
      <c r="U13" s="366"/>
      <c r="V13" s="366"/>
    </row>
    <row r="14" spans="1:33" s="32" customFormat="1" ht="51.75" customHeight="1" x14ac:dyDescent="0.2">
      <c r="B14" s="191" t="s">
        <v>246</v>
      </c>
      <c r="C14" s="192">
        <v>6215.2306521739129</v>
      </c>
      <c r="D14" s="192">
        <v>5742.39</v>
      </c>
      <c r="E14" s="192">
        <v>12323.151956521739</v>
      </c>
      <c r="F14" s="192">
        <v>17107.61</v>
      </c>
      <c r="G14" s="192">
        <v>830.32</v>
      </c>
      <c r="H14" s="192">
        <v>897.26086956521738</v>
      </c>
      <c r="I14" s="192">
        <v>1492.18</v>
      </c>
      <c r="J14" s="192">
        <v>1729.5454545454545</v>
      </c>
      <c r="K14" s="192">
        <v>1215.3900000000001</v>
      </c>
      <c r="L14" s="192">
        <v>1494.8</v>
      </c>
      <c r="M14" s="194">
        <v>14.58</v>
      </c>
      <c r="N14" s="192">
        <v>17.624565217391304</v>
      </c>
      <c r="P14" s="367"/>
      <c r="Q14" s="367"/>
      <c r="R14" s="367"/>
      <c r="S14" s="367"/>
      <c r="T14" s="367"/>
      <c r="U14" s="367"/>
      <c r="V14" s="367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</row>
    <row r="15" spans="1:33" s="32" customFormat="1" ht="45" customHeight="1" x14ac:dyDescent="0.2">
      <c r="B15" s="191" t="s">
        <v>247</v>
      </c>
      <c r="C15" s="192">
        <v>6192.3850000000002</v>
      </c>
      <c r="D15" s="199">
        <v>5859.31</v>
      </c>
      <c r="E15" s="192">
        <v>11249.21</v>
      </c>
      <c r="F15" s="200">
        <v>15195.24</v>
      </c>
      <c r="G15" s="192">
        <v>846.14</v>
      </c>
      <c r="H15" s="199">
        <v>901.23809523809518</v>
      </c>
      <c r="I15" s="192">
        <v>1141.2</v>
      </c>
      <c r="J15" s="200">
        <v>1767.7619047619048</v>
      </c>
      <c r="K15" s="192">
        <v>1220.95</v>
      </c>
      <c r="L15" s="199">
        <v>1470.0166666666669</v>
      </c>
      <c r="M15" s="194">
        <v>14.37</v>
      </c>
      <c r="N15" s="201">
        <v>17.179523809523808</v>
      </c>
      <c r="P15" s="366"/>
      <c r="Q15" s="366"/>
      <c r="R15" s="366"/>
      <c r="S15" s="366"/>
      <c r="T15" s="366"/>
      <c r="U15" s="366"/>
      <c r="V15" s="366"/>
    </row>
    <row r="16" spans="1:33" s="32" customFormat="1" ht="51.75" customHeight="1" thickBot="1" x14ac:dyDescent="0.25">
      <c r="B16" s="191" t="s">
        <v>248</v>
      </c>
      <c r="C16" s="192">
        <v>6093.5152631578949</v>
      </c>
      <c r="D16" s="192"/>
      <c r="E16" s="202">
        <v>10833.291052631579</v>
      </c>
      <c r="F16" s="193"/>
      <c r="G16" s="192">
        <v>790.35</v>
      </c>
      <c r="H16" s="192"/>
      <c r="I16" s="202">
        <v>1246.72</v>
      </c>
      <c r="J16" s="193"/>
      <c r="K16" s="192">
        <v>1250.56</v>
      </c>
      <c r="L16" s="192"/>
      <c r="M16" s="194">
        <v>14.7</v>
      </c>
      <c r="N16" s="194"/>
      <c r="P16" s="366"/>
      <c r="Q16" s="366"/>
      <c r="R16" s="366"/>
      <c r="S16" s="366"/>
      <c r="T16" s="366"/>
      <c r="U16" s="366"/>
      <c r="V16" s="366"/>
    </row>
    <row r="17" spans="2:22" s="32" customFormat="1" ht="49.5" customHeight="1" thickBot="1" x14ac:dyDescent="0.25">
      <c r="B17" s="355" t="s">
        <v>249</v>
      </c>
      <c r="C17" s="203">
        <f t="shared" ref="C17:N17" si="0">AVERAGE(C5:C16)</f>
        <v>6524.8017429443171</v>
      </c>
      <c r="D17" s="203">
        <f>AVERAGE(D5:D16)</f>
        <v>5999.3880086580084</v>
      </c>
      <c r="E17" s="203">
        <f t="shared" si="0"/>
        <v>13113.704000762775</v>
      </c>
      <c r="F17" s="203">
        <f t="shared" si="0"/>
        <v>13912.704409937887</v>
      </c>
      <c r="G17" s="203">
        <f t="shared" si="0"/>
        <v>879.62583333333316</v>
      </c>
      <c r="H17" s="203">
        <f t="shared" si="0"/>
        <v>858.37856389986814</v>
      </c>
      <c r="I17" s="203">
        <f t="shared" si="0"/>
        <v>1065.1758333333335</v>
      </c>
      <c r="J17" s="203">
        <f t="shared" si="0"/>
        <v>1505.841751279024</v>
      </c>
      <c r="K17" s="203">
        <f t="shared" si="0"/>
        <v>1269.4166666666665</v>
      </c>
      <c r="L17" s="203">
        <f t="shared" si="0"/>
        <v>1384.5479046677958</v>
      </c>
      <c r="M17" s="203">
        <f t="shared" si="0"/>
        <v>15.709999999999999</v>
      </c>
      <c r="N17" s="203">
        <f t="shared" si="0"/>
        <v>16.114239977413892</v>
      </c>
      <c r="P17" s="366"/>
      <c r="Q17" s="366"/>
      <c r="R17" s="366"/>
      <c r="S17" s="366"/>
      <c r="T17" s="366"/>
      <c r="U17" s="366"/>
      <c r="V17" s="366"/>
    </row>
    <row r="18" spans="2:22" s="32" customFormat="1" ht="51.75" customHeight="1" x14ac:dyDescent="0.2">
      <c r="B18" s="361"/>
      <c r="C18" s="362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P18" s="365"/>
      <c r="Q18" s="365"/>
      <c r="R18" s="365"/>
      <c r="S18" s="365"/>
      <c r="T18" s="365"/>
      <c r="U18" s="365"/>
      <c r="V18" s="366"/>
    </row>
    <row r="21" spans="2:22" x14ac:dyDescent="0.25">
      <c r="F21" s="38"/>
    </row>
    <row r="57" ht="42.75" customHeight="1" x14ac:dyDescent="0.25"/>
    <row r="96" spans="8:8" ht="26.25" x14ac:dyDescent="0.4">
      <c r="H96" s="50"/>
    </row>
    <row r="97" spans="8:8" ht="26.25" x14ac:dyDescent="0.4">
      <c r="H97" s="50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66" zoomScaleNormal="85" zoomScaleSheetLayoutView="66" workbookViewId="0">
      <selection activeCell="AB49" sqref="AB49"/>
    </sheetView>
  </sheetViews>
  <sheetFormatPr defaultColWidth="9.140625" defaultRowHeight="15.75" x14ac:dyDescent="0.25"/>
  <cols>
    <col min="1" max="4" width="9.140625" style="3"/>
    <col min="5" max="7" width="9.140625" style="12"/>
    <col min="8" max="13" width="9.140625" style="3"/>
    <col min="14" max="14" width="7.28515625" style="3" customWidth="1"/>
    <col min="15" max="15" width="9.140625" style="3"/>
    <col min="16" max="16" width="9.140625" style="3" customWidth="1"/>
    <col min="17" max="16384" width="9.140625" style="3"/>
  </cols>
  <sheetData>
    <row r="2" spans="2:10" ht="15" x14ac:dyDescent="0.25">
      <c r="B2" s="33"/>
      <c r="C2" s="11"/>
      <c r="D2" s="11"/>
      <c r="E2" s="11"/>
      <c r="F2" s="11"/>
      <c r="G2" s="11"/>
      <c r="H2" s="11"/>
      <c r="I2" s="11"/>
      <c r="J2" s="11"/>
    </row>
    <row r="3" spans="2:10" ht="15" x14ac:dyDescent="0.25">
      <c r="B3" s="40"/>
      <c r="C3" s="40"/>
      <c r="D3" s="40"/>
      <c r="E3" s="40"/>
      <c r="F3" s="40"/>
      <c r="G3" s="40"/>
      <c r="H3" s="40"/>
      <c r="I3" s="18"/>
      <c r="J3" s="18"/>
    </row>
    <row r="4" spans="2:10" ht="14.25" customHeight="1" x14ac:dyDescent="0.25">
      <c r="B4" s="41"/>
      <c r="C4" s="16" t="s">
        <v>193</v>
      </c>
      <c r="D4" s="16" t="s">
        <v>201</v>
      </c>
      <c r="E4" s="16"/>
      <c r="F4" s="16"/>
      <c r="G4" s="16"/>
      <c r="H4" s="16"/>
      <c r="I4" s="18"/>
      <c r="J4" s="18"/>
    </row>
    <row r="5" spans="2:10" ht="14.25" x14ac:dyDescent="0.2">
      <c r="B5" s="41"/>
      <c r="C5" s="17"/>
      <c r="D5" s="17"/>
      <c r="E5" s="17"/>
      <c r="F5" s="17"/>
      <c r="G5" s="17"/>
      <c r="H5" s="17"/>
      <c r="I5" s="17"/>
      <c r="J5" s="17"/>
    </row>
    <row r="6" spans="2:10" ht="14.25" x14ac:dyDescent="0.2">
      <c r="B6" s="41"/>
      <c r="C6" s="17"/>
      <c r="D6" s="17"/>
      <c r="E6" s="17"/>
      <c r="F6" s="17"/>
      <c r="G6" s="17"/>
      <c r="H6" s="17"/>
      <c r="I6" s="17"/>
      <c r="J6" s="17"/>
    </row>
    <row r="7" spans="2:10" ht="14.25" x14ac:dyDescent="0.2">
      <c r="B7" s="41"/>
      <c r="C7" s="17"/>
      <c r="D7" s="17"/>
      <c r="E7" s="17"/>
      <c r="F7" s="17"/>
      <c r="G7" s="17"/>
      <c r="H7" s="17"/>
      <c r="I7" s="17"/>
      <c r="J7" s="17"/>
    </row>
    <row r="8" spans="2:10" ht="14.25" x14ac:dyDescent="0.2">
      <c r="B8" s="41"/>
      <c r="C8" s="17"/>
      <c r="D8" s="17"/>
      <c r="E8" s="17"/>
      <c r="F8" s="17"/>
      <c r="G8" s="17"/>
      <c r="H8" s="17"/>
      <c r="I8" s="17"/>
      <c r="J8" s="17"/>
    </row>
    <row r="9" spans="2:10" ht="14.25" x14ac:dyDescent="0.2">
      <c r="B9" s="41"/>
      <c r="C9" s="17"/>
      <c r="D9" s="17"/>
      <c r="E9" s="17"/>
      <c r="F9" s="17"/>
      <c r="G9" s="17"/>
      <c r="H9" s="17"/>
      <c r="I9" s="17"/>
      <c r="J9" s="17"/>
    </row>
    <row r="10" spans="2:10" ht="14.25" x14ac:dyDescent="0.2">
      <c r="B10" s="41"/>
      <c r="C10" s="16"/>
      <c r="D10" s="16"/>
      <c r="E10" s="16"/>
      <c r="F10" s="16"/>
      <c r="G10" s="16"/>
      <c r="H10" s="17"/>
      <c r="I10" s="16"/>
      <c r="J10" s="16"/>
    </row>
    <row r="11" spans="2:10" ht="12.75" x14ac:dyDescent="0.2">
      <c r="B11" s="42"/>
      <c r="C11" s="11"/>
      <c r="D11" s="11"/>
      <c r="E11" s="11"/>
      <c r="F11" s="11"/>
      <c r="G11" s="11"/>
      <c r="H11" s="11"/>
      <c r="I11" s="11"/>
      <c r="J11" s="11"/>
    </row>
    <row r="12" spans="2:10" ht="12.75" x14ac:dyDescent="0.2">
      <c r="B12" s="43"/>
      <c r="C12" s="11"/>
      <c r="D12" s="11"/>
      <c r="E12" s="11"/>
      <c r="F12" s="11"/>
      <c r="G12" s="11"/>
      <c r="H12" s="11"/>
      <c r="I12" s="11"/>
      <c r="J12" s="11"/>
    </row>
    <row r="13" spans="2:10" ht="12.75" x14ac:dyDescent="0.2">
      <c r="B13" s="44"/>
      <c r="C13" s="11"/>
      <c r="D13" s="11"/>
      <c r="E13" s="11"/>
      <c r="F13" s="11"/>
      <c r="G13" s="11"/>
      <c r="H13" s="11"/>
      <c r="I13" s="11"/>
      <c r="J13" s="11"/>
    </row>
    <row r="14" spans="2:10" ht="12.75" x14ac:dyDescent="0.2">
      <c r="B14" s="11"/>
      <c r="C14" s="11"/>
      <c r="D14" s="11"/>
      <c r="E14" s="11"/>
      <c r="F14" s="11"/>
      <c r="G14" s="11"/>
      <c r="H14" s="11"/>
      <c r="I14" s="11"/>
      <c r="J14" s="11"/>
    </row>
    <row r="15" spans="2:10" ht="12.75" x14ac:dyDescent="0.2">
      <c r="B15" s="44"/>
      <c r="C15" s="11"/>
      <c r="D15" s="11"/>
      <c r="E15" s="11"/>
      <c r="F15" s="11"/>
      <c r="G15" s="11"/>
      <c r="H15" s="11"/>
      <c r="I15" s="11"/>
      <c r="J15" s="11"/>
    </row>
    <row r="16" spans="2:10" ht="12.75" x14ac:dyDescent="0.2">
      <c r="B16" s="44"/>
      <c r="C16" s="11"/>
      <c r="D16" s="11"/>
      <c r="E16" s="11"/>
      <c r="F16" s="11"/>
      <c r="G16" s="11"/>
      <c r="H16" s="11"/>
      <c r="I16" s="11"/>
      <c r="J16" s="11"/>
    </row>
    <row r="17" spans="2:10" ht="12.75" x14ac:dyDescent="0.2">
      <c r="B17" s="13"/>
      <c r="C17" s="11"/>
      <c r="D17" s="11"/>
      <c r="E17" s="11"/>
      <c r="F17" s="11"/>
      <c r="G17" s="11"/>
      <c r="H17" s="11"/>
      <c r="I17" s="11"/>
      <c r="J17" s="11"/>
    </row>
    <row r="18" spans="2:10" ht="12.75" x14ac:dyDescent="0.2">
      <c r="B18" s="13"/>
      <c r="C18" s="11"/>
      <c r="D18" s="11"/>
      <c r="E18" s="11"/>
      <c r="F18" s="11"/>
      <c r="G18" s="11"/>
      <c r="H18" s="11"/>
      <c r="I18" s="11"/>
      <c r="J18" s="11"/>
    </row>
    <row r="19" spans="2:10" ht="12.75" x14ac:dyDescent="0.2">
      <c r="B19" s="45"/>
      <c r="C19" s="10"/>
      <c r="D19" s="10"/>
      <c r="E19" s="10"/>
      <c r="F19" s="10"/>
      <c r="G19" s="10"/>
      <c r="H19" s="10"/>
      <c r="I19" s="10"/>
      <c r="J19" s="10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R105"/>
  <sheetViews>
    <sheetView view="pageBreakPreview" zoomScale="71" zoomScaleNormal="69" zoomScaleSheetLayoutView="71" workbookViewId="0">
      <selection activeCell="O59" sqref="O59"/>
    </sheetView>
  </sheetViews>
  <sheetFormatPr defaultColWidth="4.5703125" defaultRowHeight="20.25" outlineLevelRow="1" x14ac:dyDescent="0.3"/>
  <cols>
    <col min="1" max="1" width="14.140625" style="64" customWidth="1"/>
    <col min="2" max="2" width="7" style="15" customWidth="1"/>
    <col min="3" max="3" width="7.5703125" style="15" customWidth="1"/>
    <col min="4" max="4" width="8.140625" style="15" customWidth="1"/>
    <col min="5" max="5" width="9" style="64" customWidth="1"/>
    <col min="6" max="6" width="8.7109375" style="64" customWidth="1"/>
    <col min="7" max="7" width="9" style="64" customWidth="1"/>
    <col min="8" max="8" width="8.7109375" style="64" customWidth="1"/>
    <col min="9" max="10" width="9" style="64" customWidth="1"/>
    <col min="11" max="11" width="9.85546875" style="64" customWidth="1"/>
    <col min="12" max="12" width="9.5703125" style="64" customWidth="1"/>
    <col min="13" max="13" width="9.42578125" style="64" customWidth="1"/>
    <col min="14" max="14" width="9.5703125" style="64" customWidth="1"/>
    <col min="15" max="15" width="9.140625" style="64" customWidth="1"/>
    <col min="16" max="16" width="9" style="64" customWidth="1"/>
    <col min="17" max="17" width="12" style="64" customWidth="1"/>
    <col min="18" max="18" width="4.42578125" style="64" customWidth="1"/>
    <col min="19" max="19" width="5" style="64" customWidth="1"/>
    <col min="20" max="20" width="35.42578125" style="376" customWidth="1"/>
    <col min="21" max="21" width="9.140625" style="376" customWidth="1"/>
    <col min="22" max="23" width="4.28515625" style="64" customWidth="1"/>
    <col min="24" max="24" width="12.140625" style="64" customWidth="1"/>
    <col min="25" max="38" width="10.7109375" style="64" customWidth="1"/>
    <col min="39" max="202" width="4.28515625" style="64" customWidth="1"/>
    <col min="203" max="16384" width="4.5703125" style="64"/>
  </cols>
  <sheetData>
    <row r="1" spans="1:27" x14ac:dyDescent="0.3">
      <c r="A1" s="1204" t="s">
        <v>223</v>
      </c>
      <c r="B1" s="1204"/>
      <c r="C1" s="1204"/>
      <c r="D1" s="1204"/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</row>
    <row r="2" spans="1:27" ht="9" customHeight="1" x14ac:dyDescent="0.3">
      <c r="A2" s="1377"/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1377"/>
      <c r="M2" s="1377"/>
      <c r="N2" s="1377"/>
      <c r="O2" s="1377"/>
      <c r="P2" s="1377"/>
      <c r="Q2" s="1377"/>
      <c r="R2" s="1377"/>
      <c r="S2" s="1377"/>
    </row>
    <row r="3" spans="1:27" ht="20.25" customHeight="1" thickBot="1" x14ac:dyDescent="0.35">
      <c r="A3" s="1378" t="s">
        <v>161</v>
      </c>
      <c r="B3" s="1378"/>
      <c r="C3" s="1378"/>
      <c r="D3" s="1378"/>
      <c r="E3" s="1378"/>
      <c r="F3" s="1378"/>
      <c r="G3" s="1378"/>
      <c r="H3" s="1378"/>
      <c r="I3" s="1378"/>
      <c r="J3" s="1378"/>
      <c r="K3" s="1378"/>
      <c r="L3" s="1378"/>
      <c r="M3" s="1378"/>
      <c r="N3" s="1378"/>
      <c r="O3" s="1378"/>
      <c r="P3" s="1378"/>
      <c r="Q3" s="1378"/>
      <c r="R3" s="1378"/>
      <c r="S3" s="1378"/>
    </row>
    <row r="4" spans="1:27" ht="14.25" customHeight="1" thickBot="1" x14ac:dyDescent="0.35">
      <c r="A4" s="1008" t="s">
        <v>231</v>
      </c>
      <c r="B4" s="1009"/>
      <c r="C4" s="1010"/>
      <c r="D4" s="1359" t="s">
        <v>370</v>
      </c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1"/>
    </row>
    <row r="5" spans="1:27" ht="21" customHeight="1" x14ac:dyDescent="0.3">
      <c r="A5" s="1264"/>
      <c r="B5" s="1265"/>
      <c r="C5" s="1266"/>
      <c r="D5" s="1008" t="s">
        <v>371</v>
      </c>
      <c r="E5" s="1009"/>
      <c r="F5" s="1009"/>
      <c r="G5" s="1010"/>
      <c r="H5" s="1379" t="s">
        <v>372</v>
      </c>
      <c r="I5" s="1380"/>
      <c r="J5" s="1380"/>
      <c r="K5" s="1380"/>
      <c r="L5" s="1380"/>
      <c r="M5" s="1380"/>
      <c r="N5" s="1380"/>
      <c r="O5" s="1380"/>
      <c r="P5" s="1380"/>
      <c r="Q5" s="1380"/>
      <c r="R5" s="1380"/>
      <c r="S5" s="1381"/>
    </row>
    <row r="6" spans="1:27" ht="33" customHeight="1" thickBot="1" x14ac:dyDescent="0.35">
      <c r="A6" s="1267"/>
      <c r="B6" s="1268"/>
      <c r="C6" s="1269"/>
      <c r="D6" s="1267"/>
      <c r="E6" s="1268"/>
      <c r="F6" s="1268"/>
      <c r="G6" s="1269"/>
      <c r="H6" s="1369" t="s">
        <v>162</v>
      </c>
      <c r="I6" s="1356"/>
      <c r="J6" s="1356"/>
      <c r="K6" s="1382"/>
      <c r="L6" s="1370" t="s">
        <v>558</v>
      </c>
      <c r="M6" s="1356"/>
      <c r="N6" s="1356"/>
      <c r="O6" s="1382"/>
      <c r="P6" s="1355" t="s">
        <v>227</v>
      </c>
      <c r="Q6" s="1383"/>
      <c r="R6" s="1383"/>
      <c r="S6" s="1384"/>
    </row>
    <row r="7" spans="1:27" ht="18" customHeight="1" thickBot="1" x14ac:dyDescent="0.35">
      <c r="A7" s="1331" t="s">
        <v>385</v>
      </c>
      <c r="B7" s="1332"/>
      <c r="C7" s="1333"/>
      <c r="D7" s="1334">
        <v>67.311106451612901</v>
      </c>
      <c r="E7" s="1335"/>
      <c r="F7" s="1335"/>
      <c r="G7" s="1336"/>
      <c r="H7" s="1337" t="s">
        <v>386</v>
      </c>
      <c r="I7" s="1338"/>
      <c r="J7" s="1338"/>
      <c r="K7" s="1349"/>
      <c r="L7" s="1348" t="s">
        <v>388</v>
      </c>
      <c r="M7" s="1338"/>
      <c r="N7" s="1338"/>
      <c r="O7" s="1349"/>
      <c r="P7" s="1348" t="s">
        <v>390</v>
      </c>
      <c r="Q7" s="1338"/>
      <c r="R7" s="1338"/>
      <c r="S7" s="1339"/>
      <c r="Z7" s="299"/>
      <c r="AA7" s="299"/>
    </row>
    <row r="8" spans="1:27" ht="18" customHeight="1" thickBot="1" x14ac:dyDescent="0.35">
      <c r="A8" s="1331" t="s">
        <v>392</v>
      </c>
      <c r="B8" s="1332"/>
      <c r="C8" s="1333"/>
      <c r="D8" s="1334">
        <v>62.677018405017897</v>
      </c>
      <c r="E8" s="1335"/>
      <c r="F8" s="1335"/>
      <c r="G8" s="1336"/>
      <c r="H8" s="1337"/>
      <c r="I8" s="1338"/>
      <c r="J8" s="1338"/>
      <c r="K8" s="1338"/>
      <c r="L8" s="1338"/>
      <c r="M8" s="1338"/>
      <c r="N8" s="1338"/>
      <c r="O8" s="1338"/>
      <c r="P8" s="1338"/>
      <c r="Q8" s="1338"/>
      <c r="R8" s="1338"/>
      <c r="S8" s="1339"/>
      <c r="Z8" s="299"/>
      <c r="AA8" s="299"/>
    </row>
    <row r="9" spans="1:27" ht="18.600000000000001" customHeight="1" thickBot="1" x14ac:dyDescent="0.35">
      <c r="A9" s="1331" t="s">
        <v>410</v>
      </c>
      <c r="B9" s="1332"/>
      <c r="C9" s="1333"/>
      <c r="D9" s="1334">
        <v>67.349999999999994</v>
      </c>
      <c r="E9" s="1335"/>
      <c r="F9" s="1335"/>
      <c r="G9" s="1336"/>
      <c r="H9" s="1337" t="s">
        <v>423</v>
      </c>
      <c r="I9" s="1338"/>
      <c r="J9" s="1338"/>
      <c r="K9" s="1349"/>
      <c r="L9" s="1348" t="s">
        <v>388</v>
      </c>
      <c r="M9" s="1338"/>
      <c r="N9" s="1338"/>
      <c r="O9" s="1349"/>
      <c r="P9" s="1348" t="s">
        <v>425</v>
      </c>
      <c r="Q9" s="1338"/>
      <c r="R9" s="1338"/>
      <c r="S9" s="1339"/>
    </row>
    <row r="10" spans="1:27" ht="18.600000000000001" customHeight="1" thickBot="1" x14ac:dyDescent="0.35">
      <c r="A10" s="1331" t="s">
        <v>411</v>
      </c>
      <c r="B10" s="1332"/>
      <c r="C10" s="1333"/>
      <c r="D10" s="1334">
        <v>65.860532142857139</v>
      </c>
      <c r="E10" s="1335"/>
      <c r="F10" s="1335"/>
      <c r="G10" s="1336"/>
      <c r="H10" s="1337" t="s">
        <v>427</v>
      </c>
      <c r="I10" s="1338"/>
      <c r="J10" s="1338"/>
      <c r="K10" s="1349"/>
      <c r="L10" s="1348" t="s">
        <v>429</v>
      </c>
      <c r="M10" s="1338"/>
      <c r="N10" s="1338"/>
      <c r="O10" s="1349"/>
      <c r="P10" s="1348" t="s">
        <v>431</v>
      </c>
      <c r="Q10" s="1338"/>
      <c r="R10" s="1338"/>
      <c r="S10" s="1339"/>
    </row>
    <row r="11" spans="1:27" ht="18.600000000000001" customHeight="1" thickBot="1" x14ac:dyDescent="0.35">
      <c r="A11" s="1331" t="s">
        <v>412</v>
      </c>
      <c r="B11" s="1332"/>
      <c r="C11" s="1333"/>
      <c r="D11" s="1334">
        <v>65.147616129032201</v>
      </c>
      <c r="E11" s="1335"/>
      <c r="F11" s="1335"/>
      <c r="G11" s="1336"/>
      <c r="H11" s="1337" t="s">
        <v>444</v>
      </c>
      <c r="I11" s="1338"/>
      <c r="J11" s="1338"/>
      <c r="K11" s="1349"/>
      <c r="L11" s="1348" t="s">
        <v>446</v>
      </c>
      <c r="M11" s="1338"/>
      <c r="N11" s="1338"/>
      <c r="O11" s="1349"/>
      <c r="P11" s="1348" t="s">
        <v>448</v>
      </c>
      <c r="Q11" s="1338"/>
      <c r="R11" s="1338"/>
      <c r="S11" s="1339"/>
      <c r="X11" s="249"/>
      <c r="Y11" s="249"/>
    </row>
    <row r="12" spans="1:27" ht="18.600000000000001" customHeight="1" thickBot="1" x14ac:dyDescent="0.35">
      <c r="A12" s="1331" t="s">
        <v>413</v>
      </c>
      <c r="B12" s="1332"/>
      <c r="C12" s="1333"/>
      <c r="D12" s="1334">
        <v>64.619316666666705</v>
      </c>
      <c r="E12" s="1335"/>
      <c r="F12" s="1335"/>
      <c r="G12" s="1336"/>
      <c r="H12" s="1337" t="s">
        <v>460</v>
      </c>
      <c r="I12" s="1338"/>
      <c r="J12" s="1338"/>
      <c r="K12" s="1349"/>
      <c r="L12" s="1348" t="s">
        <v>469</v>
      </c>
      <c r="M12" s="1338"/>
      <c r="N12" s="1338"/>
      <c r="O12" s="1349"/>
      <c r="P12" s="1348" t="s">
        <v>462</v>
      </c>
      <c r="Q12" s="1338"/>
      <c r="R12" s="1338"/>
      <c r="S12" s="1339"/>
    </row>
    <row r="13" spans="1:27" ht="18.600000000000001" customHeight="1" thickBot="1" x14ac:dyDescent="0.35">
      <c r="A13" s="1331" t="s">
        <v>414</v>
      </c>
      <c r="B13" s="1332"/>
      <c r="C13" s="1333"/>
      <c r="D13" s="1334">
        <v>64.815970967741904</v>
      </c>
      <c r="E13" s="1335"/>
      <c r="F13" s="1335"/>
      <c r="G13" s="1336"/>
      <c r="H13" s="1337" t="s">
        <v>472</v>
      </c>
      <c r="I13" s="1338"/>
      <c r="J13" s="1338"/>
      <c r="K13" s="1349"/>
      <c r="L13" s="1348" t="s">
        <v>474</v>
      </c>
      <c r="M13" s="1338"/>
      <c r="N13" s="1338"/>
      <c r="O13" s="1349"/>
      <c r="P13" s="1348" t="s">
        <v>476</v>
      </c>
      <c r="Q13" s="1338"/>
      <c r="R13" s="1338"/>
      <c r="S13" s="1339"/>
    </row>
    <row r="14" spans="1:27" ht="18.600000000000001" customHeight="1" thickBot="1" x14ac:dyDescent="0.35">
      <c r="A14" s="1331" t="s">
        <v>415</v>
      </c>
      <c r="B14" s="1332"/>
      <c r="C14" s="1333"/>
      <c r="D14" s="1334">
        <v>64.231413333333293</v>
      </c>
      <c r="E14" s="1335"/>
      <c r="F14" s="1335"/>
      <c r="G14" s="1336"/>
      <c r="H14" s="1337" t="s">
        <v>542</v>
      </c>
      <c r="I14" s="1338"/>
      <c r="J14" s="1338"/>
      <c r="K14" s="1349"/>
      <c r="L14" s="1348" t="s">
        <v>541</v>
      </c>
      <c r="M14" s="1338"/>
      <c r="N14" s="1338"/>
      <c r="O14" s="1349"/>
      <c r="P14" s="1348" t="s">
        <v>540</v>
      </c>
      <c r="Q14" s="1338"/>
      <c r="R14" s="1338"/>
      <c r="S14" s="1339"/>
    </row>
    <row r="15" spans="1:27" ht="18.600000000000001" customHeight="1" thickBot="1" x14ac:dyDescent="0.35">
      <c r="A15" s="1331" t="s">
        <v>416</v>
      </c>
      <c r="B15" s="1332"/>
      <c r="C15" s="1333"/>
      <c r="D15" s="1334">
        <v>63.199064516128999</v>
      </c>
      <c r="E15" s="1335"/>
      <c r="F15" s="1335"/>
      <c r="G15" s="1336"/>
      <c r="H15" s="1375" t="s">
        <v>556</v>
      </c>
      <c r="I15" s="1376"/>
      <c r="J15" s="1376"/>
      <c r="K15" s="1376"/>
      <c r="L15" s="1338" t="s">
        <v>555</v>
      </c>
      <c r="M15" s="1338"/>
      <c r="N15" s="1338"/>
      <c r="O15" s="1349"/>
      <c r="P15" s="1348" t="s">
        <v>554</v>
      </c>
      <c r="Q15" s="1338"/>
      <c r="R15" s="1338"/>
      <c r="S15" s="1339"/>
      <c r="T15" s="378"/>
      <c r="U15" s="379"/>
    </row>
    <row r="16" spans="1:27" ht="18.600000000000001" customHeight="1" thickBot="1" x14ac:dyDescent="0.35">
      <c r="A16" s="1331" t="s">
        <v>417</v>
      </c>
      <c r="B16" s="1332"/>
      <c r="C16" s="1333"/>
      <c r="D16" s="1351">
        <v>65.53</v>
      </c>
      <c r="E16" s="1352"/>
      <c r="F16" s="1352"/>
      <c r="G16" s="1371"/>
      <c r="H16" s="1372" t="s">
        <v>605</v>
      </c>
      <c r="I16" s="1373"/>
      <c r="J16" s="1373"/>
      <c r="K16" s="1374"/>
      <c r="L16" s="1346" t="s">
        <v>559</v>
      </c>
      <c r="M16" s="1345"/>
      <c r="N16" s="1345"/>
      <c r="O16" s="1347"/>
      <c r="P16" s="1346" t="s">
        <v>561</v>
      </c>
      <c r="Q16" s="1345"/>
      <c r="R16" s="1345"/>
      <c r="S16" s="1353"/>
    </row>
    <row r="17" spans="1:36" ht="18.600000000000001" customHeight="1" thickBot="1" x14ac:dyDescent="0.35">
      <c r="A17" s="1331" t="s">
        <v>418</v>
      </c>
      <c r="B17" s="1332"/>
      <c r="C17" s="1333"/>
      <c r="D17" s="1334">
        <v>64.989999999999995</v>
      </c>
      <c r="E17" s="1335"/>
      <c r="F17" s="1335"/>
      <c r="G17" s="1336"/>
      <c r="H17" s="1337" t="s">
        <v>570</v>
      </c>
      <c r="I17" s="1338"/>
      <c r="J17" s="1338"/>
      <c r="K17" s="1349"/>
      <c r="L17" s="1346" t="s">
        <v>571</v>
      </c>
      <c r="M17" s="1345"/>
      <c r="N17" s="1345"/>
      <c r="O17" s="1347"/>
      <c r="P17" s="1348" t="s">
        <v>599</v>
      </c>
      <c r="Q17" s="1338"/>
      <c r="R17" s="1338"/>
      <c r="S17" s="1339"/>
    </row>
    <row r="18" spans="1:36" ht="18.600000000000001" customHeight="1" thickBot="1" x14ac:dyDescent="0.35">
      <c r="A18" s="1331" t="s">
        <v>419</v>
      </c>
      <c r="B18" s="1332"/>
      <c r="C18" s="1333"/>
      <c r="D18" s="1334">
        <v>64.36</v>
      </c>
      <c r="E18" s="1335"/>
      <c r="F18" s="1335"/>
      <c r="G18" s="1336"/>
      <c r="H18" s="1337" t="s">
        <v>614</v>
      </c>
      <c r="I18" s="1338"/>
      <c r="J18" s="1338"/>
      <c r="K18" s="1349"/>
      <c r="L18" s="1348" t="s">
        <v>615</v>
      </c>
      <c r="M18" s="1338"/>
      <c r="N18" s="1338"/>
      <c r="O18" s="1349"/>
      <c r="P18" s="1348" t="s">
        <v>599</v>
      </c>
      <c r="Q18" s="1338"/>
      <c r="R18" s="1338"/>
      <c r="S18" s="1339"/>
    </row>
    <row r="19" spans="1:36" ht="18.600000000000001" customHeight="1" thickBot="1" x14ac:dyDescent="0.35">
      <c r="A19" s="1331" t="s">
        <v>420</v>
      </c>
      <c r="B19" s="1332"/>
      <c r="C19" s="1333"/>
      <c r="D19" s="1334">
        <v>63.87</v>
      </c>
      <c r="E19" s="1335"/>
      <c r="F19" s="1335"/>
      <c r="G19" s="1336"/>
      <c r="H19" s="1344" t="s">
        <v>625</v>
      </c>
      <c r="I19" s="1345"/>
      <c r="J19" s="1345"/>
      <c r="K19" s="1347"/>
      <c r="L19" s="1346" t="s">
        <v>638</v>
      </c>
      <c r="M19" s="1345"/>
      <c r="N19" s="1345"/>
      <c r="O19" s="1347"/>
      <c r="P19" s="1348" t="s">
        <v>622</v>
      </c>
      <c r="Q19" s="1338"/>
      <c r="R19" s="1338"/>
      <c r="S19" s="1339"/>
    </row>
    <row r="20" spans="1:36" ht="18.600000000000001" hidden="1" customHeight="1" outlineLevel="1" thickBot="1" x14ac:dyDescent="0.35">
      <c r="A20" s="1331" t="s">
        <v>421</v>
      </c>
      <c r="B20" s="1332"/>
      <c r="C20" s="1333"/>
      <c r="D20" s="1334"/>
      <c r="E20" s="1335"/>
      <c r="F20" s="1335"/>
      <c r="G20" s="1336"/>
      <c r="H20" s="1337"/>
      <c r="I20" s="1338"/>
      <c r="J20" s="1338"/>
      <c r="K20" s="1349"/>
      <c r="L20" s="1348"/>
      <c r="M20" s="1338"/>
      <c r="N20" s="1338"/>
      <c r="O20" s="1349"/>
      <c r="P20" s="1348"/>
      <c r="Q20" s="1338"/>
      <c r="R20" s="1338"/>
      <c r="S20" s="1339"/>
    </row>
    <row r="21" spans="1:36" ht="21.75" customHeight="1" collapsed="1" thickBot="1" x14ac:dyDescent="0.35">
      <c r="A21" s="1331" t="s">
        <v>422</v>
      </c>
      <c r="B21" s="1332"/>
      <c r="C21" s="1333"/>
      <c r="D21" s="1334">
        <f>AVERAGE(D9:G20)</f>
        <v>64.906719432341845</v>
      </c>
      <c r="E21" s="1335"/>
      <c r="F21" s="1335"/>
      <c r="G21" s="1336"/>
      <c r="H21" s="1337"/>
      <c r="I21" s="1338"/>
      <c r="J21" s="1338"/>
      <c r="K21" s="1338"/>
      <c r="L21" s="1338"/>
      <c r="M21" s="1338"/>
      <c r="N21" s="1338"/>
      <c r="O21" s="1338"/>
      <c r="P21" s="1338"/>
      <c r="Q21" s="1338"/>
      <c r="R21" s="1338"/>
      <c r="S21" s="1339"/>
      <c r="T21" s="378"/>
      <c r="U21" s="379"/>
    </row>
    <row r="22" spans="1:36" ht="18.75" customHeight="1" x14ac:dyDescent="0.3">
      <c r="A22" s="204"/>
      <c r="B22" s="204"/>
      <c r="C22" s="204"/>
      <c r="D22" s="205"/>
      <c r="E22" s="375"/>
      <c r="F22" s="375"/>
      <c r="G22" s="205"/>
      <c r="H22" s="206"/>
      <c r="I22" s="206"/>
      <c r="J22" s="206"/>
      <c r="K22" s="206"/>
      <c r="L22" s="206"/>
      <c r="M22" s="206"/>
      <c r="N22" s="206"/>
      <c r="O22" s="206"/>
      <c r="P22" s="206"/>
      <c r="Q22" s="1386"/>
      <c r="R22" s="1386"/>
      <c r="S22" s="1386"/>
    </row>
    <row r="23" spans="1:36" ht="19.5" customHeight="1" thickBot="1" x14ac:dyDescent="0.35">
      <c r="A23" s="1358" t="s">
        <v>174</v>
      </c>
      <c r="B23" s="1358"/>
      <c r="C23" s="1358"/>
      <c r="D23" s="1358"/>
      <c r="E23" s="1358"/>
      <c r="F23" s="1358"/>
      <c r="G23" s="1358"/>
      <c r="H23" s="1358"/>
      <c r="I23" s="1358"/>
      <c r="J23" s="1358"/>
      <c r="K23" s="1358"/>
      <c r="L23" s="1358"/>
      <c r="M23" s="1358"/>
      <c r="N23" s="1358"/>
      <c r="O23" s="1358"/>
      <c r="P23" s="1358"/>
      <c r="Q23" s="1358"/>
      <c r="R23" s="1358"/>
      <c r="S23" s="1358"/>
    </row>
    <row r="24" spans="1:36" ht="14.25" customHeight="1" thickBot="1" x14ac:dyDescent="0.35">
      <c r="A24" s="1008" t="s">
        <v>231</v>
      </c>
      <c r="B24" s="1009"/>
      <c r="C24" s="1010"/>
      <c r="D24" s="1359" t="s">
        <v>370</v>
      </c>
      <c r="E24" s="1360"/>
      <c r="F24" s="1360"/>
      <c r="G24" s="1360"/>
      <c r="H24" s="1360"/>
      <c r="I24" s="1360"/>
      <c r="J24" s="1360"/>
      <c r="K24" s="1360"/>
      <c r="L24" s="1360"/>
      <c r="M24" s="1360"/>
      <c r="N24" s="1360"/>
      <c r="O24" s="1360"/>
      <c r="P24" s="1360"/>
      <c r="Q24" s="1360"/>
      <c r="R24" s="1360"/>
      <c r="S24" s="1361"/>
    </row>
    <row r="25" spans="1:36" ht="21" customHeight="1" x14ac:dyDescent="0.3">
      <c r="A25" s="1264"/>
      <c r="B25" s="1265"/>
      <c r="C25" s="1266"/>
      <c r="D25" s="1362" t="s">
        <v>371</v>
      </c>
      <c r="E25" s="1363"/>
      <c r="F25" s="1363"/>
      <c r="G25" s="1364"/>
      <c r="H25" s="1320" t="s">
        <v>372</v>
      </c>
      <c r="I25" s="1321"/>
      <c r="J25" s="1321"/>
      <c r="K25" s="1321"/>
      <c r="L25" s="1321"/>
      <c r="M25" s="1321"/>
      <c r="N25" s="1321"/>
      <c r="O25" s="1321"/>
      <c r="P25" s="1321"/>
      <c r="Q25" s="1321"/>
      <c r="R25" s="1321"/>
      <c r="S25" s="1368"/>
      <c r="X25" s="382"/>
    </row>
    <row r="26" spans="1:36" ht="33.75" customHeight="1" thickBot="1" x14ac:dyDescent="0.35">
      <c r="A26" s="1267"/>
      <c r="B26" s="1268"/>
      <c r="C26" s="1269"/>
      <c r="D26" s="1365"/>
      <c r="E26" s="1366"/>
      <c r="F26" s="1366"/>
      <c r="G26" s="1367"/>
      <c r="H26" s="1369" t="s">
        <v>162</v>
      </c>
      <c r="I26" s="1356"/>
      <c r="J26" s="1356"/>
      <c r="K26" s="1356"/>
      <c r="L26" s="1370" t="s">
        <v>558</v>
      </c>
      <c r="M26" s="1356"/>
      <c r="N26" s="1356"/>
      <c r="O26" s="1356"/>
      <c r="P26" s="1355" t="s">
        <v>227</v>
      </c>
      <c r="Q26" s="1356"/>
      <c r="R26" s="1356"/>
      <c r="S26" s="1357"/>
      <c r="T26" s="378"/>
      <c r="X26" s="274"/>
    </row>
    <row r="27" spans="1:36" ht="18" customHeight="1" thickBot="1" x14ac:dyDescent="0.35">
      <c r="A27" s="1341" t="s">
        <v>385</v>
      </c>
      <c r="B27" s="1342"/>
      <c r="C27" s="1343"/>
      <c r="D27" s="1334">
        <v>76.652629032258005</v>
      </c>
      <c r="E27" s="1335"/>
      <c r="F27" s="1335"/>
      <c r="G27" s="1336"/>
      <c r="H27" s="1337" t="s">
        <v>387</v>
      </c>
      <c r="I27" s="1338"/>
      <c r="J27" s="1338"/>
      <c r="K27" s="1338"/>
      <c r="L27" s="1348" t="s">
        <v>389</v>
      </c>
      <c r="M27" s="1338"/>
      <c r="N27" s="1338"/>
      <c r="O27" s="1349"/>
      <c r="P27" s="1350" t="s">
        <v>391</v>
      </c>
      <c r="Q27" s="1335"/>
      <c r="R27" s="1335"/>
      <c r="S27" s="1336"/>
      <c r="X27" s="274"/>
    </row>
    <row r="28" spans="1:36" ht="18" customHeight="1" thickBot="1" x14ac:dyDescent="0.35">
      <c r="A28" s="1331" t="s">
        <v>392</v>
      </c>
      <c r="B28" s="1332"/>
      <c r="C28" s="1333"/>
      <c r="D28" s="1334">
        <v>73.941335031362001</v>
      </c>
      <c r="E28" s="1335"/>
      <c r="F28" s="1335"/>
      <c r="G28" s="1336"/>
      <c r="H28" s="1337"/>
      <c r="I28" s="1338"/>
      <c r="J28" s="1338"/>
      <c r="K28" s="1338"/>
      <c r="L28" s="1338"/>
      <c r="M28" s="1338"/>
      <c r="N28" s="1338"/>
      <c r="O28" s="1338"/>
      <c r="P28" s="1338"/>
      <c r="Q28" s="1338"/>
      <c r="R28" s="1338"/>
      <c r="S28" s="1339"/>
      <c r="X28" s="274"/>
    </row>
    <row r="29" spans="1:36" ht="18" customHeight="1" thickBot="1" x14ac:dyDescent="0.35">
      <c r="A29" s="1341" t="s">
        <v>410</v>
      </c>
      <c r="B29" s="1342"/>
      <c r="C29" s="1343"/>
      <c r="D29" s="1334">
        <v>76.94</v>
      </c>
      <c r="E29" s="1335"/>
      <c r="F29" s="1335"/>
      <c r="G29" s="1335"/>
      <c r="H29" s="1337" t="s">
        <v>424</v>
      </c>
      <c r="I29" s="1338"/>
      <c r="J29" s="1338"/>
      <c r="K29" s="1338"/>
      <c r="L29" s="1348" t="s">
        <v>389</v>
      </c>
      <c r="M29" s="1338"/>
      <c r="N29" s="1338"/>
      <c r="O29" s="1349"/>
      <c r="P29" s="1348" t="s">
        <v>426</v>
      </c>
      <c r="Q29" s="1338"/>
      <c r="R29" s="1338"/>
      <c r="S29" s="1339"/>
      <c r="X29" s="274"/>
    </row>
    <row r="30" spans="1:36" ht="18" customHeight="1" thickBot="1" x14ac:dyDescent="0.35">
      <c r="A30" s="1341" t="s">
        <v>411</v>
      </c>
      <c r="B30" s="1342"/>
      <c r="C30" s="1343"/>
      <c r="D30" s="1334">
        <v>74.778157142857125</v>
      </c>
      <c r="E30" s="1335"/>
      <c r="F30" s="1335"/>
      <c r="G30" s="1335"/>
      <c r="H30" s="1337" t="s">
        <v>428</v>
      </c>
      <c r="I30" s="1338"/>
      <c r="J30" s="1338"/>
      <c r="K30" s="1338"/>
      <c r="L30" s="1348" t="s">
        <v>430</v>
      </c>
      <c r="M30" s="1338"/>
      <c r="N30" s="1338"/>
      <c r="O30" s="1349"/>
      <c r="P30" s="1348" t="s">
        <v>432</v>
      </c>
      <c r="Q30" s="1338"/>
      <c r="R30" s="1338"/>
      <c r="S30" s="1339"/>
      <c r="X30" s="1354"/>
      <c r="Y30" s="1354"/>
      <c r="Z30" s="1354"/>
      <c r="AA30" s="1354"/>
      <c r="AB30" s="1354"/>
      <c r="AC30" s="1354"/>
      <c r="AD30" s="1354"/>
      <c r="AE30" s="1354"/>
      <c r="AF30" s="1354"/>
      <c r="AG30" s="1354"/>
      <c r="AH30" s="1354"/>
      <c r="AI30" s="1354"/>
      <c r="AJ30" s="1354"/>
    </row>
    <row r="31" spans="1:36" ht="18" customHeight="1" thickBot="1" x14ac:dyDescent="0.35">
      <c r="A31" s="1341" t="s">
        <v>412</v>
      </c>
      <c r="B31" s="1342"/>
      <c r="C31" s="1343"/>
      <c r="D31" s="1334">
        <v>73.754877419354798</v>
      </c>
      <c r="E31" s="1335"/>
      <c r="F31" s="1335"/>
      <c r="G31" s="1335"/>
      <c r="H31" s="1337" t="s">
        <v>445</v>
      </c>
      <c r="I31" s="1338"/>
      <c r="J31" s="1338"/>
      <c r="K31" s="1338"/>
      <c r="L31" s="1348" t="s">
        <v>447</v>
      </c>
      <c r="M31" s="1338"/>
      <c r="N31" s="1338"/>
      <c r="O31" s="1349"/>
      <c r="P31" s="1348" t="s">
        <v>449</v>
      </c>
      <c r="Q31" s="1338"/>
      <c r="R31" s="1338"/>
      <c r="S31" s="1339"/>
      <c r="X31" s="274"/>
    </row>
    <row r="32" spans="1:36" ht="18" customHeight="1" thickBot="1" x14ac:dyDescent="0.35">
      <c r="A32" s="1341" t="s">
        <v>413</v>
      </c>
      <c r="B32" s="1342"/>
      <c r="C32" s="1343"/>
      <c r="D32" s="1334">
        <v>72.612926666666652</v>
      </c>
      <c r="E32" s="1335"/>
      <c r="F32" s="1335"/>
      <c r="G32" s="1335"/>
      <c r="H32" s="1337" t="s">
        <v>461</v>
      </c>
      <c r="I32" s="1338"/>
      <c r="J32" s="1338"/>
      <c r="K32" s="1338"/>
      <c r="L32" s="1348" t="s">
        <v>470</v>
      </c>
      <c r="M32" s="1338"/>
      <c r="N32" s="1338"/>
      <c r="O32" s="1349"/>
      <c r="P32" s="1348" t="s">
        <v>463</v>
      </c>
      <c r="Q32" s="1338"/>
      <c r="R32" s="1338"/>
      <c r="S32" s="1339"/>
      <c r="X32" s="274"/>
    </row>
    <row r="33" spans="1:36" ht="18" customHeight="1" thickBot="1" x14ac:dyDescent="0.35">
      <c r="A33" s="1341" t="s">
        <v>414</v>
      </c>
      <c r="B33" s="1342"/>
      <c r="C33" s="1343"/>
      <c r="D33" s="1334">
        <v>72.513993548387106</v>
      </c>
      <c r="E33" s="1335"/>
      <c r="F33" s="1335"/>
      <c r="G33" s="1335"/>
      <c r="H33" s="1337" t="s">
        <v>473</v>
      </c>
      <c r="I33" s="1338"/>
      <c r="J33" s="1338"/>
      <c r="K33" s="1338"/>
      <c r="L33" s="1348" t="s">
        <v>475</v>
      </c>
      <c r="M33" s="1338"/>
      <c r="N33" s="1338"/>
      <c r="O33" s="1349"/>
      <c r="P33" s="1348" t="s">
        <v>477</v>
      </c>
      <c r="Q33" s="1338"/>
      <c r="R33" s="1338"/>
      <c r="S33" s="1339"/>
      <c r="X33" s="274"/>
    </row>
    <row r="34" spans="1:36" ht="18" customHeight="1" thickBot="1" x14ac:dyDescent="0.35">
      <c r="A34" s="1341" t="s">
        <v>415</v>
      </c>
      <c r="B34" s="1342"/>
      <c r="C34" s="1343"/>
      <c r="D34" s="1334">
        <v>72.436269999999993</v>
      </c>
      <c r="E34" s="1335"/>
      <c r="F34" s="1335"/>
      <c r="G34" s="1335"/>
      <c r="H34" s="1337" t="s">
        <v>539</v>
      </c>
      <c r="I34" s="1338"/>
      <c r="J34" s="1338"/>
      <c r="K34" s="1338"/>
      <c r="L34" s="1348" t="s">
        <v>538</v>
      </c>
      <c r="M34" s="1338"/>
      <c r="N34" s="1338"/>
      <c r="O34" s="1349"/>
      <c r="P34" s="1348" t="s">
        <v>537</v>
      </c>
      <c r="Q34" s="1338"/>
      <c r="R34" s="1338"/>
      <c r="S34" s="1339"/>
      <c r="V34" s="300"/>
      <c r="W34" s="300"/>
      <c r="X34" s="359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</row>
    <row r="35" spans="1:36" ht="18" customHeight="1" thickBot="1" x14ac:dyDescent="0.35">
      <c r="A35" s="1341" t="s">
        <v>416</v>
      </c>
      <c r="B35" s="1342"/>
      <c r="C35" s="1343"/>
      <c r="D35" s="1334">
        <v>70.989629032258094</v>
      </c>
      <c r="E35" s="1335"/>
      <c r="F35" s="1335"/>
      <c r="G35" s="1335"/>
      <c r="H35" s="1337" t="s">
        <v>553</v>
      </c>
      <c r="I35" s="1338"/>
      <c r="J35" s="1338"/>
      <c r="K35" s="1338"/>
      <c r="L35" s="1348" t="s">
        <v>552</v>
      </c>
      <c r="M35" s="1338"/>
      <c r="N35" s="1338"/>
      <c r="O35" s="1349"/>
      <c r="P35" s="1348" t="s">
        <v>551</v>
      </c>
      <c r="Q35" s="1338"/>
      <c r="R35" s="1338"/>
      <c r="S35" s="1339"/>
      <c r="T35" s="378"/>
      <c r="U35" s="379"/>
      <c r="V35" s="300"/>
      <c r="W35" s="300"/>
      <c r="X35" s="359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</row>
    <row r="36" spans="1:36" ht="18" customHeight="1" thickBot="1" x14ac:dyDescent="0.35">
      <c r="A36" s="1341" t="s">
        <v>417</v>
      </c>
      <c r="B36" s="1342"/>
      <c r="C36" s="1343"/>
      <c r="D36" s="1351">
        <v>72.89</v>
      </c>
      <c r="E36" s="1352"/>
      <c r="F36" s="1352"/>
      <c r="G36" s="1352"/>
      <c r="H36" s="1344" t="s">
        <v>563</v>
      </c>
      <c r="I36" s="1345"/>
      <c r="J36" s="1345"/>
      <c r="K36" s="1345"/>
      <c r="L36" s="1346" t="s">
        <v>560</v>
      </c>
      <c r="M36" s="1345"/>
      <c r="N36" s="1345"/>
      <c r="O36" s="1347"/>
      <c r="P36" s="1346" t="s">
        <v>562</v>
      </c>
      <c r="Q36" s="1345"/>
      <c r="R36" s="1345"/>
      <c r="S36" s="1353"/>
      <c r="V36" s="300"/>
      <c r="W36" s="300"/>
      <c r="X36" s="359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</row>
    <row r="37" spans="1:36" ht="18" customHeight="1" thickBot="1" x14ac:dyDescent="0.35">
      <c r="A37" s="1341" t="s">
        <v>418</v>
      </c>
      <c r="B37" s="1342"/>
      <c r="C37" s="1343"/>
      <c r="D37" s="1334">
        <v>71.62</v>
      </c>
      <c r="E37" s="1335"/>
      <c r="F37" s="1335"/>
      <c r="G37" s="1335"/>
      <c r="H37" s="1337" t="s">
        <v>600</v>
      </c>
      <c r="I37" s="1338"/>
      <c r="J37" s="1338"/>
      <c r="K37" s="1338"/>
      <c r="L37" s="1346" t="s">
        <v>572</v>
      </c>
      <c r="M37" s="1345"/>
      <c r="N37" s="1345"/>
      <c r="O37" s="1347"/>
      <c r="P37" s="1348" t="s">
        <v>601</v>
      </c>
      <c r="Q37" s="1338"/>
      <c r="R37" s="1338"/>
      <c r="S37" s="1339"/>
      <c r="V37" s="300"/>
      <c r="W37" s="300"/>
      <c r="X37" s="359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</row>
    <row r="38" spans="1:36" ht="17.25" customHeight="1" thickBot="1" x14ac:dyDescent="0.35">
      <c r="A38" s="1341" t="s">
        <v>419</v>
      </c>
      <c r="B38" s="1342"/>
      <c r="C38" s="1343"/>
      <c r="D38" s="1334">
        <v>71.06</v>
      </c>
      <c r="E38" s="1335"/>
      <c r="F38" s="1335"/>
      <c r="G38" s="1336"/>
      <c r="H38" s="1337" t="s">
        <v>611</v>
      </c>
      <c r="I38" s="1338"/>
      <c r="J38" s="1338"/>
      <c r="K38" s="1338"/>
      <c r="L38" s="1348" t="s">
        <v>612</v>
      </c>
      <c r="M38" s="1338"/>
      <c r="N38" s="1338"/>
      <c r="O38" s="1349"/>
      <c r="P38" s="1348" t="s">
        <v>613</v>
      </c>
      <c r="Q38" s="1338"/>
      <c r="R38" s="1338"/>
      <c r="S38" s="1339"/>
      <c r="V38" s="300"/>
      <c r="W38" s="300"/>
      <c r="X38" s="359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</row>
    <row r="39" spans="1:36" ht="17.25" customHeight="1" thickBot="1" x14ac:dyDescent="0.35">
      <c r="A39" s="1341" t="s">
        <v>420</v>
      </c>
      <c r="B39" s="1342"/>
      <c r="C39" s="1343"/>
      <c r="D39" s="1334">
        <v>70.66</v>
      </c>
      <c r="E39" s="1335"/>
      <c r="F39" s="1335"/>
      <c r="G39" s="1336"/>
      <c r="H39" s="1344" t="s">
        <v>626</v>
      </c>
      <c r="I39" s="1345"/>
      <c r="J39" s="1345"/>
      <c r="K39" s="1345"/>
      <c r="L39" s="1346" t="s">
        <v>612</v>
      </c>
      <c r="M39" s="1345"/>
      <c r="N39" s="1345"/>
      <c r="O39" s="1347"/>
      <c r="P39" s="1348" t="s">
        <v>623</v>
      </c>
      <c r="Q39" s="1338"/>
      <c r="R39" s="1338"/>
      <c r="S39" s="1339"/>
      <c r="V39" s="300"/>
      <c r="W39" s="300"/>
      <c r="X39" s="359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</row>
    <row r="40" spans="1:36" ht="17.25" hidden="1" customHeight="1" outlineLevel="1" thickBot="1" x14ac:dyDescent="0.35">
      <c r="A40" s="1341" t="s">
        <v>421</v>
      </c>
      <c r="B40" s="1342"/>
      <c r="C40" s="1343"/>
      <c r="D40" s="1334"/>
      <c r="E40" s="1335"/>
      <c r="F40" s="1335"/>
      <c r="G40" s="1336"/>
      <c r="H40" s="1337"/>
      <c r="I40" s="1338"/>
      <c r="J40" s="1338"/>
      <c r="K40" s="1338"/>
      <c r="L40" s="1348"/>
      <c r="M40" s="1338"/>
      <c r="N40" s="1338"/>
      <c r="O40" s="1349"/>
      <c r="P40" s="1350"/>
      <c r="Q40" s="1335"/>
      <c r="R40" s="1335"/>
      <c r="S40" s="1336"/>
      <c r="V40" s="300"/>
      <c r="W40" s="300"/>
      <c r="X40" s="359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</row>
    <row r="41" spans="1:36" ht="21" customHeight="1" collapsed="1" thickBot="1" x14ac:dyDescent="0.35">
      <c r="A41" s="1331" t="s">
        <v>422</v>
      </c>
      <c r="B41" s="1332"/>
      <c r="C41" s="1333"/>
      <c r="D41" s="1334">
        <f>AVERAGE(D29:G40)</f>
        <v>72.750532164502161</v>
      </c>
      <c r="E41" s="1335"/>
      <c r="F41" s="1335"/>
      <c r="G41" s="1336"/>
      <c r="H41" s="1337"/>
      <c r="I41" s="1338"/>
      <c r="J41" s="1338"/>
      <c r="K41" s="1338"/>
      <c r="L41" s="1338"/>
      <c r="M41" s="1338"/>
      <c r="N41" s="1338"/>
      <c r="O41" s="1338"/>
      <c r="P41" s="1338"/>
      <c r="Q41" s="1338"/>
      <c r="R41" s="1338"/>
      <c r="S41" s="1339"/>
      <c r="T41" s="381"/>
      <c r="U41" s="379"/>
      <c r="V41" s="300"/>
      <c r="W41" s="300"/>
      <c r="X41" s="1340"/>
      <c r="Y41" s="1340"/>
      <c r="Z41" s="1340"/>
      <c r="AA41" s="1340"/>
      <c r="AB41" s="1340"/>
      <c r="AC41" s="1340"/>
      <c r="AD41" s="1340"/>
      <c r="AE41" s="1340"/>
      <c r="AF41" s="1340"/>
      <c r="AG41" s="1340"/>
      <c r="AH41" s="1340"/>
      <c r="AI41" s="1340"/>
      <c r="AJ41" s="1340"/>
    </row>
    <row r="42" spans="1:36" ht="2.25" customHeight="1" x14ac:dyDescent="0.3">
      <c r="A42" s="204"/>
      <c r="B42" s="204"/>
      <c r="C42" s="204"/>
      <c r="D42" s="205"/>
      <c r="E42" s="205"/>
      <c r="F42" s="205"/>
      <c r="G42" s="205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381"/>
      <c r="U42" s="378"/>
      <c r="V42" s="300"/>
      <c r="W42" s="300"/>
      <c r="X42" s="1340"/>
      <c r="Y42" s="1340"/>
      <c r="Z42" s="1340"/>
      <c r="AA42" s="1340"/>
      <c r="AB42" s="1340"/>
      <c r="AC42" s="1340"/>
      <c r="AD42" s="1340"/>
      <c r="AE42" s="1340"/>
      <c r="AF42" s="1340"/>
      <c r="AG42" s="1340"/>
      <c r="AH42" s="1340"/>
      <c r="AI42" s="1340"/>
      <c r="AJ42" s="1340"/>
    </row>
    <row r="43" spans="1:36" ht="14.25" customHeight="1" x14ac:dyDescent="0.3">
      <c r="A43" s="372"/>
      <c r="B43" s="372"/>
      <c r="C43" s="372"/>
      <c r="D43" s="372"/>
      <c r="E43" s="373"/>
      <c r="F43" s="374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1385"/>
      <c r="R43" s="1385"/>
      <c r="S43" s="1385"/>
      <c r="T43" s="381"/>
      <c r="U43" s="378"/>
      <c r="V43" s="300"/>
      <c r="W43" s="300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</row>
    <row r="44" spans="1:36" ht="30.75" customHeight="1" thickBot="1" x14ac:dyDescent="0.35">
      <c r="A44" s="1293" t="s">
        <v>535</v>
      </c>
      <c r="B44" s="1293"/>
      <c r="C44" s="1293"/>
      <c r="D44" s="1293"/>
      <c r="E44" s="1293"/>
      <c r="F44" s="1293"/>
      <c r="G44" s="1293"/>
      <c r="H44" s="1293"/>
      <c r="I44" s="1293"/>
      <c r="J44" s="1293"/>
      <c r="K44" s="1294"/>
      <c r="L44" s="1294"/>
      <c r="M44" s="1294"/>
      <c r="N44" s="1294"/>
      <c r="O44" s="1294"/>
      <c r="P44" s="1294"/>
      <c r="Q44" s="1294"/>
      <c r="R44" s="1294"/>
      <c r="S44" s="1294"/>
      <c r="T44" s="379"/>
      <c r="U44" s="380"/>
      <c r="X44" s="1230"/>
      <c r="Y44" s="1230"/>
      <c r="Z44" s="1230"/>
      <c r="AA44" s="1230"/>
      <c r="AB44" s="1230"/>
      <c r="AC44" s="1230"/>
      <c r="AD44" s="1230"/>
      <c r="AE44" s="1230"/>
      <c r="AF44" s="1230"/>
      <c r="AG44" s="1230"/>
      <c r="AH44" s="1230"/>
      <c r="AI44" s="1230"/>
      <c r="AJ44" s="1230"/>
    </row>
    <row r="45" spans="1:36" ht="15" customHeight="1" x14ac:dyDescent="0.3">
      <c r="A45" s="1008" t="s">
        <v>80</v>
      </c>
      <c r="B45" s="1009"/>
      <c r="C45" s="1010"/>
      <c r="D45" s="1295">
        <v>2012</v>
      </c>
      <c r="E45" s="1298">
        <v>2013</v>
      </c>
      <c r="F45" s="1298">
        <v>2014</v>
      </c>
      <c r="G45" s="1298">
        <v>2015</v>
      </c>
      <c r="H45" s="1298">
        <v>2016</v>
      </c>
      <c r="I45" s="1295">
        <v>2017</v>
      </c>
      <c r="J45" s="1307">
        <v>2018</v>
      </c>
      <c r="K45" s="1035">
        <v>2019</v>
      </c>
      <c r="L45" s="1035"/>
      <c r="M45" s="1035"/>
      <c r="N45" s="1035"/>
      <c r="O45" s="1035"/>
      <c r="P45" s="1312"/>
      <c r="Q45" s="1008" t="s">
        <v>624</v>
      </c>
      <c r="R45" s="1009"/>
      <c r="S45" s="1010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</row>
    <row r="46" spans="1:36" ht="8.25" customHeight="1" x14ac:dyDescent="0.3">
      <c r="A46" s="1264"/>
      <c r="B46" s="1265"/>
      <c r="C46" s="1266"/>
      <c r="D46" s="1296"/>
      <c r="E46" s="1299"/>
      <c r="F46" s="1299"/>
      <c r="G46" s="1299"/>
      <c r="H46" s="1299"/>
      <c r="I46" s="1296"/>
      <c r="J46" s="1308"/>
      <c r="K46" s="1313"/>
      <c r="L46" s="1313"/>
      <c r="M46" s="1313"/>
      <c r="N46" s="1313"/>
      <c r="O46" s="1313"/>
      <c r="P46" s="1314"/>
      <c r="Q46" s="1264"/>
      <c r="R46" s="1265"/>
      <c r="S46" s="1266"/>
      <c r="X46" s="302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</row>
    <row r="47" spans="1:36" ht="12.75" customHeight="1" x14ac:dyDescent="0.3">
      <c r="A47" s="1264"/>
      <c r="B47" s="1265"/>
      <c r="C47" s="1266"/>
      <c r="D47" s="1296"/>
      <c r="E47" s="1299"/>
      <c r="F47" s="1299"/>
      <c r="G47" s="1299"/>
      <c r="H47" s="1299"/>
      <c r="I47" s="1296"/>
      <c r="J47" s="1308"/>
      <c r="K47" s="1270" t="s">
        <v>2</v>
      </c>
      <c r="L47" s="1310" t="s">
        <v>3</v>
      </c>
      <c r="M47" s="1310" t="s">
        <v>11</v>
      </c>
      <c r="N47" s="1310" t="s">
        <v>4</v>
      </c>
      <c r="O47" s="1310" t="s">
        <v>13</v>
      </c>
      <c r="P47" s="1315" t="s">
        <v>14</v>
      </c>
      <c r="Q47" s="1264"/>
      <c r="R47" s="1265"/>
      <c r="S47" s="1266"/>
      <c r="X47" s="302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</row>
    <row r="48" spans="1:36" ht="3.75" customHeight="1" thickBot="1" x14ac:dyDescent="0.35">
      <c r="A48" s="1267"/>
      <c r="B48" s="1268"/>
      <c r="C48" s="1269"/>
      <c r="D48" s="1297"/>
      <c r="E48" s="1300"/>
      <c r="F48" s="1300"/>
      <c r="G48" s="1300"/>
      <c r="H48" s="1300"/>
      <c r="I48" s="1297"/>
      <c r="J48" s="1309"/>
      <c r="K48" s="1271"/>
      <c r="L48" s="1311"/>
      <c r="M48" s="1311"/>
      <c r="N48" s="1311"/>
      <c r="O48" s="1311"/>
      <c r="P48" s="1316"/>
      <c r="Q48" s="1267"/>
      <c r="R48" s="1268"/>
      <c r="S48" s="1269"/>
      <c r="X48" s="302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</row>
    <row r="49" spans="1:148" ht="16.5" customHeight="1" x14ac:dyDescent="0.3">
      <c r="A49" s="1281" t="s">
        <v>187</v>
      </c>
      <c r="B49" s="1282"/>
      <c r="C49" s="1283"/>
      <c r="D49" s="1252">
        <v>106.57</v>
      </c>
      <c r="E49" s="1255">
        <v>106.47</v>
      </c>
      <c r="F49" s="1255">
        <v>111.35</v>
      </c>
      <c r="G49" s="1255">
        <v>112.91</v>
      </c>
      <c r="H49" s="1255">
        <v>105.39</v>
      </c>
      <c r="I49" s="1255">
        <v>102.51</v>
      </c>
      <c r="J49" s="1258">
        <v>104.26</v>
      </c>
      <c r="K49" s="423">
        <v>101.01</v>
      </c>
      <c r="L49" s="407">
        <v>100.44</v>
      </c>
      <c r="M49" s="407">
        <v>100.32</v>
      </c>
      <c r="N49" s="407">
        <v>100.29</v>
      </c>
      <c r="O49" s="407">
        <v>100.34</v>
      </c>
      <c r="P49" s="408">
        <v>100.04</v>
      </c>
      <c r="Q49" s="1234">
        <v>102.67</v>
      </c>
      <c r="R49" s="1235"/>
      <c r="S49" s="1236"/>
    </row>
    <row r="50" spans="1:148" x14ac:dyDescent="0.3">
      <c r="A50" s="1284"/>
      <c r="B50" s="1285"/>
      <c r="C50" s="1286"/>
      <c r="D50" s="1253"/>
      <c r="E50" s="1256"/>
      <c r="F50" s="1256"/>
      <c r="G50" s="1256"/>
      <c r="H50" s="1256"/>
      <c r="I50" s="1256"/>
      <c r="J50" s="1232"/>
      <c r="K50" s="424" t="s">
        <v>66</v>
      </c>
      <c r="L50" s="409" t="s">
        <v>72</v>
      </c>
      <c r="M50" s="409" t="s">
        <v>73</v>
      </c>
      <c r="N50" s="409" t="s">
        <v>74</v>
      </c>
      <c r="O50" s="409" t="s">
        <v>75</v>
      </c>
      <c r="P50" s="410" t="s">
        <v>76</v>
      </c>
      <c r="Q50" s="1237"/>
      <c r="R50" s="1238"/>
      <c r="S50" s="1239"/>
    </row>
    <row r="51" spans="1:148" ht="16.5" customHeight="1" thickBot="1" x14ac:dyDescent="0.35">
      <c r="A51" s="1287"/>
      <c r="B51" s="1288"/>
      <c r="C51" s="1289"/>
      <c r="D51" s="1254"/>
      <c r="E51" s="1257"/>
      <c r="F51" s="1257"/>
      <c r="G51" s="1257"/>
      <c r="H51" s="1257"/>
      <c r="I51" s="1257"/>
      <c r="J51" s="1259"/>
      <c r="K51" s="427">
        <v>100.2</v>
      </c>
      <c r="L51" s="576">
        <v>99.76</v>
      </c>
      <c r="M51" s="411">
        <v>99.84</v>
      </c>
      <c r="N51" s="411">
        <v>100.13</v>
      </c>
      <c r="O51" s="411">
        <v>100.28</v>
      </c>
      <c r="P51" s="412"/>
      <c r="Q51" s="1240"/>
      <c r="R51" s="1241"/>
      <c r="S51" s="1242"/>
    </row>
    <row r="52" spans="1:148" x14ac:dyDescent="0.3">
      <c r="A52" s="1246" t="s">
        <v>81</v>
      </c>
      <c r="B52" s="1247"/>
      <c r="C52" s="1248"/>
      <c r="D52" s="1260">
        <v>106.33</v>
      </c>
      <c r="E52" s="1262">
        <v>105.89</v>
      </c>
      <c r="F52" s="1262">
        <v>111.71</v>
      </c>
      <c r="G52" s="1262">
        <v>113.81</v>
      </c>
      <c r="H52" s="1262">
        <v>105.56</v>
      </c>
      <c r="I52" s="1262">
        <v>101.88</v>
      </c>
      <c r="J52" s="1231">
        <v>104.39</v>
      </c>
      <c r="K52" s="424" t="s">
        <v>2</v>
      </c>
      <c r="L52" s="409" t="s">
        <v>3</v>
      </c>
      <c r="M52" s="409" t="s">
        <v>11</v>
      </c>
      <c r="N52" s="409" t="s">
        <v>4</v>
      </c>
      <c r="O52" s="409" t="s">
        <v>13</v>
      </c>
      <c r="P52" s="410" t="s">
        <v>14</v>
      </c>
      <c r="Q52" s="1234">
        <v>102.39</v>
      </c>
      <c r="R52" s="1235"/>
      <c r="S52" s="1236"/>
    </row>
    <row r="53" spans="1:148" x14ac:dyDescent="0.3">
      <c r="A53" s="1246"/>
      <c r="B53" s="1247"/>
      <c r="C53" s="1248"/>
      <c r="D53" s="1253"/>
      <c r="E53" s="1256"/>
      <c r="F53" s="1256"/>
      <c r="G53" s="1256"/>
      <c r="H53" s="1256"/>
      <c r="I53" s="1256"/>
      <c r="J53" s="1232"/>
      <c r="K53" s="425">
        <v>100.97</v>
      </c>
      <c r="L53" s="415">
        <v>100.54</v>
      </c>
      <c r="M53" s="415">
        <v>100.4</v>
      </c>
      <c r="N53" s="415">
        <v>100.32</v>
      </c>
      <c r="O53" s="415">
        <v>100.31</v>
      </c>
      <c r="P53" s="416">
        <v>99.83</v>
      </c>
      <c r="Q53" s="1237"/>
      <c r="R53" s="1238"/>
      <c r="S53" s="1239"/>
    </row>
    <row r="54" spans="1:148" x14ac:dyDescent="0.3">
      <c r="A54" s="1246"/>
      <c r="B54" s="1247"/>
      <c r="C54" s="1248"/>
      <c r="D54" s="1253"/>
      <c r="E54" s="1256"/>
      <c r="F54" s="1256"/>
      <c r="G54" s="1256"/>
      <c r="H54" s="1256"/>
      <c r="I54" s="1256"/>
      <c r="J54" s="1232"/>
      <c r="K54" s="424" t="s">
        <v>66</v>
      </c>
      <c r="L54" s="409" t="s">
        <v>72</v>
      </c>
      <c r="M54" s="409" t="s">
        <v>73</v>
      </c>
      <c r="N54" s="409" t="s">
        <v>74</v>
      </c>
      <c r="O54" s="409" t="s">
        <v>75</v>
      </c>
      <c r="P54" s="410" t="s">
        <v>76</v>
      </c>
      <c r="Q54" s="1237"/>
      <c r="R54" s="1238"/>
      <c r="S54" s="1239"/>
    </row>
    <row r="55" spans="1:148" ht="21" thickBot="1" x14ac:dyDescent="0.35">
      <c r="A55" s="1246"/>
      <c r="B55" s="1247"/>
      <c r="C55" s="1248"/>
      <c r="D55" s="1261"/>
      <c r="E55" s="1263"/>
      <c r="F55" s="1263"/>
      <c r="G55" s="1263"/>
      <c r="H55" s="1263"/>
      <c r="I55" s="1263"/>
      <c r="J55" s="1233"/>
      <c r="K55" s="428">
        <v>99.93</v>
      </c>
      <c r="L55" s="417">
        <v>99.6</v>
      </c>
      <c r="M55" s="417">
        <v>99.86</v>
      </c>
      <c r="N55" s="759">
        <v>100.24</v>
      </c>
      <c r="O55" s="417">
        <v>100.35</v>
      </c>
      <c r="P55" s="418"/>
      <c r="Q55" s="1240"/>
      <c r="R55" s="1241"/>
      <c r="S55" s="1242"/>
    </row>
    <row r="56" spans="1:148" x14ac:dyDescent="0.3">
      <c r="A56" s="1243" t="s">
        <v>79</v>
      </c>
      <c r="B56" s="1244"/>
      <c r="C56" s="1245"/>
      <c r="D56" s="1252">
        <v>107.28</v>
      </c>
      <c r="E56" s="1255">
        <v>108.01</v>
      </c>
      <c r="F56" s="1255">
        <v>110.45</v>
      </c>
      <c r="G56" s="1255">
        <v>110.2</v>
      </c>
      <c r="H56" s="1255">
        <v>104.89</v>
      </c>
      <c r="I56" s="1255">
        <v>104.35</v>
      </c>
      <c r="J56" s="1258">
        <v>103.94</v>
      </c>
      <c r="K56" s="426" t="s">
        <v>2</v>
      </c>
      <c r="L56" s="420" t="s">
        <v>3</v>
      </c>
      <c r="M56" s="420" t="s">
        <v>11</v>
      </c>
      <c r="N56" s="420" t="s">
        <v>4</v>
      </c>
      <c r="O56" s="420" t="s">
        <v>13</v>
      </c>
      <c r="P56" s="421" t="s">
        <v>14</v>
      </c>
      <c r="Q56" s="1234">
        <v>103.5</v>
      </c>
      <c r="R56" s="1235"/>
      <c r="S56" s="1236"/>
    </row>
    <row r="57" spans="1:148" x14ac:dyDescent="0.3">
      <c r="A57" s="1246"/>
      <c r="B57" s="1247"/>
      <c r="C57" s="1248"/>
      <c r="D57" s="1253"/>
      <c r="E57" s="1256"/>
      <c r="F57" s="1256"/>
      <c r="G57" s="1256"/>
      <c r="H57" s="1256"/>
      <c r="I57" s="1256"/>
      <c r="J57" s="1232"/>
      <c r="K57" s="425">
        <v>101.13</v>
      </c>
      <c r="L57" s="415">
        <v>100.2</v>
      </c>
      <c r="M57" s="415">
        <v>100.13</v>
      </c>
      <c r="N57" s="415">
        <v>100.21</v>
      </c>
      <c r="O57" s="415">
        <v>100.39</v>
      </c>
      <c r="P57" s="416">
        <v>100.6</v>
      </c>
      <c r="Q57" s="1237"/>
      <c r="R57" s="1238"/>
      <c r="S57" s="1239"/>
    </row>
    <row r="58" spans="1:148" x14ac:dyDescent="0.3">
      <c r="A58" s="1246"/>
      <c r="B58" s="1247"/>
      <c r="C58" s="1248"/>
      <c r="D58" s="1253"/>
      <c r="E58" s="1256"/>
      <c r="F58" s="1256"/>
      <c r="G58" s="1256"/>
      <c r="H58" s="1256"/>
      <c r="I58" s="1256"/>
      <c r="J58" s="1232"/>
      <c r="K58" s="424" t="s">
        <v>66</v>
      </c>
      <c r="L58" s="409" t="s">
        <v>72</v>
      </c>
      <c r="M58" s="409" t="s">
        <v>73</v>
      </c>
      <c r="N58" s="409" t="s">
        <v>74</v>
      </c>
      <c r="O58" s="409" t="s">
        <v>75</v>
      </c>
      <c r="P58" s="410" t="s">
        <v>76</v>
      </c>
      <c r="Q58" s="1237"/>
      <c r="R58" s="1238"/>
      <c r="S58" s="1239"/>
    </row>
    <row r="59" spans="1:148" ht="21" thickBot="1" x14ac:dyDescent="0.35">
      <c r="A59" s="1249"/>
      <c r="B59" s="1250"/>
      <c r="C59" s="1251"/>
      <c r="D59" s="1254"/>
      <c r="E59" s="1257"/>
      <c r="F59" s="1257"/>
      <c r="G59" s="1257"/>
      <c r="H59" s="1257"/>
      <c r="I59" s="1257"/>
      <c r="J59" s="1259"/>
      <c r="K59" s="428">
        <v>100.93</v>
      </c>
      <c r="L59" s="417">
        <v>100.18</v>
      </c>
      <c r="M59" s="417">
        <v>99.77</v>
      </c>
      <c r="N59" s="417">
        <v>99.82</v>
      </c>
      <c r="O59" s="417">
        <v>100.11</v>
      </c>
      <c r="P59" s="422"/>
      <c r="Q59" s="1240"/>
      <c r="R59" s="1241"/>
      <c r="S59" s="1242"/>
    </row>
    <row r="60" spans="1:148" x14ac:dyDescent="0.3">
      <c r="A60" s="356"/>
      <c r="B60" s="356"/>
      <c r="C60" s="356"/>
      <c r="D60" s="369"/>
      <c r="E60" s="369"/>
      <c r="F60" s="369"/>
      <c r="G60" s="369"/>
      <c r="H60" s="369"/>
      <c r="I60" s="369"/>
      <c r="J60" s="369"/>
      <c r="K60" s="370"/>
      <c r="L60" s="370"/>
      <c r="M60" s="370"/>
      <c r="N60" s="370"/>
      <c r="O60" s="370"/>
      <c r="P60" s="357"/>
      <c r="Q60" s="358"/>
      <c r="R60" s="358"/>
      <c r="S60" s="358"/>
    </row>
    <row r="61" spans="1:148" s="298" customFormat="1" ht="30.75" customHeight="1" thickBot="1" x14ac:dyDescent="0.25">
      <c r="A61" s="1294" t="s">
        <v>536</v>
      </c>
      <c r="B61" s="1294"/>
      <c r="C61" s="1294"/>
      <c r="D61" s="1294"/>
      <c r="E61" s="1294"/>
      <c r="F61" s="1294"/>
      <c r="G61" s="1294"/>
      <c r="H61" s="1294"/>
      <c r="I61" s="1294"/>
      <c r="J61" s="1294"/>
      <c r="K61" s="1294"/>
      <c r="L61" s="1294"/>
      <c r="M61" s="1294"/>
      <c r="N61" s="1294"/>
      <c r="O61" s="1294"/>
      <c r="P61" s="1294"/>
      <c r="Q61" s="1294"/>
      <c r="R61" s="1294"/>
      <c r="S61" s="1294"/>
      <c r="T61" s="377"/>
      <c r="U61" s="377"/>
      <c r="V61" s="248"/>
      <c r="W61" s="248"/>
      <c r="X61" s="1230"/>
      <c r="Y61" s="1230"/>
      <c r="Z61" s="1230"/>
      <c r="AA61" s="1230"/>
      <c r="AB61" s="1230"/>
      <c r="AC61" s="1230"/>
      <c r="AD61" s="1230"/>
      <c r="AE61" s="1230"/>
      <c r="AF61" s="1230"/>
      <c r="AG61" s="1230"/>
      <c r="AH61" s="1230"/>
      <c r="AI61" s="1230"/>
      <c r="AJ61" s="1230"/>
      <c r="AK61" s="248"/>
      <c r="AL61" s="248"/>
      <c r="AM61" s="248"/>
      <c r="AN61" s="248"/>
      <c r="AO61" s="248"/>
      <c r="AP61" s="248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8"/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8"/>
      <c r="BQ61" s="248"/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8"/>
      <c r="CE61" s="248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8"/>
      <c r="CU61" s="248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  <c r="DF61" s="248"/>
      <c r="DG61" s="248"/>
      <c r="DH61" s="248"/>
      <c r="DI61" s="248"/>
      <c r="DJ61" s="248"/>
      <c r="DK61" s="248"/>
      <c r="DL61" s="248"/>
      <c r="DM61" s="248"/>
      <c r="DN61" s="248"/>
      <c r="DO61" s="248"/>
      <c r="DP61" s="248"/>
      <c r="DQ61" s="248"/>
      <c r="DR61" s="248"/>
      <c r="DS61" s="248"/>
      <c r="DT61" s="248"/>
      <c r="DU61" s="248"/>
      <c r="DV61" s="248"/>
      <c r="DW61" s="248"/>
      <c r="DX61" s="248"/>
      <c r="DY61" s="248"/>
      <c r="DZ61" s="248"/>
      <c r="EA61" s="248"/>
      <c r="EB61" s="248"/>
      <c r="EC61" s="248"/>
      <c r="ED61" s="248"/>
      <c r="EE61" s="248"/>
      <c r="EF61" s="248"/>
      <c r="EG61" s="248"/>
      <c r="EH61" s="248"/>
      <c r="EI61" s="248"/>
      <c r="EJ61" s="248"/>
      <c r="EK61" s="248"/>
      <c r="EL61" s="248"/>
      <c r="EM61" s="248"/>
      <c r="EN61" s="248"/>
      <c r="EO61" s="248"/>
      <c r="EP61" s="248"/>
      <c r="EQ61" s="248"/>
      <c r="ER61" s="248"/>
    </row>
    <row r="62" spans="1:148" ht="14.25" customHeight="1" x14ac:dyDescent="0.3">
      <c r="A62" s="1008" t="s">
        <v>80</v>
      </c>
      <c r="B62" s="1009"/>
      <c r="C62" s="1010"/>
      <c r="D62" s="1298">
        <v>2012</v>
      </c>
      <c r="E62" s="1298">
        <v>2013</v>
      </c>
      <c r="F62" s="1298">
        <v>2014</v>
      </c>
      <c r="G62" s="1298">
        <v>2015</v>
      </c>
      <c r="H62" s="1298">
        <v>2016</v>
      </c>
      <c r="I62" s="1317">
        <v>2017</v>
      </c>
      <c r="J62" s="1317">
        <v>2018</v>
      </c>
      <c r="K62" s="1320">
        <v>2019</v>
      </c>
      <c r="L62" s="1321"/>
      <c r="M62" s="1321"/>
      <c r="N62" s="1321"/>
      <c r="O62" s="1321"/>
      <c r="P62" s="1322"/>
      <c r="Q62" s="1008" t="s">
        <v>624</v>
      </c>
      <c r="R62" s="1009"/>
      <c r="S62" s="1010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2"/>
    </row>
    <row r="63" spans="1:148" ht="11.25" customHeight="1" x14ac:dyDescent="0.3">
      <c r="A63" s="1264"/>
      <c r="B63" s="1265"/>
      <c r="C63" s="1266"/>
      <c r="D63" s="1299"/>
      <c r="E63" s="1299"/>
      <c r="F63" s="1299"/>
      <c r="G63" s="1299"/>
      <c r="H63" s="1299"/>
      <c r="I63" s="1318"/>
      <c r="J63" s="1318"/>
      <c r="K63" s="1323"/>
      <c r="L63" s="1324"/>
      <c r="M63" s="1324"/>
      <c r="N63" s="1324"/>
      <c r="O63" s="1324"/>
      <c r="P63" s="1325"/>
      <c r="Q63" s="1264"/>
      <c r="R63" s="1265"/>
      <c r="S63" s="1266"/>
      <c r="X63" s="302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</row>
    <row r="64" spans="1:148" ht="15" customHeight="1" x14ac:dyDescent="0.3">
      <c r="A64" s="1264"/>
      <c r="B64" s="1265"/>
      <c r="C64" s="1266"/>
      <c r="D64" s="1299"/>
      <c r="E64" s="1299"/>
      <c r="F64" s="1299"/>
      <c r="G64" s="1299"/>
      <c r="H64" s="1299"/>
      <c r="I64" s="1318"/>
      <c r="J64" s="1318"/>
      <c r="K64" s="1326" t="s">
        <v>2</v>
      </c>
      <c r="L64" s="1328" t="s">
        <v>3</v>
      </c>
      <c r="M64" s="1328" t="s">
        <v>11</v>
      </c>
      <c r="N64" s="1328" t="s">
        <v>4</v>
      </c>
      <c r="O64" s="1328" t="s">
        <v>13</v>
      </c>
      <c r="P64" s="1329" t="s">
        <v>14</v>
      </c>
      <c r="Q64" s="1264"/>
      <c r="R64" s="1265"/>
      <c r="S64" s="1266"/>
      <c r="X64" s="302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</row>
    <row r="65" spans="1:36" ht="1.5" customHeight="1" thickBot="1" x14ac:dyDescent="0.35">
      <c r="A65" s="1264"/>
      <c r="B65" s="1265"/>
      <c r="C65" s="1266"/>
      <c r="D65" s="1300"/>
      <c r="E65" s="1300"/>
      <c r="F65" s="1300"/>
      <c r="G65" s="1300"/>
      <c r="H65" s="1300"/>
      <c r="I65" s="1319"/>
      <c r="J65" s="1319"/>
      <c r="K65" s="1327"/>
      <c r="L65" s="1310"/>
      <c r="M65" s="1310"/>
      <c r="N65" s="1310"/>
      <c r="O65" s="1310"/>
      <c r="P65" s="1330"/>
      <c r="Q65" s="1267"/>
      <c r="R65" s="1268"/>
      <c r="S65" s="1269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</row>
    <row r="66" spans="1:36" ht="16.5" customHeight="1" x14ac:dyDescent="0.3">
      <c r="A66" s="1281" t="s">
        <v>188</v>
      </c>
      <c r="B66" s="1282"/>
      <c r="C66" s="1283"/>
      <c r="D66" s="1290">
        <v>106.82</v>
      </c>
      <c r="E66" s="1290">
        <v>104.8</v>
      </c>
      <c r="F66" s="1290">
        <v>109.46</v>
      </c>
      <c r="G66" s="1290">
        <v>110.56</v>
      </c>
      <c r="H66" s="1290">
        <v>104.69</v>
      </c>
      <c r="I66" s="1301">
        <v>101.61</v>
      </c>
      <c r="J66" s="1304">
        <v>104.29</v>
      </c>
      <c r="K66" s="406">
        <v>100.89</v>
      </c>
      <c r="L66" s="407">
        <v>100.91</v>
      </c>
      <c r="M66" s="407">
        <v>100.36</v>
      </c>
      <c r="N66" s="407">
        <v>100.21</v>
      </c>
      <c r="O66" s="407">
        <v>100.44</v>
      </c>
      <c r="P66" s="408">
        <v>100.01</v>
      </c>
      <c r="Q66" s="1234">
        <v>103.29</v>
      </c>
      <c r="R66" s="1235"/>
      <c r="S66" s="1236"/>
      <c r="X66" s="37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</row>
    <row r="67" spans="1:36" ht="16.5" customHeight="1" x14ac:dyDescent="0.3">
      <c r="A67" s="1284"/>
      <c r="B67" s="1285"/>
      <c r="C67" s="1286"/>
      <c r="D67" s="1291"/>
      <c r="E67" s="1291"/>
      <c r="F67" s="1291"/>
      <c r="G67" s="1291"/>
      <c r="H67" s="1291"/>
      <c r="I67" s="1302"/>
      <c r="J67" s="1305"/>
      <c r="K67" s="413" t="s">
        <v>66</v>
      </c>
      <c r="L67" s="409" t="s">
        <v>72</v>
      </c>
      <c r="M67" s="409" t="s">
        <v>73</v>
      </c>
      <c r="N67" s="409" t="s">
        <v>74</v>
      </c>
      <c r="O67" s="409" t="s">
        <v>75</v>
      </c>
      <c r="P67" s="410" t="s">
        <v>76</v>
      </c>
      <c r="Q67" s="1237"/>
      <c r="R67" s="1238"/>
      <c r="S67" s="1239"/>
      <c r="X67" s="371"/>
      <c r="Y67" s="301"/>
      <c r="Z67" s="301"/>
      <c r="AA67" s="301"/>
      <c r="AB67" s="301"/>
      <c r="AC67" s="301"/>
      <c r="AD67" s="301"/>
      <c r="AE67" s="301"/>
      <c r="AF67" s="301"/>
      <c r="AG67" s="301"/>
      <c r="AH67" s="301"/>
      <c r="AI67" s="301"/>
      <c r="AJ67" s="301"/>
    </row>
    <row r="68" spans="1:36" ht="16.5" customHeight="1" thickBot="1" x14ac:dyDescent="0.35">
      <c r="A68" s="1287"/>
      <c r="B68" s="1288"/>
      <c r="C68" s="1289"/>
      <c r="D68" s="1292"/>
      <c r="E68" s="1292"/>
      <c r="F68" s="1292"/>
      <c r="G68" s="1292"/>
      <c r="H68" s="1292"/>
      <c r="I68" s="1303"/>
      <c r="J68" s="1306"/>
      <c r="K68" s="429">
        <v>100.41</v>
      </c>
      <c r="L68" s="576">
        <v>99.73</v>
      </c>
      <c r="M68" s="411">
        <v>99.87</v>
      </c>
      <c r="N68" s="411">
        <v>100.15</v>
      </c>
      <c r="O68" s="411">
        <v>100.27</v>
      </c>
      <c r="P68" s="412"/>
      <c r="Q68" s="1237"/>
      <c r="R68" s="1238"/>
      <c r="S68" s="1239"/>
    </row>
    <row r="69" spans="1:36" ht="16.5" customHeight="1" x14ac:dyDescent="0.3">
      <c r="A69" s="1243" t="s">
        <v>81</v>
      </c>
      <c r="B69" s="1244"/>
      <c r="C69" s="1245"/>
      <c r="D69" s="1275">
        <v>106.85</v>
      </c>
      <c r="E69" s="1275">
        <v>104.67</v>
      </c>
      <c r="F69" s="1275">
        <v>109.88</v>
      </c>
      <c r="G69" s="1275">
        <v>112.05</v>
      </c>
      <c r="H69" s="1275">
        <v>105.26</v>
      </c>
      <c r="I69" s="1278">
        <v>101.42</v>
      </c>
      <c r="J69" s="1272">
        <v>104.51</v>
      </c>
      <c r="K69" s="413" t="s">
        <v>2</v>
      </c>
      <c r="L69" s="409" t="s">
        <v>3</v>
      </c>
      <c r="M69" s="409" t="s">
        <v>11</v>
      </c>
      <c r="N69" s="409" t="s">
        <v>4</v>
      </c>
      <c r="O69" s="409" t="s">
        <v>13</v>
      </c>
      <c r="P69" s="410" t="s">
        <v>14</v>
      </c>
      <c r="Q69" s="1234">
        <v>102.63</v>
      </c>
      <c r="R69" s="1235"/>
      <c r="S69" s="1236"/>
    </row>
    <row r="70" spans="1:36" ht="16.5" customHeight="1" x14ac:dyDescent="0.3">
      <c r="A70" s="1246"/>
      <c r="B70" s="1247"/>
      <c r="C70" s="1248"/>
      <c r="D70" s="1276"/>
      <c r="E70" s="1276"/>
      <c r="F70" s="1276"/>
      <c r="G70" s="1276"/>
      <c r="H70" s="1276"/>
      <c r="I70" s="1279"/>
      <c r="J70" s="1273"/>
      <c r="K70" s="414">
        <v>100.72</v>
      </c>
      <c r="L70" s="415">
        <v>100.95</v>
      </c>
      <c r="M70" s="415">
        <v>100.35</v>
      </c>
      <c r="N70" s="415">
        <v>100.26</v>
      </c>
      <c r="O70" s="415">
        <v>100.41</v>
      </c>
      <c r="P70" s="416">
        <v>99.78</v>
      </c>
      <c r="Q70" s="1237"/>
      <c r="R70" s="1238"/>
      <c r="S70" s="1239"/>
    </row>
    <row r="71" spans="1:36" ht="16.5" customHeight="1" x14ac:dyDescent="0.3">
      <c r="A71" s="1246"/>
      <c r="B71" s="1247"/>
      <c r="C71" s="1248"/>
      <c r="D71" s="1276"/>
      <c r="E71" s="1276"/>
      <c r="F71" s="1276"/>
      <c r="G71" s="1276"/>
      <c r="H71" s="1276"/>
      <c r="I71" s="1279"/>
      <c r="J71" s="1273"/>
      <c r="K71" s="413" t="s">
        <v>66</v>
      </c>
      <c r="L71" s="409" t="s">
        <v>72</v>
      </c>
      <c r="M71" s="409" t="s">
        <v>73</v>
      </c>
      <c r="N71" s="409" t="s">
        <v>74</v>
      </c>
      <c r="O71" s="409" t="s">
        <v>75</v>
      </c>
      <c r="P71" s="410" t="s">
        <v>76</v>
      </c>
      <c r="Q71" s="1237"/>
      <c r="R71" s="1238"/>
      <c r="S71" s="1239"/>
    </row>
    <row r="72" spans="1:36" ht="21" thickBot="1" x14ac:dyDescent="0.35">
      <c r="A72" s="1249"/>
      <c r="B72" s="1250"/>
      <c r="C72" s="1251"/>
      <c r="D72" s="1277"/>
      <c r="E72" s="1277"/>
      <c r="F72" s="1277"/>
      <c r="G72" s="1277"/>
      <c r="H72" s="1277"/>
      <c r="I72" s="1280"/>
      <c r="J72" s="1274"/>
      <c r="K72" s="430">
        <v>100.06</v>
      </c>
      <c r="L72" s="417">
        <v>99.54</v>
      </c>
      <c r="M72" s="417">
        <v>99.8</v>
      </c>
      <c r="N72" s="417">
        <v>100.32</v>
      </c>
      <c r="O72" s="417">
        <v>100.4</v>
      </c>
      <c r="P72" s="418"/>
      <c r="Q72" s="1237"/>
      <c r="R72" s="1238"/>
      <c r="S72" s="1239"/>
    </row>
    <row r="73" spans="1:36" ht="15" customHeight="1" x14ac:dyDescent="0.3">
      <c r="A73" s="1246" t="s">
        <v>79</v>
      </c>
      <c r="B73" s="1247"/>
      <c r="C73" s="1248"/>
      <c r="D73" s="1275">
        <v>106.78</v>
      </c>
      <c r="E73" s="1275">
        <v>105.16</v>
      </c>
      <c r="F73" s="1275">
        <v>108.32</v>
      </c>
      <c r="G73" s="1275">
        <v>106.89</v>
      </c>
      <c r="H73" s="1275">
        <v>103.23</v>
      </c>
      <c r="I73" s="1278">
        <v>102.01</v>
      </c>
      <c r="J73" s="1272">
        <v>103.72</v>
      </c>
      <c r="K73" s="419" t="s">
        <v>2</v>
      </c>
      <c r="L73" s="420" t="s">
        <v>3</v>
      </c>
      <c r="M73" s="420" t="s">
        <v>11</v>
      </c>
      <c r="N73" s="420" t="s">
        <v>4</v>
      </c>
      <c r="O73" s="420" t="s">
        <v>13</v>
      </c>
      <c r="P73" s="421" t="s">
        <v>14</v>
      </c>
      <c r="Q73" s="1234">
        <v>104.97</v>
      </c>
      <c r="R73" s="1235"/>
      <c r="S73" s="1236"/>
    </row>
    <row r="74" spans="1:36" x14ac:dyDescent="0.3">
      <c r="A74" s="1246"/>
      <c r="B74" s="1247"/>
      <c r="C74" s="1248"/>
      <c r="D74" s="1276"/>
      <c r="E74" s="1276"/>
      <c r="F74" s="1276"/>
      <c r="G74" s="1276"/>
      <c r="H74" s="1276"/>
      <c r="I74" s="1279"/>
      <c r="J74" s="1273"/>
      <c r="K74" s="414">
        <v>101.31</v>
      </c>
      <c r="L74" s="415">
        <v>100.81</v>
      </c>
      <c r="M74" s="415">
        <v>100.37</v>
      </c>
      <c r="N74" s="415">
        <v>100.09</v>
      </c>
      <c r="O74" s="415">
        <v>100.5</v>
      </c>
      <c r="P74" s="416">
        <v>100.58</v>
      </c>
      <c r="Q74" s="1237"/>
      <c r="R74" s="1238"/>
      <c r="S74" s="1239"/>
    </row>
    <row r="75" spans="1:36" ht="15.75" customHeight="1" x14ac:dyDescent="0.3">
      <c r="A75" s="1246"/>
      <c r="B75" s="1247"/>
      <c r="C75" s="1248"/>
      <c r="D75" s="1276"/>
      <c r="E75" s="1276"/>
      <c r="F75" s="1276"/>
      <c r="G75" s="1276"/>
      <c r="H75" s="1276"/>
      <c r="I75" s="1279"/>
      <c r="J75" s="1273"/>
      <c r="K75" s="413" t="s">
        <v>66</v>
      </c>
      <c r="L75" s="409" t="s">
        <v>72</v>
      </c>
      <c r="M75" s="409" t="s">
        <v>73</v>
      </c>
      <c r="N75" s="409" t="s">
        <v>74</v>
      </c>
      <c r="O75" s="409" t="s">
        <v>75</v>
      </c>
      <c r="P75" s="410" t="s">
        <v>76</v>
      </c>
      <c r="Q75" s="1237"/>
      <c r="R75" s="1238"/>
      <c r="S75" s="1239"/>
    </row>
    <row r="76" spans="1:36" ht="21" thickBot="1" x14ac:dyDescent="0.35">
      <c r="A76" s="1249"/>
      <c r="B76" s="1250"/>
      <c r="C76" s="1251"/>
      <c r="D76" s="1277"/>
      <c r="E76" s="1277"/>
      <c r="F76" s="1277"/>
      <c r="G76" s="1277"/>
      <c r="H76" s="1277"/>
      <c r="I76" s="1280"/>
      <c r="J76" s="1274"/>
      <c r="K76" s="430">
        <v>101.28</v>
      </c>
      <c r="L76" s="417">
        <v>100.21</v>
      </c>
      <c r="M76" s="417">
        <v>100.05</v>
      </c>
      <c r="N76" s="417">
        <v>99.72</v>
      </c>
      <c r="O76" s="417">
        <v>99.95</v>
      </c>
      <c r="P76" s="422"/>
      <c r="Q76" s="1240"/>
      <c r="R76" s="1241"/>
      <c r="S76" s="1242"/>
    </row>
    <row r="77" spans="1:36" ht="7.5" hidden="1" customHeight="1" x14ac:dyDescent="0.3">
      <c r="A77" s="296"/>
      <c r="B77" s="297"/>
      <c r="C77" s="297"/>
      <c r="D77" s="297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6"/>
      <c r="R77" s="296"/>
      <c r="S77" s="296"/>
    </row>
    <row r="78" spans="1:36" ht="12" customHeight="1" x14ac:dyDescent="0.3"/>
    <row r="79" spans="1:36" ht="12" customHeight="1" x14ac:dyDescent="0.3"/>
    <row r="80" spans="1:36" ht="12" customHeight="1" x14ac:dyDescent="0.3"/>
    <row r="81" spans="11:17" ht="12" customHeight="1" x14ac:dyDescent="0.3"/>
    <row r="82" spans="11:17" ht="12" customHeight="1" x14ac:dyDescent="0.3">
      <c r="K82" s="431"/>
      <c r="Q82" s="432"/>
    </row>
    <row r="83" spans="11:17" ht="12" customHeight="1" x14ac:dyDescent="0.3"/>
    <row r="84" spans="11:17" ht="12" customHeight="1" x14ac:dyDescent="0.3"/>
    <row r="85" spans="11:17" ht="12" customHeight="1" x14ac:dyDescent="0.3"/>
    <row r="86" spans="11:17" ht="12" customHeight="1" x14ac:dyDescent="0.3"/>
    <row r="87" spans="11:17" ht="12" customHeight="1" x14ac:dyDescent="0.3"/>
    <row r="88" spans="11:17" ht="12" customHeight="1" x14ac:dyDescent="0.3"/>
    <row r="89" spans="11:17" ht="12" customHeight="1" x14ac:dyDescent="0.3"/>
    <row r="90" spans="11:17" ht="12" customHeight="1" x14ac:dyDescent="0.3"/>
    <row r="91" spans="11:17" ht="12" customHeight="1" x14ac:dyDescent="0.3"/>
    <row r="92" spans="11:17" ht="12" customHeight="1" x14ac:dyDescent="0.3"/>
    <row r="93" spans="11:17" ht="12" customHeight="1" x14ac:dyDescent="0.3"/>
    <row r="94" spans="11:17" ht="12" customHeight="1" x14ac:dyDescent="0.3"/>
    <row r="95" spans="11:17" ht="12" customHeight="1" x14ac:dyDescent="0.3"/>
    <row r="96" spans="11:17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</sheetData>
  <mergeCells count="255">
    <mergeCell ref="Q43:S43"/>
    <mergeCell ref="Q22:S22"/>
    <mergeCell ref="A7:C7"/>
    <mergeCell ref="D7:G7"/>
    <mergeCell ref="H7:K7"/>
    <mergeCell ref="L7:O7"/>
    <mergeCell ref="P7:S7"/>
    <mergeCell ref="A8:C8"/>
    <mergeCell ref="D8:G8"/>
    <mergeCell ref="H8:S8"/>
    <mergeCell ref="A9:C9"/>
    <mergeCell ref="D9:G9"/>
    <mergeCell ref="H9:K9"/>
    <mergeCell ref="L9:O9"/>
    <mergeCell ref="P9:S9"/>
    <mergeCell ref="A10:C10"/>
    <mergeCell ref="D10:G10"/>
    <mergeCell ref="H10:K10"/>
    <mergeCell ref="L10:O10"/>
    <mergeCell ref="P10:S10"/>
    <mergeCell ref="A11:C11"/>
    <mergeCell ref="D11:G11"/>
    <mergeCell ref="H11:K11"/>
    <mergeCell ref="L11:O11"/>
    <mergeCell ref="A1:S1"/>
    <mergeCell ref="A2:S2"/>
    <mergeCell ref="A3:S3"/>
    <mergeCell ref="A4:C6"/>
    <mergeCell ref="D4:S4"/>
    <mergeCell ref="D5:G6"/>
    <mergeCell ref="H5:S5"/>
    <mergeCell ref="H6:K6"/>
    <mergeCell ref="L6:O6"/>
    <mergeCell ref="P6:S6"/>
    <mergeCell ref="P11:S11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8:C18"/>
    <mergeCell ref="D18:G18"/>
    <mergeCell ref="H18:K18"/>
    <mergeCell ref="L18:O18"/>
    <mergeCell ref="P18:S18"/>
    <mergeCell ref="A19:C19"/>
    <mergeCell ref="D19:G19"/>
    <mergeCell ref="H19:K19"/>
    <mergeCell ref="L19:O19"/>
    <mergeCell ref="P19:S19"/>
    <mergeCell ref="A20:C20"/>
    <mergeCell ref="D20:G20"/>
    <mergeCell ref="H20:K20"/>
    <mergeCell ref="L20:O20"/>
    <mergeCell ref="P20:S20"/>
    <mergeCell ref="P26:S26"/>
    <mergeCell ref="A27:C27"/>
    <mergeCell ref="D27:G27"/>
    <mergeCell ref="H27:K27"/>
    <mergeCell ref="L27:O27"/>
    <mergeCell ref="P27:S27"/>
    <mergeCell ref="A21:C21"/>
    <mergeCell ref="D21:G21"/>
    <mergeCell ref="H21:S21"/>
    <mergeCell ref="A23:S23"/>
    <mergeCell ref="A24:C26"/>
    <mergeCell ref="D24:S24"/>
    <mergeCell ref="D25:G26"/>
    <mergeCell ref="H25:S25"/>
    <mergeCell ref="H26:K26"/>
    <mergeCell ref="L26:O26"/>
    <mergeCell ref="A30:C30"/>
    <mergeCell ref="D30:G30"/>
    <mergeCell ref="H30:K30"/>
    <mergeCell ref="L30:O30"/>
    <mergeCell ref="P30:S30"/>
    <mergeCell ref="X30:AJ30"/>
    <mergeCell ref="A28:C28"/>
    <mergeCell ref="D28:G28"/>
    <mergeCell ref="H28:S28"/>
    <mergeCell ref="A29:C29"/>
    <mergeCell ref="D29:G29"/>
    <mergeCell ref="H29:K29"/>
    <mergeCell ref="L29:O29"/>
    <mergeCell ref="P29:S29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P32:S32"/>
    <mergeCell ref="A33:C33"/>
    <mergeCell ref="D33:G33"/>
    <mergeCell ref="H33:K33"/>
    <mergeCell ref="L33:O33"/>
    <mergeCell ref="P33:S33"/>
    <mergeCell ref="A34:C34"/>
    <mergeCell ref="D34:G34"/>
    <mergeCell ref="H34:K34"/>
    <mergeCell ref="L34:O34"/>
    <mergeCell ref="P34:S34"/>
    <mergeCell ref="A35:C35"/>
    <mergeCell ref="D35:G35"/>
    <mergeCell ref="H35:K35"/>
    <mergeCell ref="L35:O35"/>
    <mergeCell ref="P35:S35"/>
    <mergeCell ref="A36:C36"/>
    <mergeCell ref="D36:G36"/>
    <mergeCell ref="H36:K36"/>
    <mergeCell ref="L36:O36"/>
    <mergeCell ref="P36:S36"/>
    <mergeCell ref="A37:C37"/>
    <mergeCell ref="D37:G37"/>
    <mergeCell ref="H37:K37"/>
    <mergeCell ref="L37:O37"/>
    <mergeCell ref="P37:S37"/>
    <mergeCell ref="A38:C38"/>
    <mergeCell ref="D38:G38"/>
    <mergeCell ref="H38:K38"/>
    <mergeCell ref="L38:O38"/>
    <mergeCell ref="P38:S38"/>
    <mergeCell ref="A41:C41"/>
    <mergeCell ref="D41:G41"/>
    <mergeCell ref="H41:S41"/>
    <mergeCell ref="X42:AJ42"/>
    <mergeCell ref="A39:C39"/>
    <mergeCell ref="D39:G39"/>
    <mergeCell ref="H39:K39"/>
    <mergeCell ref="L39:O39"/>
    <mergeCell ref="P39:S39"/>
    <mergeCell ref="A40:C40"/>
    <mergeCell ref="D40:G40"/>
    <mergeCell ref="H40:K40"/>
    <mergeCell ref="L40:O40"/>
    <mergeCell ref="P40:S40"/>
    <mergeCell ref="X41:AJ41"/>
    <mergeCell ref="Q56:S59"/>
    <mergeCell ref="A61:S61"/>
    <mergeCell ref="A62:C65"/>
    <mergeCell ref="D62:D65"/>
    <mergeCell ref="E62:E65"/>
    <mergeCell ref="F62:F65"/>
    <mergeCell ref="G62:G65"/>
    <mergeCell ref="H62:H65"/>
    <mergeCell ref="I62:I65"/>
    <mergeCell ref="J62:J65"/>
    <mergeCell ref="K62:P63"/>
    <mergeCell ref="Q62:S65"/>
    <mergeCell ref="K64:K65"/>
    <mergeCell ref="L64:L65"/>
    <mergeCell ref="M64:M65"/>
    <mergeCell ref="N64:N65"/>
    <mergeCell ref="O64:O65"/>
    <mergeCell ref="P64:P65"/>
    <mergeCell ref="L47:L48"/>
    <mergeCell ref="M47:M48"/>
    <mergeCell ref="N47:N48"/>
    <mergeCell ref="F69:F72"/>
    <mergeCell ref="G69:G72"/>
    <mergeCell ref="H69:H72"/>
    <mergeCell ref="I69:I72"/>
    <mergeCell ref="K45:P46"/>
    <mergeCell ref="O47:O48"/>
    <mergeCell ref="P47:P48"/>
    <mergeCell ref="A66:C68"/>
    <mergeCell ref="D66:D68"/>
    <mergeCell ref="E66:E68"/>
    <mergeCell ref="F66:F68"/>
    <mergeCell ref="G66:G68"/>
    <mergeCell ref="H66:H68"/>
    <mergeCell ref="A44:S44"/>
    <mergeCell ref="A45:C48"/>
    <mergeCell ref="D45:D48"/>
    <mergeCell ref="E45:E48"/>
    <mergeCell ref="F45:F48"/>
    <mergeCell ref="G45:G48"/>
    <mergeCell ref="H45:H48"/>
    <mergeCell ref="I66:I68"/>
    <mergeCell ref="J66:J68"/>
    <mergeCell ref="Q66:S68"/>
    <mergeCell ref="A49:C51"/>
    <mergeCell ref="D49:D51"/>
    <mergeCell ref="E49:E51"/>
    <mergeCell ref="F49:F51"/>
    <mergeCell ref="G49:G51"/>
    <mergeCell ref="H49:H51"/>
    <mergeCell ref="I45:I48"/>
    <mergeCell ref="J45:J48"/>
    <mergeCell ref="Q73:S76"/>
    <mergeCell ref="J69:J72"/>
    <mergeCell ref="Q69:S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X61:AJ61"/>
    <mergeCell ref="X44:AJ44"/>
    <mergeCell ref="J52:J55"/>
    <mergeCell ref="Q52:S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Q49:S51"/>
    <mergeCell ref="A52:C55"/>
    <mergeCell ref="D52:D55"/>
    <mergeCell ref="E52:E55"/>
    <mergeCell ref="F52:F55"/>
    <mergeCell ref="G52:G55"/>
    <mergeCell ref="H52:H55"/>
    <mergeCell ref="I52:I55"/>
    <mergeCell ref="Q45:S48"/>
    <mergeCell ref="K47:K48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9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прод.(стр.5)</vt:lpstr>
      <vt:lpstr>Дин. потр. цен (стр.6-7)</vt:lpstr>
      <vt:lpstr>цены на металл (стр.9)</vt:lpstr>
      <vt:lpstr>цены на металл 2 (стр.10)</vt:lpstr>
      <vt:lpstr>Средние цены+ИПЦ (стр.11)</vt:lpstr>
      <vt:lpstr>сеть учреждений (стр.18-19) </vt:lpstr>
      <vt:lpstr>'Дин. потр. цен (стр.6-7)'!Заголовки_для_печати</vt:lpstr>
      <vt:lpstr>'сеть учреждений (стр.18-19) '!Заголовки_для_печати</vt:lpstr>
      <vt:lpstr>'демогр (стр.1)'!Область_печати</vt:lpstr>
      <vt:lpstr>'Дин. потр. цен (стр.6-7)'!Область_печати</vt:lpstr>
      <vt:lpstr>'занятость (стр.3)'!Область_печати</vt:lpstr>
      <vt:lpstr>'сеть учреждений (стр.18-19) '!Область_печати</vt:lpstr>
      <vt:lpstr>'Средние цены+ИПЦ (стр.11)'!Область_печати</vt:lpstr>
      <vt:lpstr>'Ст.мин. набора прод.(стр.5)'!Область_печати</vt:lpstr>
      <vt:lpstr>'труд рес (стр.2)'!Область_печати</vt:lpstr>
      <vt:lpstr>'цены на металл (стр.9)'!Область_печати</vt:lpstr>
      <vt:lpstr>'цены на металл 2 (стр.10)'!Область_печати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Назарова  Мария Александровна</cp:lastModifiedBy>
  <cp:lastPrinted>2020-01-24T05:44:12Z</cp:lastPrinted>
  <dcterms:created xsi:type="dcterms:W3CDTF">1996-09-27T09:22:49Z</dcterms:created>
  <dcterms:modified xsi:type="dcterms:W3CDTF">2020-01-28T03:53:25Z</dcterms:modified>
</cp:coreProperties>
</file>