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310" windowHeight="1095" tabRatio="802" firstSheet="1" activeTab="10"/>
  </bookViews>
  <sheets>
    <sheet name="диаграмма" sheetId="26" state="hidden" r:id="rId1"/>
    <sheet name="демогр" sheetId="149" r:id="rId2"/>
    <sheet name="труд рес" sheetId="157" r:id="rId3"/>
    <sheet name="занятость" sheetId="23" r:id="rId4"/>
    <sheet name="Ст.мин. набора прод." sheetId="98" r:id="rId5"/>
    <sheet name="соц инфрастр  " sheetId="178" r:id="rId6"/>
    <sheet name="цены на металл" sheetId="95" r:id="rId7"/>
    <sheet name="цены на металл 2" sheetId="96" r:id="rId8"/>
    <sheet name="дин. цен" sheetId="171" r:id="rId9"/>
    <sheet name="индекс потр цен  " sheetId="175" r:id="rId10"/>
    <sheet name="Средние цены" sheetId="172" r:id="rId11"/>
    <sheet name="Лист1" sheetId="174" state="hidden" r:id="rId12"/>
  </sheets>
  <externalReferences>
    <externalReference r:id="rId13"/>
    <externalReference r:id="rId14"/>
    <externalReference r:id="rId15"/>
  </externalReferences>
  <definedNames>
    <definedName name="_xlnm.Print_Titles" localSheetId="8">'дин. цен'!$3:$4</definedName>
    <definedName name="_xlnm.Print_Area" localSheetId="1">демогр!$A$1:$G$68</definedName>
    <definedName name="_xlnm.Print_Area" localSheetId="8">'дин. цен'!$A$1:$F$102</definedName>
    <definedName name="_xlnm.Print_Area" localSheetId="3">занятость!$A$1:$H$50</definedName>
    <definedName name="_xlnm.Print_Area" localSheetId="9">'индекс потр цен  '!$A$1:$M$79</definedName>
    <definedName name="_xlnm.Print_Area" localSheetId="5">'соц инфрастр  '!$A$1:$F$85</definedName>
    <definedName name="_xlnm.Print_Area" localSheetId="4">'Ст.мин. набора прод.'!$A$2:$K$118</definedName>
    <definedName name="_xlnm.Print_Area" localSheetId="2">'труд рес'!$A$1:$H$58</definedName>
    <definedName name="_xlnm.Print_Area" localSheetId="6">'цены на металл'!$A$1:$O$97</definedName>
  </definedNames>
  <calcPr calcId="125725"/>
</workbook>
</file>

<file path=xl/calcChain.xml><?xml version="1.0" encoding="utf-8"?>
<calcChain xmlns="http://schemas.openxmlformats.org/spreadsheetml/2006/main">
  <c r="K52" i="26"/>
  <c r="M55"/>
  <c r="L55"/>
  <c r="M54"/>
  <c r="L54"/>
  <c r="M53"/>
  <c r="L53"/>
  <c r="M52"/>
  <c r="L52"/>
  <c r="M51"/>
  <c r="L51"/>
  <c r="D55"/>
  <c r="D57"/>
  <c r="D58"/>
  <c r="AN31" l="1"/>
  <c r="E5" i="149"/>
  <c r="F9"/>
  <c r="F11"/>
  <c r="F13"/>
  <c r="G13"/>
  <c r="F19"/>
  <c r="F20"/>
  <c r="F21"/>
  <c r="F23"/>
  <c r="F24"/>
  <c r="E13"/>
  <c r="E6" i="157" l="1"/>
  <c r="C6"/>
  <c r="F5" i="149" l="1"/>
  <c r="C13"/>
  <c r="D21"/>
  <c r="E21"/>
  <c r="E54" i="157"/>
  <c r="C57" l="1"/>
  <c r="K71" i="175" l="1"/>
  <c r="I71"/>
  <c r="G71"/>
  <c r="E71"/>
  <c r="H5" i="172"/>
  <c r="L5"/>
  <c r="J5"/>
  <c r="N5"/>
  <c r="O32" i="175" l="1"/>
  <c r="P32" s="1"/>
  <c r="Q32" s="1"/>
  <c r="R32" s="1"/>
  <c r="S32" s="1"/>
  <c r="T32" s="1"/>
  <c r="U32" s="1"/>
  <c r="V32" s="1"/>
  <c r="W32" s="1"/>
  <c r="O31"/>
  <c r="P31" s="1"/>
  <c r="Q31" s="1"/>
  <c r="R31" s="1"/>
  <c r="S31" s="1"/>
  <c r="T31" s="1"/>
  <c r="U31" s="1"/>
  <c r="V31" s="1"/>
  <c r="W31" s="1"/>
  <c r="B11" i="26" l="1"/>
  <c r="E28" i="157" l="1"/>
  <c r="E69" i="171"/>
  <c r="D69"/>
  <c r="C69"/>
  <c r="C57" i="98" l="1"/>
  <c r="D57"/>
  <c r="F57"/>
  <c r="G57"/>
  <c r="I57"/>
  <c r="J57"/>
  <c r="I56" l="1"/>
  <c r="F56"/>
  <c r="C56"/>
  <c r="F69" i="171" l="1"/>
  <c r="D56" i="98"/>
  <c r="G56"/>
  <c r="J56"/>
  <c r="D38" i="157" l="1"/>
  <c r="E70" i="171" l="1"/>
  <c r="E68"/>
  <c r="E67"/>
  <c r="E65"/>
  <c r="E64"/>
  <c r="E63"/>
  <c r="E62"/>
  <c r="E61"/>
  <c r="E60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C21" i="149" l="1"/>
  <c r="AM31" i="26" l="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21" i="149"/>
  <c r="D13"/>
  <c r="B58" i="26" l="1"/>
  <c r="E44" i="157" l="1"/>
  <c r="F28" l="1"/>
  <c r="E32"/>
  <c r="E35" l="1"/>
  <c r="E38" s="1"/>
  <c r="D6" l="1"/>
  <c r="AO9" i="26"/>
  <c r="AN9"/>
  <c r="AO8"/>
  <c r="AN8"/>
  <c r="AO7"/>
  <c r="AN7"/>
  <c r="AO6"/>
  <c r="AN6"/>
  <c r="AO5"/>
  <c r="AN5"/>
  <c r="G56" i="157" l="1"/>
  <c r="F56"/>
  <c r="G55"/>
  <c r="F55"/>
  <c r="G54"/>
  <c r="F54"/>
  <c r="G53"/>
  <c r="F53"/>
  <c r="G52"/>
  <c r="F52"/>
  <c r="G51"/>
  <c r="F51"/>
  <c r="D50"/>
  <c r="D44" s="1"/>
  <c r="D57" s="1"/>
  <c r="C44"/>
  <c r="G49"/>
  <c r="F49"/>
  <c r="G48"/>
  <c r="F48"/>
  <c r="G47"/>
  <c r="F47"/>
  <c r="G45"/>
  <c r="F45"/>
  <c r="G38"/>
  <c r="G37"/>
  <c r="F37"/>
  <c r="G36"/>
  <c r="F36"/>
  <c r="G35"/>
  <c r="F35"/>
  <c r="G34"/>
  <c r="F34"/>
  <c r="G33"/>
  <c r="F33"/>
  <c r="G32"/>
  <c r="F32"/>
  <c r="G30"/>
  <c r="F30"/>
  <c r="G29"/>
  <c r="F29"/>
  <c r="G28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F6"/>
  <c r="G6" l="1"/>
  <c r="F38"/>
  <c r="G50"/>
  <c r="F50"/>
  <c r="F44" l="1"/>
  <c r="E57"/>
  <c r="G44"/>
  <c r="F57" l="1"/>
  <c r="G57"/>
  <c r="D17" i="95" l="1"/>
  <c r="J55" i="98" l="1"/>
  <c r="I55"/>
  <c r="G55"/>
  <c r="F55"/>
  <c r="D55"/>
  <c r="C55"/>
  <c r="N17" i="95" l="1"/>
  <c r="D54" i="26" l="1"/>
  <c r="E55" l="1"/>
  <c r="E59"/>
  <c r="E56"/>
  <c r="E57"/>
  <c r="E58"/>
  <c r="J53"/>
  <c r="N53" s="1"/>
  <c r="J55"/>
  <c r="N55" s="1"/>
  <c r="B56" l="1"/>
  <c r="F5" i="23" l="1"/>
  <c r="H17" i="95" l="1"/>
  <c r="F17"/>
  <c r="M17"/>
  <c r="K17"/>
  <c r="I17"/>
  <c r="G17"/>
  <c r="C17"/>
  <c r="F9" i="23" l="1"/>
  <c r="F8"/>
  <c r="F6"/>
  <c r="B55" i="26" l="1"/>
  <c r="B85"/>
  <c r="C93" l="1"/>
  <c r="C91"/>
  <c r="B91"/>
  <c r="B86"/>
  <c r="D67"/>
  <c r="D66"/>
  <c r="D65"/>
  <c r="K62" s="1"/>
  <c r="D64"/>
  <c r="K61" s="1"/>
  <c r="D63"/>
  <c r="D62"/>
  <c r="D61"/>
  <c r="D60"/>
  <c r="B62"/>
  <c r="L17" i="95"/>
  <c r="J17"/>
  <c r="E17"/>
  <c r="C41" i="98"/>
  <c r="D41"/>
  <c r="F41"/>
  <c r="G41"/>
  <c r="I41"/>
  <c r="J41"/>
  <c r="F52"/>
  <c r="F51"/>
  <c r="C52"/>
  <c r="C51"/>
  <c r="I52"/>
  <c r="I51"/>
  <c r="J52"/>
  <c r="G52"/>
  <c r="D52"/>
  <c r="J51"/>
  <c r="G51"/>
  <c r="D51"/>
  <c r="C50"/>
  <c r="D50"/>
  <c r="F50"/>
  <c r="G50"/>
  <c r="I50"/>
  <c r="J50"/>
  <c r="B28" i="26"/>
  <c r="B43"/>
  <c r="F49" i="98"/>
  <c r="J49"/>
  <c r="I49"/>
  <c r="C49"/>
  <c r="D49"/>
  <c r="G49"/>
  <c r="C48"/>
  <c r="D48"/>
  <c r="F48"/>
  <c r="G48"/>
  <c r="I48"/>
  <c r="J48"/>
  <c r="C47"/>
  <c r="D47"/>
  <c r="F47"/>
  <c r="G47"/>
  <c r="I47"/>
  <c r="J47"/>
  <c r="C16" i="26"/>
  <c r="B16"/>
  <c r="C46" i="98"/>
  <c r="D46"/>
  <c r="F46"/>
  <c r="G46"/>
  <c r="I46"/>
  <c r="J46"/>
  <c r="I45"/>
  <c r="G45"/>
  <c r="F45"/>
  <c r="D45"/>
  <c r="C45"/>
  <c r="J45"/>
  <c r="C48" i="26"/>
  <c r="C47"/>
  <c r="C46"/>
  <c r="C45"/>
  <c r="C38"/>
  <c r="C37"/>
  <c r="B31"/>
  <c r="B30"/>
  <c r="B29"/>
  <c r="J44" i="98"/>
  <c r="I44"/>
  <c r="G44"/>
  <c r="F44"/>
  <c r="D44"/>
  <c r="C44"/>
  <c r="J43"/>
  <c r="I43"/>
  <c r="G43"/>
  <c r="F43"/>
  <c r="D43"/>
  <c r="C43"/>
  <c r="J42"/>
  <c r="I42"/>
  <c r="G42"/>
  <c r="F42"/>
  <c r="D42"/>
  <c r="C42"/>
  <c r="B34" i="26"/>
  <c r="B59"/>
  <c r="J51"/>
  <c r="N51" s="1"/>
  <c r="K51"/>
  <c r="O51" s="1"/>
  <c r="J52"/>
  <c r="N52" s="1"/>
  <c r="J54"/>
  <c r="N54" s="1"/>
  <c r="K54"/>
  <c r="O54" s="1"/>
  <c r="F6" i="98"/>
  <c r="G6"/>
  <c r="F7"/>
  <c r="G7"/>
  <c r="F8"/>
  <c r="G8"/>
  <c r="F9"/>
  <c r="G9"/>
  <c r="F10"/>
  <c r="G10"/>
  <c r="F11"/>
  <c r="G11"/>
  <c r="F12"/>
  <c r="G12"/>
  <c r="I12"/>
  <c r="J12"/>
  <c r="C13"/>
  <c r="D13"/>
  <c r="F13"/>
  <c r="G13"/>
  <c r="I13"/>
  <c r="J13"/>
  <c r="C14"/>
  <c r="D14"/>
  <c r="F14"/>
  <c r="G14"/>
  <c r="I14"/>
  <c r="J14"/>
  <c r="C15"/>
  <c r="D15"/>
  <c r="F15"/>
  <c r="G15"/>
  <c r="I15"/>
  <c r="J15"/>
  <c r="C16"/>
  <c r="D16"/>
  <c r="F16"/>
  <c r="G16"/>
  <c r="I16"/>
  <c r="J16"/>
  <c r="C17"/>
  <c r="D17"/>
  <c r="F17"/>
  <c r="G17"/>
  <c r="I17"/>
  <c r="J17"/>
  <c r="C18"/>
  <c r="D18"/>
  <c r="F18"/>
  <c r="G18"/>
  <c r="I18"/>
  <c r="J18"/>
  <c r="C19"/>
  <c r="D19"/>
  <c r="F19"/>
  <c r="G19"/>
  <c r="I19"/>
  <c r="J19"/>
  <c r="C20"/>
  <c r="D20"/>
  <c r="F20"/>
  <c r="G20"/>
  <c r="I20"/>
  <c r="J20"/>
  <c r="C21"/>
  <c r="D21"/>
  <c r="F21"/>
  <c r="G21"/>
  <c r="I21"/>
  <c r="J21"/>
  <c r="C22"/>
  <c r="D22"/>
  <c r="F22"/>
  <c r="G22"/>
  <c r="I22"/>
  <c r="J22"/>
  <c r="C23"/>
  <c r="D23"/>
  <c r="F23"/>
  <c r="G23"/>
  <c r="I23"/>
  <c r="J23"/>
  <c r="C24"/>
  <c r="D24"/>
  <c r="F24"/>
  <c r="G24"/>
  <c r="I24"/>
  <c r="J24"/>
  <c r="C25"/>
  <c r="D25"/>
  <c r="F25"/>
  <c r="G25"/>
  <c r="I25"/>
  <c r="J25"/>
  <c r="C26"/>
  <c r="D26"/>
  <c r="F26"/>
  <c r="G26"/>
  <c r="I26"/>
  <c r="J26"/>
  <c r="C27"/>
  <c r="D27"/>
  <c r="F27"/>
  <c r="G27"/>
  <c r="I27"/>
  <c r="J27"/>
  <c r="C28"/>
  <c r="D28"/>
  <c r="F28"/>
  <c r="G28"/>
  <c r="I28"/>
  <c r="J28"/>
  <c r="C29"/>
  <c r="F29"/>
  <c r="G29"/>
  <c r="I29"/>
  <c r="J29"/>
  <c r="C30"/>
  <c r="D30"/>
  <c r="F30"/>
  <c r="G30"/>
  <c r="I30"/>
  <c r="J30"/>
  <c r="C31"/>
  <c r="D31"/>
  <c r="F31"/>
  <c r="G31"/>
  <c r="I31"/>
  <c r="J31"/>
  <c r="C32"/>
  <c r="D32"/>
  <c r="F32"/>
  <c r="G32"/>
  <c r="I32"/>
  <c r="J32"/>
  <c r="C33"/>
  <c r="D33"/>
  <c r="F33"/>
  <c r="G33"/>
  <c r="I33"/>
  <c r="J33"/>
  <c r="C34"/>
  <c r="D34"/>
  <c r="F34"/>
  <c r="G34"/>
  <c r="I34"/>
  <c r="J34"/>
  <c r="C35"/>
  <c r="D35"/>
  <c r="F35"/>
  <c r="G35"/>
  <c r="I35"/>
  <c r="J35"/>
  <c r="C36"/>
  <c r="D36"/>
  <c r="F36"/>
  <c r="G36"/>
  <c r="I36"/>
  <c r="J36"/>
  <c r="C37"/>
  <c r="D37"/>
  <c r="F37"/>
  <c r="G37"/>
  <c r="I37"/>
  <c r="J37"/>
  <c r="C38"/>
  <c r="D38"/>
  <c r="F38"/>
  <c r="G38"/>
  <c r="I38"/>
  <c r="J38"/>
  <c r="C39"/>
  <c r="D39"/>
  <c r="F39"/>
  <c r="G39"/>
  <c r="I39"/>
  <c r="J39"/>
  <c r="C40"/>
  <c r="D40"/>
  <c r="F40"/>
  <c r="G40"/>
  <c r="I40"/>
  <c r="J40"/>
  <c r="F7" i="23"/>
  <c r="F11"/>
  <c r="F12"/>
  <c r="F13"/>
  <c r="C11" i="26"/>
  <c r="C28"/>
  <c r="D28"/>
  <c r="E28"/>
  <c r="C51"/>
  <c r="C85"/>
  <c r="C87"/>
  <c r="B88"/>
  <c r="C88"/>
  <c r="C89"/>
  <c r="C90"/>
  <c r="C92"/>
  <c r="C94"/>
  <c r="C96"/>
  <c r="C97"/>
  <c r="C39"/>
  <c r="C36"/>
  <c r="C40"/>
  <c r="C49"/>
  <c r="C29"/>
  <c r="O52" l="1"/>
  <c r="K55"/>
  <c r="O55" s="1"/>
  <c r="B57"/>
  <c r="E61"/>
  <c r="K63"/>
  <c r="E63"/>
  <c r="K60"/>
  <c r="K53"/>
  <c r="O53" s="1"/>
  <c r="E60"/>
  <c r="K59"/>
  <c r="B65"/>
  <c r="J62" s="1"/>
  <c r="D68"/>
  <c r="B61"/>
  <c r="J63" s="1"/>
  <c r="B46"/>
  <c r="B95"/>
  <c r="B60"/>
  <c r="J59" s="1"/>
  <c r="B92"/>
  <c r="B48"/>
  <c r="B47"/>
  <c r="B49"/>
  <c r="B32"/>
  <c r="D30" s="1"/>
  <c r="C42"/>
  <c r="B38" s="1"/>
  <c r="B94"/>
  <c r="B90"/>
  <c r="B89"/>
  <c r="B87"/>
  <c r="C50"/>
  <c r="B50" s="1"/>
  <c r="B45"/>
  <c r="B64"/>
  <c r="J61" s="1"/>
  <c r="B63"/>
  <c r="J60" s="1"/>
  <c r="B93"/>
  <c r="E62"/>
  <c r="E64"/>
  <c r="E65"/>
  <c r="E66"/>
  <c r="E67"/>
  <c r="N60" l="1"/>
  <c r="M60" s="1"/>
  <c r="M62"/>
  <c r="N62"/>
  <c r="L62" s="1"/>
  <c r="N61"/>
  <c r="L61" s="1"/>
  <c r="N59"/>
  <c r="M59" s="1"/>
  <c r="N63"/>
  <c r="M63" s="1"/>
  <c r="L60"/>
  <c r="L63"/>
  <c r="E68"/>
  <c r="B37"/>
  <c r="C41"/>
  <c r="B42" s="1"/>
  <c r="B39"/>
  <c r="B36"/>
  <c r="D31"/>
  <c r="D29"/>
  <c r="B51"/>
  <c r="B40"/>
  <c r="B54"/>
  <c r="O63" l="1"/>
  <c r="L59"/>
  <c r="O59" s="1"/>
  <c r="O60"/>
  <c r="M61"/>
  <c r="O61" s="1"/>
  <c r="O62"/>
  <c r="C57"/>
  <c r="F57" s="1"/>
  <c r="C58"/>
  <c r="F58" s="1"/>
  <c r="C59"/>
  <c r="F59" s="1"/>
  <c r="C56"/>
  <c r="F56" s="1"/>
  <c r="C55"/>
  <c r="F55" s="1"/>
  <c r="B41"/>
  <c r="B68"/>
  <c r="D32"/>
  <c r="C30"/>
  <c r="C31"/>
  <c r="C65"/>
  <c r="F65" s="1"/>
  <c r="C64"/>
  <c r="F64" s="1"/>
  <c r="C63"/>
  <c r="F63" s="1"/>
  <c r="C62"/>
  <c r="F62" s="1"/>
  <c r="C60"/>
  <c r="F60" s="1"/>
  <c r="C61"/>
  <c r="F61" s="1"/>
  <c r="C68" l="1"/>
  <c r="F68"/>
  <c r="G59" s="1"/>
  <c r="C32"/>
  <c r="E31" s="1"/>
  <c r="G58" l="1"/>
  <c r="G57"/>
  <c r="G55"/>
  <c r="G56"/>
  <c r="G61"/>
  <c r="G64"/>
  <c r="G60"/>
  <c r="G65"/>
  <c r="G63"/>
  <c r="G68"/>
  <c r="G62"/>
  <c r="E29"/>
  <c r="E30"/>
  <c r="E32" l="1"/>
</calcChain>
</file>

<file path=xl/comments1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<sst xmlns="http://schemas.openxmlformats.org/spreadsheetml/2006/main" count="1078" uniqueCount="665">
  <si>
    <t>Магаданская область</t>
  </si>
  <si>
    <t>Чукотский авт.округ</t>
  </si>
  <si>
    <t>ДКВ работникам органицаций краевого подчинением</t>
  </si>
  <si>
    <t>ДКВ работникам органицаций федерального подчинением</t>
  </si>
  <si>
    <t>Национальная безопасность</t>
  </si>
  <si>
    <t>Расходы бюджета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</si>
  <si>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</si>
  <si>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</si>
  <si>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</si>
  <si>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</si>
  <si>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</si>
  <si>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</si>
  <si>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</si>
  <si>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</si>
  <si>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</si>
  <si>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</si>
  <si>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</si>
  <si>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</si>
  <si>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</si>
  <si>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</si>
  <si>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</si>
  <si>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Москва</t>
  </si>
  <si>
    <t>Красноярск</t>
  </si>
  <si>
    <t>Мурманск</t>
  </si>
  <si>
    <t>Сургут</t>
  </si>
  <si>
    <t>1 поездка</t>
  </si>
  <si>
    <t>Водоснабжение и канализация</t>
  </si>
  <si>
    <t>мес. с чел.</t>
  </si>
  <si>
    <t>Отопление</t>
  </si>
  <si>
    <t>Горячее водоснабжение</t>
  </si>
  <si>
    <t>100 квт</t>
  </si>
  <si>
    <t>рублей</t>
  </si>
  <si>
    <t>Аи - 80</t>
  </si>
  <si>
    <t>ДТ</t>
  </si>
  <si>
    <t>Сбербанк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</si>
  <si>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</si>
  <si>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</si>
  <si>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</si>
  <si>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</si>
  <si>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</si>
  <si>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</si>
  <si>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</si>
  <si>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</si>
  <si>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</si>
  <si>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</si>
  <si>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</si>
  <si>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</si>
  <si>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</si>
  <si>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</si>
  <si>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</si>
  <si>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</si>
  <si>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</si>
  <si>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Всего</t>
  </si>
  <si>
    <t>сумма</t>
  </si>
  <si>
    <t>Прочие</t>
  </si>
  <si>
    <t>Всего:</t>
  </si>
  <si>
    <t>Уд. вес</t>
  </si>
  <si>
    <t>Уд. Вес,%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</si>
  <si>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</si>
  <si>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</si>
  <si>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</si>
  <si>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</si>
  <si>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</si>
  <si>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</si>
  <si>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</si>
  <si>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</si>
  <si>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</si>
  <si>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</si>
  <si>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</si>
  <si>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федеральный бюджет</t>
  </si>
  <si>
    <t>краевой бюджет</t>
  </si>
  <si>
    <t>городской бюджет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</si>
  <si>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</si>
  <si>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</si>
  <si>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</si>
  <si>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</si>
  <si>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</si>
  <si>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</si>
  <si>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Налог на прибыль организаций</t>
  </si>
  <si>
    <t>34 33 13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</si>
  <si>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</si>
  <si>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</si>
  <si>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</si>
  <si>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</si>
  <si>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 xml:space="preserve">Количество браков 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</si>
  <si>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</si>
  <si>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</si>
  <si>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</si>
  <si>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</si>
  <si>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</si>
  <si>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</si>
  <si>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</si>
  <si>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хлеб ржаной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</si>
  <si>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</si>
  <si>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</si>
  <si>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</si>
  <si>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</si>
  <si>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</si>
  <si>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</si>
  <si>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</si>
  <si>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</si>
  <si>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</si>
  <si>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</si>
  <si>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</si>
  <si>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</si>
  <si>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</si>
  <si>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</si>
  <si>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</si>
  <si>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</si>
  <si>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</si>
  <si>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</si>
  <si>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</si>
  <si>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</si>
  <si>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</si>
  <si>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</si>
  <si>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</si>
  <si>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</si>
  <si>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</si>
  <si>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</si>
  <si>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</si>
  <si>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</si>
  <si>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</si>
  <si>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</si>
  <si>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</si>
  <si>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</si>
  <si>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</si>
  <si>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</si>
  <si>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</si>
  <si>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</si>
  <si>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</si>
  <si>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</si>
  <si>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</si>
  <si>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</si>
  <si>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</si>
  <si>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</si>
  <si>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Детское дошкольное учреждение:</t>
  </si>
  <si>
    <t xml:space="preserve"> Себестоимость  на содержание 1-го ребенка в ДДУ 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</si>
  <si>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</si>
  <si>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</si>
  <si>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Общегосударственные вопросы</t>
  </si>
  <si>
    <t>Национальная экономика</t>
  </si>
  <si>
    <t>Социальная политика</t>
  </si>
  <si>
    <t xml:space="preserve">Средний доход работника местного бюджета </t>
  </si>
  <si>
    <t>Жилищно-коммунальное хозяйство</t>
  </si>
  <si>
    <t>Ед. изм.</t>
  </si>
  <si>
    <t>ДКВ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</si>
  <si>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</si>
  <si>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</si>
  <si>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</si>
  <si>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</si>
  <si>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</si>
  <si>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</si>
  <si>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</si>
  <si>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</si>
  <si>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</si>
  <si>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 xml:space="preserve"> Работники учреждений, финансируемых из местного бюджета,                              всего:</t>
  </si>
  <si>
    <t xml:space="preserve">Средняя заработная плата работника ЗФ ОАО "ГМК "НН" </t>
  </si>
  <si>
    <r>
      <t xml:space="preserve"> </t>
    </r>
    <r>
      <rPr>
        <sz val="13"/>
        <rFont val="Times New Roman Cyr"/>
        <family val="1"/>
        <charset val="204"/>
      </rPr>
      <t>+, -</t>
    </r>
  </si>
  <si>
    <t xml:space="preserve"> ремонт холодильника без ст-ти деталей                                     (замена холод. агрегата)</t>
  </si>
  <si>
    <t xml:space="preserve">Средний размер пенсии </t>
  </si>
  <si>
    <t xml:space="preserve">Средний доход работника федерального бюджета </t>
  </si>
  <si>
    <t xml:space="preserve">Средний доход работника краевого бюджета 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</si>
  <si>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</si>
  <si>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</si>
  <si>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</si>
  <si>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АКБ "Росбанк"</t>
  </si>
  <si>
    <t>Банк "Кедр"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</si>
  <si>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</si>
  <si>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</si>
  <si>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</si>
  <si>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</si>
  <si>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</si>
  <si>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</si>
  <si>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r>
      <t>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 площ.</t>
    </r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</si>
  <si>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</si>
  <si>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</si>
  <si>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</si>
  <si>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</si>
  <si>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</si>
  <si>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</si>
  <si>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</si>
  <si>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МО г. Норильск*</t>
  </si>
  <si>
    <t>Налог на доходы физ. лиц</t>
  </si>
  <si>
    <t>Доходы от предпр. и иной приносящей доход деят-ти</t>
  </si>
  <si>
    <t>Доходы от использования имущества</t>
  </si>
  <si>
    <t>Налоги на имущество</t>
  </si>
  <si>
    <t>сентябрь</t>
  </si>
  <si>
    <t xml:space="preserve">Налог на прибыль организ. </t>
  </si>
  <si>
    <t>Доходы от использ. имуществ.</t>
  </si>
  <si>
    <t>Доходы от предпр. и иной принос. доход деят.</t>
  </si>
  <si>
    <t>Налог на прибыль организ.</t>
  </si>
  <si>
    <t xml:space="preserve">Доходы от пред. и иной принос. доход деят-ти  </t>
  </si>
  <si>
    <t>ДКВ работникам организаций краевого подчинения</t>
  </si>
  <si>
    <t>ДКВ работникам организаций федерального подчинения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</si>
  <si>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</si>
  <si>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</si>
  <si>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</si>
  <si>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</si>
  <si>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</si>
  <si>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</si>
  <si>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</si>
  <si>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</si>
  <si>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 xml:space="preserve"> молоко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</si>
  <si>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</si>
  <si>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</si>
  <si>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</si>
  <si>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</si>
  <si>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</si>
  <si>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r>
      <t xml:space="preserve">2. </t>
    </r>
    <r>
      <rPr>
        <sz val="13"/>
        <rFont val="Times New Roman Cyr"/>
        <charset val="204"/>
      </rPr>
      <t>Добыча полезных ископаемых</t>
    </r>
  </si>
  <si>
    <r>
      <t>3.</t>
    </r>
    <r>
      <rPr>
        <sz val="13"/>
        <rFont val="Times New Roman Cyr"/>
        <family val="1"/>
        <charset val="204"/>
      </rPr>
      <t xml:space="preserve"> Обрабатывающие производства</t>
    </r>
    <r>
      <rPr>
        <b/>
        <sz val="13"/>
        <rFont val="Times New Roman Cyr"/>
        <charset val="204"/>
      </rPr>
      <t xml:space="preserve"> </t>
    </r>
  </si>
  <si>
    <r>
      <t>4.</t>
    </r>
    <r>
      <rPr>
        <sz val="13"/>
        <rFont val="Times New Roman Cyr"/>
        <family val="1"/>
        <charset val="204"/>
      </rPr>
      <t xml:space="preserve"> Производство и распределение электроэнергии, газа и воды</t>
    </r>
  </si>
  <si>
    <r>
      <t>5.</t>
    </r>
    <r>
      <rPr>
        <sz val="13"/>
        <rFont val="Times New Roman Cyr"/>
        <family val="1"/>
        <charset val="204"/>
      </rPr>
      <t xml:space="preserve"> Строительство</t>
    </r>
  </si>
  <si>
    <r>
      <t>8.</t>
    </r>
    <r>
      <rPr>
        <sz val="13"/>
        <rFont val="Times New Roman Cyr"/>
        <family val="1"/>
        <charset val="204"/>
      </rPr>
      <t xml:space="preserve"> Транспорт и связь</t>
    </r>
  </si>
  <si>
    <r>
      <t xml:space="preserve">9. </t>
    </r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</si>
  <si>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r>
      <t>10.</t>
    </r>
    <r>
      <rPr>
        <sz val="13"/>
        <rFont val="Times New Roman Cyr"/>
        <family val="1"/>
        <charset val="204"/>
      </rPr>
      <t xml:space="preserve"> Операции с недвижимым имуществом, аренда и предоставление услуг</t>
    </r>
  </si>
  <si>
    <r>
      <t>12.</t>
    </r>
    <r>
      <rPr>
        <sz val="13"/>
        <rFont val="Times New Roman Cyr"/>
        <family val="1"/>
        <charset val="204"/>
      </rPr>
      <t xml:space="preserve"> Образование</t>
    </r>
  </si>
  <si>
    <r>
      <t>13.</t>
    </r>
    <r>
      <rPr>
        <sz val="13"/>
        <rFont val="Times New Roman Cyr"/>
        <family val="1"/>
        <charset val="204"/>
      </rPr>
      <t xml:space="preserve"> Здравоохранение и предоставление социальных услуг</t>
    </r>
  </si>
  <si>
    <r>
      <t>14</t>
    </r>
    <r>
      <rPr>
        <sz val="13"/>
        <rFont val="Times New Roman Cyr"/>
        <family val="1"/>
        <charset val="204"/>
      </rPr>
      <t>. Предоставление прочих коммунальных, социальных и персональных услуг</t>
    </r>
  </si>
  <si>
    <r>
      <t>16.</t>
    </r>
    <r>
      <rPr>
        <sz val="13"/>
        <rFont val="Times New Roman Cyr"/>
        <family val="1"/>
        <charset val="204"/>
      </rPr>
      <t xml:space="preserve"> Численность работников малых предприятий</t>
    </r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</si>
  <si>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</si>
  <si>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</si>
  <si>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</si>
  <si>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</si>
  <si>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</si>
  <si>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</si>
  <si>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жилищная услуга (средний тариф (с НДС) по всем сериям квартир, включая общежития)</t>
  </si>
  <si>
    <t>Из них:</t>
  </si>
  <si>
    <t>по инвалидности всего, в т.ч.</t>
  </si>
  <si>
    <t>по возрасту всего, в т.ч.</t>
  </si>
  <si>
    <t xml:space="preserve">Прочие (по случаю потери кормильца, военнослужащие, гос. служащие, дети-инвалиды до 18 лет): </t>
  </si>
  <si>
    <r>
      <t>7</t>
    </r>
    <r>
      <rPr>
        <sz val="13"/>
        <rFont val="Times New Roman Cyr"/>
        <charset val="204"/>
      </rPr>
      <t>. Гостиницы и рестораны</t>
    </r>
  </si>
  <si>
    <r>
      <t>11.</t>
    </r>
    <r>
      <rPr>
        <sz val="13"/>
        <rFont val="Times New Roman Cyr"/>
        <family val="1"/>
        <charset val="204"/>
      </rPr>
      <t xml:space="preserve"> Государственное управление и обеспечение военной безопасности, социальное страхование</t>
    </r>
  </si>
  <si>
    <r>
      <t xml:space="preserve">6. </t>
    </r>
    <r>
      <rPr>
        <sz val="13"/>
        <rFont val="Times New Roman Cyr"/>
        <charset val="204"/>
      </rPr>
      <t>Оптовая и розничная торговля, ремонт автотранспорт. средств, мотоциклов, бытовых изделий и предметов личного пользования</t>
    </r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</si>
  <si>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</si>
  <si>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</si>
  <si>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</si>
  <si>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на 01.03.2009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</si>
  <si>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</si>
  <si>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</si>
  <si>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</si>
  <si>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</si>
  <si>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</si>
  <si>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</si>
  <si>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</si>
  <si>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</si>
  <si>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на 01.04.2009</t>
  </si>
  <si>
    <t>на 01.05.2009</t>
  </si>
  <si>
    <t>на 01.06.2009</t>
  </si>
  <si>
    <t>на 01.07.2009</t>
  </si>
  <si>
    <t>на 01.08.2009</t>
  </si>
  <si>
    <t>на 01.09.2009</t>
  </si>
  <si>
    <t>на 01.10.2009</t>
  </si>
  <si>
    <t>на 01.11.2009</t>
  </si>
  <si>
    <t>на 01.12.2009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</si>
  <si>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</si>
  <si>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</si>
  <si>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</si>
  <si>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</si>
  <si>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на 01.02.2010</t>
  </si>
  <si>
    <t>на 01.01.2010</t>
  </si>
  <si>
    <t>золото</t>
  </si>
  <si>
    <t>серебро</t>
  </si>
  <si>
    <t>на 01.03.2010</t>
  </si>
  <si>
    <t>на 01.04.2010</t>
  </si>
  <si>
    <t xml:space="preserve"> Базовый тариф, взимаемый с родителей за содержание 1-го ребенка в ДДУ</t>
  </si>
  <si>
    <t>на 01.05.2010</t>
  </si>
  <si>
    <t xml:space="preserve">январь </t>
  </si>
  <si>
    <t>Ненецкий авт.округ</t>
  </si>
  <si>
    <t>на 01.06.2010</t>
  </si>
  <si>
    <t>на 01.07.2010</t>
  </si>
  <si>
    <t>Российская Федеpация</t>
  </si>
  <si>
    <t>на 01.08.2010</t>
  </si>
  <si>
    <t>от 300 до 2200</t>
  </si>
  <si>
    <t xml:space="preserve"> изготовление фотоснимков для паспорта  (6 шт.)</t>
  </si>
  <si>
    <t>на 01.09.2010</t>
  </si>
  <si>
    <t>на 01.10.2010</t>
  </si>
  <si>
    <t>на 01.11.2010</t>
  </si>
  <si>
    <t>на 01.12.2010</t>
  </si>
  <si>
    <t>на 01.01.2011</t>
  </si>
  <si>
    <t>Средства массовой информации</t>
  </si>
  <si>
    <t>Культура, кинематография</t>
  </si>
  <si>
    <t xml:space="preserve">Здравоохранение </t>
  </si>
  <si>
    <t>Физическая культура и спорт</t>
  </si>
  <si>
    <t>на 01.02.2011</t>
  </si>
  <si>
    <t>Расходы бюджета - всего</t>
  </si>
  <si>
    <t>общегосударственные вопросы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</si>
  <si>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</si>
  <si>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</si>
  <si>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</si>
  <si>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</si>
  <si>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</si>
  <si>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средства массовой информации</t>
  </si>
  <si>
    <t xml:space="preserve">здравоохранение </t>
  </si>
  <si>
    <t>физическая культура и спорт</t>
  </si>
  <si>
    <t xml:space="preserve"> социальная политика</t>
  </si>
  <si>
    <t>проверка</t>
  </si>
  <si>
    <t>образование</t>
  </si>
  <si>
    <t>Обслуживание муниципального долга</t>
  </si>
  <si>
    <t>на 01.03.2011</t>
  </si>
  <si>
    <t>ё</t>
  </si>
  <si>
    <t>на 01.05.2011</t>
  </si>
  <si>
    <r>
      <rPr>
        <b/>
        <sz val="10"/>
        <rFont val="Times New Roman Cyr"/>
        <charset val="204"/>
      </rPr>
      <t>*</t>
    </r>
    <r>
      <rPr>
        <sz val="10"/>
        <rFont val="Times New Roman CYR"/>
        <family val="1"/>
        <charset val="204"/>
      </rPr>
      <t xml:space="preserve"> - По данным ЗАГС</t>
    </r>
  </si>
  <si>
    <t>на 01.06.2011</t>
  </si>
  <si>
    <t>на 01.07.2011</t>
  </si>
  <si>
    <t xml:space="preserve"> - высшее образование</t>
  </si>
  <si>
    <t>на 01.08.2011</t>
  </si>
  <si>
    <t>на 01.09.2011</t>
  </si>
  <si>
    <t xml:space="preserve"> усредненный ремонт импортного цветного телевизора (без стоимостити запчастей), с НДС</t>
  </si>
  <si>
    <t xml:space="preserve"> - среднее профессиональное образование</t>
  </si>
  <si>
    <t>на 01.10.2011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</si>
  <si>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</si>
  <si>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</si>
  <si>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</si>
  <si>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</si>
  <si>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</si>
  <si>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</si>
  <si>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</si>
  <si>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</si>
  <si>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</si>
  <si>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</si>
  <si>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</si>
  <si>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</si>
  <si>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</si>
  <si>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</si>
  <si>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</si>
  <si>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</si>
  <si>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</si>
  <si>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</si>
  <si>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</si>
  <si>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</si>
  <si>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</si>
  <si>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</si>
  <si>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</si>
  <si>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</si>
  <si>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</si>
  <si>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>Училище</t>
  </si>
  <si>
    <t>Среднее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</si>
  <si>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</si>
  <si>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</si>
  <si>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</si>
  <si>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</si>
  <si>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</si>
  <si>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</si>
  <si>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</si>
  <si>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</si>
  <si>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</si>
  <si>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</si>
  <si>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</si>
  <si>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</si>
  <si>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</si>
  <si>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</si>
  <si>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</si>
  <si>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</si>
  <si>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Филиалы иногородних ВУЗов</t>
  </si>
  <si>
    <t>ед/коек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</si>
  <si>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</si>
  <si>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 xml:space="preserve">           Городская больница № 3 (пос. Снежногорск)</t>
  </si>
  <si>
    <t>1 / 15</t>
  </si>
  <si>
    <t xml:space="preserve"> - Родильный дом</t>
  </si>
  <si>
    <t>1 / 132</t>
  </si>
  <si>
    <t xml:space="preserve"> - Детская больница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</si>
  <si>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</si>
  <si>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1 / 150</t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</si>
  <si>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</si>
  <si>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</si>
  <si>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</si>
  <si>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</si>
  <si>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</si>
  <si>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</si>
  <si>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</si>
  <si>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</si>
  <si>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</si>
  <si>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</si>
  <si>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</si>
  <si>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</si>
  <si>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</si>
  <si>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</si>
  <si>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</si>
  <si>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</si>
  <si>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МБУ "Централизованная библиотечная система":                       в том числе: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</si>
  <si>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</si>
  <si>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</si>
  <si>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</si>
  <si>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</si>
  <si>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</si>
  <si>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Музеи (включая 2 филиала):                                                                   в том числе: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</si>
  <si>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</si>
  <si>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</si>
  <si>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</si>
  <si>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</si>
  <si>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</si>
  <si>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</si>
  <si>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</si>
  <si>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</si>
  <si>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бассейн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</si>
  <si>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</si>
  <si>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</si>
  <si>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</si>
  <si>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</si>
  <si>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</si>
  <si>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Молодежные центры</t>
  </si>
  <si>
    <t>Норильский центр безопасности дорожного движения</t>
  </si>
  <si>
    <t>на 01.11.2011</t>
  </si>
  <si>
    <t>21 / 25</t>
  </si>
  <si>
    <t>29 / 32</t>
  </si>
  <si>
    <t>2011/2010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</si>
  <si>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</si>
  <si>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</si>
  <si>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</si>
  <si>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</si>
  <si>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</si>
  <si>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</si>
  <si>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               </t>
    </r>
    <r>
      <rPr>
        <b/>
        <sz val="26"/>
        <rFont val="Times New Roman"/>
        <family val="1"/>
        <charset val="204"/>
      </rPr>
      <t>Средние цены на металлы</t>
    </r>
    <r>
      <rPr>
        <sz val="26"/>
        <rFont val="Times New Roman"/>
        <family val="1"/>
        <charset val="204"/>
      </rPr>
      <t xml:space="preserve"> (по данным Лондонской биржи металлов)</t>
    </r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</si>
  <si>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</si>
  <si>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</si>
  <si>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</si>
  <si>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</si>
  <si>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</si>
  <si>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</si>
  <si>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</si>
  <si>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</si>
  <si>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</si>
  <si>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</si>
  <si>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</si>
  <si>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</si>
  <si>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</si>
  <si>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</si>
  <si>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</si>
  <si>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</si>
  <si>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</si>
  <si>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</si>
  <si>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</si>
  <si>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</si>
  <si>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</si>
  <si>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</si>
  <si>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</si>
  <si>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</si>
  <si>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</si>
  <si>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</si>
  <si>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</si>
  <si>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</si>
  <si>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</si>
  <si>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на 01.12.2011</t>
  </si>
  <si>
    <t>2012/2011</t>
  </si>
  <si>
    <t>декабрь 2011</t>
  </si>
  <si>
    <t>Среднесписочная  численность  работающих на территории (без внешних совместителей) в соответствии с ОКВЭД, с учетом дорасчета по малым и микропредприятиям (по данным Красноярскстата)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</si>
  <si>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</si>
  <si>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</si>
  <si>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>7 / 2 410</t>
  </si>
  <si>
    <t xml:space="preserve"> - лыжные базы и горнолыжные базы</t>
  </si>
  <si>
    <t>на 01.01.2012</t>
  </si>
  <si>
    <t>на 01.02.2012</t>
  </si>
  <si>
    <t xml:space="preserve"> - хоз/расчетный участок</t>
  </si>
  <si>
    <t>Прочие:</t>
  </si>
  <si>
    <t>Администрация города Норильска, Аппараты управлений Администрации города Норильска</t>
  </si>
  <si>
    <t>Структурные подразделения:</t>
  </si>
  <si>
    <t xml:space="preserve"> - Управление по делам культуры и искусства </t>
  </si>
  <si>
    <t xml:space="preserve"> - Управление по спорту, туризму и молодежной политике</t>
  </si>
  <si>
    <t xml:space="preserve"> - Управление общего и дошкольного образования</t>
  </si>
  <si>
    <t xml:space="preserve"> - Управление здравоохранения всего, в том числе:</t>
  </si>
  <si>
    <t>Работники учреждений бюджетной сферы,   ВСЕГО:</t>
  </si>
  <si>
    <t>на 01.03.2012</t>
  </si>
  <si>
    <t>Стоимость минимального набора продуктов питания*</t>
  </si>
  <si>
    <t>1 кв. 2012</t>
  </si>
  <si>
    <t>на 01.04.2012</t>
  </si>
  <si>
    <t>1 / 16</t>
  </si>
  <si>
    <t>2 кв. 2012</t>
  </si>
  <si>
    <t>Больницы, всего</t>
  </si>
  <si>
    <t>2 / 781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</si>
  <si>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</si>
  <si>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</si>
  <si>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3 / 383</t>
  </si>
  <si>
    <t>1 / 117</t>
  </si>
  <si>
    <t>1 / 134</t>
  </si>
  <si>
    <t>1/70</t>
  </si>
  <si>
    <t>на 01.07.2012</t>
  </si>
  <si>
    <t>на 01.05.2012</t>
  </si>
  <si>
    <t>на 01.06.2012</t>
  </si>
  <si>
    <r>
      <t xml:space="preserve">7 261       </t>
    </r>
    <r>
      <rPr>
        <sz val="10"/>
        <rFont val="Times New Roman Cyr"/>
        <charset val="204"/>
      </rPr>
      <t>(по итогам 2011 года)</t>
    </r>
  </si>
  <si>
    <r>
      <t>34,83 (руб/м</t>
    </r>
    <r>
      <rPr>
        <vertAlign val="superscript"/>
        <sz val="13"/>
        <rFont val="Times New Roman Cyr"/>
        <charset val="204"/>
      </rPr>
      <t>2</t>
    </r>
    <r>
      <rPr>
        <sz val="13"/>
        <rFont val="Times New Roman Cyr"/>
        <family val="1"/>
        <charset val="204"/>
      </rPr>
      <t xml:space="preserve"> общ.S)</t>
    </r>
  </si>
  <si>
    <t>375,26 (мес./чел.)</t>
  </si>
  <si>
    <t>286,17 (мес./чел.)</t>
  </si>
  <si>
    <t>на 01.08.2012</t>
  </si>
  <si>
    <t>на 01.09.2012</t>
  </si>
  <si>
    <t>Величина прожиточного минимума (на душу населения)</t>
  </si>
  <si>
    <r>
      <rPr>
        <b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- Данные ЦИОМ ЗФ ОАО "ГМК "Норильский никель".</t>
    </r>
  </si>
  <si>
    <t>* По данным статистики.</t>
  </si>
  <si>
    <t>МО город Норильск</t>
  </si>
  <si>
    <t>на 01.01.13г.</t>
  </si>
  <si>
    <t>3 кв. 2012</t>
  </si>
  <si>
    <t>4 кв. 2012</t>
  </si>
  <si>
    <t xml:space="preserve"> - финансируемые за счет Фонда обязательного медицинского страхования</t>
  </si>
  <si>
    <t xml:space="preserve"> - финансируемые за счет местного бюджета</t>
  </si>
  <si>
    <t>январь-декабрь 2012</t>
  </si>
  <si>
    <t>на 01.01.13г</t>
  </si>
  <si>
    <t>декабрь 2012</t>
  </si>
  <si>
    <t xml:space="preserve"> I. Учреждение дошкольного образования</t>
  </si>
  <si>
    <r>
      <t>Численность детей стоящих на очереди по устройству в ДУ/ в том числе старше 3-х лет</t>
    </r>
    <r>
      <rPr>
        <b/>
        <vertAlign val="superscript"/>
        <sz val="13"/>
        <rFont val="Times New Roman Cyr"/>
        <charset val="204"/>
      </rPr>
      <t>1</t>
    </r>
  </si>
  <si>
    <t>2 / 787</t>
  </si>
  <si>
    <t>1 / 772</t>
  </si>
  <si>
    <t>3 / 424</t>
  </si>
  <si>
    <t>1 / 142</t>
  </si>
  <si>
    <t>7 / 2 379</t>
  </si>
  <si>
    <t>4 / 953</t>
  </si>
  <si>
    <t>"Синема Арт Холл"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</si>
  <si>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Увеличение показателя произошло в связи с миграционными процессами на территории и ростом рождаемости.</t>
    </r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</si>
  <si>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</si>
  <si>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</si>
  <si>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</si>
  <si>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23 / 26</t>
  </si>
  <si>
    <t>25,5 / 28</t>
  </si>
  <si>
    <t>26 / 29</t>
  </si>
  <si>
    <t>25,5 / 27</t>
  </si>
  <si>
    <t>31 / 32</t>
  </si>
  <si>
    <t>29,70 / 31,28</t>
  </si>
  <si>
    <t>31,00 / 31,30</t>
  </si>
  <si>
    <t>29,42 / 31,00</t>
  </si>
  <si>
    <t>29,75 / 30,55</t>
  </si>
  <si>
    <t>29,73 / 30,73</t>
  </si>
  <si>
    <t>39,56 / 41,18</t>
  </si>
  <si>
    <t>40,10 / 40,80</t>
  </si>
  <si>
    <t>39,91 / 41,53</t>
  </si>
  <si>
    <t>40,20 / 41,00</t>
  </si>
  <si>
    <t xml:space="preserve">40,01 / 41,14 </t>
  </si>
  <si>
    <t>на 01.02.2013</t>
  </si>
  <si>
    <t>на 01.01.13</t>
  </si>
  <si>
    <t>г. Норильск</t>
  </si>
  <si>
    <t>2013</t>
  </si>
  <si>
    <t>к декабрю 2012 г., %</t>
  </si>
  <si>
    <r>
      <t xml:space="preserve"> Работники учреждений, финансируемых из краевого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</si>
  <si>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r>
      <t xml:space="preserve"> 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</si>
  <si>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2)-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труда и трудовых ресурсов Администрации г. Норильска.</t>
  </si>
  <si>
    <r>
      <t xml:space="preserve">1. </t>
    </r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1)</t>
    </r>
  </si>
  <si>
    <r>
      <t>15.</t>
    </r>
    <r>
      <rPr>
        <sz val="13"/>
        <rFont val="Times New Roman Cyr"/>
        <family val="1"/>
        <charset val="204"/>
      </rPr>
      <t xml:space="preserve"> Рыболовство, рыбоводство</t>
    </r>
    <r>
      <rPr>
        <b/>
        <vertAlign val="superscript"/>
        <sz val="13"/>
        <rFont val="Times New Roman Cyr"/>
        <charset val="204"/>
      </rPr>
      <t>1)</t>
    </r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</si>
  <si>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Снежногорск.</t>
  </si>
  <si>
    <t>нет данных</t>
  </si>
  <si>
    <t xml:space="preserve"> - Городская поликлинника №2 (р-н Талнах)</t>
  </si>
  <si>
    <r>
      <t>Образовательные учреждения культуры</t>
    </r>
    <r>
      <rPr>
        <b/>
        <vertAlign val="superscript"/>
        <sz val="13"/>
        <rFont val="Times New Roman Cyr"/>
        <charset val="204"/>
      </rPr>
      <t>2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</si>
  <si>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численности связано с плановым снижением набора обучающихся в группу по отделению «народные инструменты».</t>
    </r>
  </si>
  <si>
    <t>Динамика курса доллара США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</si>
  <si>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рублей/литр*</t>
    </r>
  </si>
  <si>
    <t>Филиалы в МО г. Норильск (покупка/продажа)*</t>
  </si>
  <si>
    <t>ЦБ РФ**</t>
  </si>
  <si>
    <t>** - Данные ЦБ РФ с официального сайта Министерства финансов РФ</t>
  </si>
  <si>
    <t>Динамика курса Евро</t>
  </si>
  <si>
    <t>2 137*</t>
  </si>
  <si>
    <t>1 288*</t>
  </si>
  <si>
    <r>
      <t>Постоянное население - всего</t>
    </r>
    <r>
      <rPr>
        <b/>
        <vertAlign val="superscript"/>
        <sz val="13"/>
        <rFont val="Times New Roman Cyr"/>
        <charset val="204"/>
      </rPr>
      <t>1)</t>
    </r>
  </si>
  <si>
    <t>на 01.03.2013</t>
  </si>
  <si>
    <r>
      <t>46,83</t>
    </r>
    <r>
      <rPr>
        <vertAlign val="superscript"/>
        <sz val="13"/>
        <rFont val="Times New Roman Cyr"/>
        <charset val="204"/>
      </rPr>
      <t>1)</t>
    </r>
  </si>
  <si>
    <r>
      <t>49,4</t>
    </r>
    <r>
      <rPr>
        <vertAlign val="superscript"/>
        <sz val="13"/>
        <rFont val="Times New Roman Cyr"/>
        <charset val="204"/>
      </rPr>
      <t>1)</t>
    </r>
  </si>
  <si>
    <r>
      <rPr>
        <b/>
        <sz val="13"/>
        <rFont val="Times New Roman Cyr"/>
        <charset val="204"/>
      </rPr>
      <t xml:space="preserve">1) - </t>
    </r>
    <r>
      <rPr>
        <sz val="13"/>
        <rFont val="Times New Roman Cyr"/>
        <charset val="204"/>
      </rPr>
      <t>Средневзвешенные тарифы, с учетом тарифов для населения пос. Снежногорск.</t>
    </r>
  </si>
  <si>
    <t>43 / 44</t>
  </si>
  <si>
    <t>29,90 / 31,46</t>
  </si>
  <si>
    <t>30,30 / 30,80</t>
  </si>
  <si>
    <t>30,19 / 31,32</t>
  </si>
  <si>
    <t>39,52 / 41,14</t>
  </si>
  <si>
    <t>39,70 / 40,20</t>
  </si>
  <si>
    <t>39,44 / 40,64</t>
  </si>
  <si>
    <t>г. Дудинка</t>
  </si>
  <si>
    <t xml:space="preserve"> - не имеющие основного общего образования</t>
  </si>
  <si>
    <t>Стоимость минимального набора продуктов питания в субъектах РФ за март 2012 и 2013гг.</t>
  </si>
  <si>
    <t>за март 2013г</t>
  </si>
  <si>
    <t>за март 2012г</t>
  </si>
  <si>
    <t>на 01.04.12</t>
  </si>
  <si>
    <t>на 01.04.13</t>
  </si>
  <si>
    <t>март 2012</t>
  </si>
  <si>
    <t>март 2013</t>
  </si>
  <si>
    <t>на 01.04.12г</t>
  </si>
  <si>
    <t>на 01.04.13г</t>
  </si>
  <si>
    <t>Отклонение                                    01.04.13г. / 01.04.12г.</t>
  </si>
  <si>
    <t>Отклонение 01.04.13/ 01.04.12,          +, -</t>
  </si>
  <si>
    <t>на 01.04.2012г.</t>
  </si>
  <si>
    <t>на 01.04.2013г.</t>
  </si>
  <si>
    <t>Индексы цен по группам товаров и услуг в Красноярском крае,%</t>
  </si>
  <si>
    <t>Индексы цен</t>
  </si>
  <si>
    <t>Продовольственные товары</t>
  </si>
  <si>
    <t>Непродовольственные товары</t>
  </si>
  <si>
    <t>Бытовые услуги</t>
  </si>
  <si>
    <t xml:space="preserve">Жилищно-коммунальные услуги    </t>
  </si>
  <si>
    <t>Индексы цен в различных секторах экономики по Красноярскому краю,%</t>
  </si>
  <si>
    <t>Индекс цен производителей промышленных товаров</t>
  </si>
  <si>
    <t>добыча полезных ископаемых</t>
  </si>
  <si>
    <t>добыча топливно-энергетических полезных ископаемых</t>
  </si>
  <si>
    <t>обрабатывающие производства</t>
  </si>
  <si>
    <t>производство и распределение электроэнергии, газа и воды</t>
  </si>
  <si>
    <t>Индексы цен строительной продукции</t>
  </si>
  <si>
    <r>
      <t xml:space="preserve">Строительная продукция – </t>
    </r>
    <r>
      <rPr>
        <i/>
        <sz val="10"/>
        <rFont val="Times New Roman"/>
        <family val="1"/>
        <charset val="204"/>
      </rPr>
      <t>всего, в том числе:</t>
    </r>
  </si>
  <si>
    <t>строительно – монтажные работы</t>
  </si>
  <si>
    <t>машины и оборудование</t>
  </si>
  <si>
    <t>прочие капитальные работы и затраты</t>
  </si>
  <si>
    <t>Индексы тарифов на грузовые перевозки</t>
  </si>
  <si>
    <r>
      <t>Транспорт - всего</t>
    </r>
    <r>
      <rPr>
        <i/>
        <sz val="10"/>
        <rFont val="Times New Roman"/>
        <family val="1"/>
        <charset val="204"/>
      </rPr>
      <t>, в том числе:</t>
    </r>
  </si>
  <si>
    <t>железнодорожный транспорт</t>
  </si>
  <si>
    <t>воздушный транспорт</t>
  </si>
  <si>
    <t>автомобильный транспорт</t>
  </si>
  <si>
    <t>внутригородское и пригородное сообщение</t>
  </si>
  <si>
    <t>трубопроводный транспорт</t>
  </si>
  <si>
    <t>Индексы тарифов на услуги связи</t>
  </si>
  <si>
    <r>
      <t xml:space="preserve">Услуги связи – всего, </t>
    </r>
    <r>
      <rPr>
        <i/>
        <sz val="10"/>
        <rFont val="Times New Roman"/>
        <family val="1"/>
        <charset val="204"/>
      </rPr>
      <t>в том числе:</t>
    </r>
  </si>
  <si>
    <t>услуги национальной почты</t>
  </si>
  <si>
    <t>услуги электросвязи</t>
  </si>
  <si>
    <t>услуги местной телефонной связи</t>
  </si>
  <si>
    <t>услуги междугородной телефонной связи</t>
  </si>
  <si>
    <t>услуги документальной электросвязи</t>
  </si>
  <si>
    <t>услуги связи по передаче данных по каналам связи</t>
  </si>
  <si>
    <t xml:space="preserve">услуги проводного вещания </t>
  </si>
  <si>
    <t>услуги подвижной связи</t>
  </si>
  <si>
    <t>34 / 35</t>
  </si>
  <si>
    <t>37 / 39</t>
  </si>
  <si>
    <t>01.04.13 г.</t>
  </si>
  <si>
    <t>01.04.12 г.</t>
  </si>
  <si>
    <t>01.04.11 г.</t>
  </si>
  <si>
    <t>01.04.10 г.</t>
  </si>
  <si>
    <t>Средние цены в городах РФ и МО г. Норильск в марте 2013 года, по данным Росстата</t>
  </si>
  <si>
    <t>Итого за 3 месяца</t>
  </si>
  <si>
    <t>Динамика индекса потребительских цен по Красноярскому краю (март к марту), %</t>
  </si>
  <si>
    <t>Динамика индекса потребительских цен по Российской Федерации (март к декабрю), %</t>
  </si>
  <si>
    <t>март 2013 г. к</t>
  </si>
  <si>
    <t xml:space="preserve">февралю 2013г.
2009 г.
</t>
  </si>
  <si>
    <t>декабрю 2012г.</t>
  </si>
  <si>
    <t>марту 2012г.</t>
  </si>
  <si>
    <t>Январь – март 2013 г. к январю – марту 2012 г.</t>
  </si>
  <si>
    <t>Динамика индекса потребительских цен по Российской Федерации (март к марту), %</t>
  </si>
  <si>
    <t>Динамика индекса потребительских цен по Красноярскому краю (январь-март к январю-марту), %</t>
  </si>
  <si>
    <t>на 01.04.2013</t>
  </si>
  <si>
    <t>Отклонение                                          март 2013 / 2012</t>
  </si>
  <si>
    <t>Отклонение                                        март 2013 / 2012</t>
  </si>
  <si>
    <t>на 01.04.13г.</t>
  </si>
  <si>
    <t>на 01.04.12г.</t>
  </si>
  <si>
    <t>Отклонение 01.04.13г./ 01.04.12г, +, -</t>
  </si>
  <si>
    <t>на 01.04.12г.*</t>
  </si>
  <si>
    <t>на 01.04.13г.*</t>
  </si>
  <si>
    <t>м</t>
  </si>
  <si>
    <t>ф</t>
  </si>
  <si>
    <t>к</t>
  </si>
  <si>
    <t>25 / 27</t>
  </si>
  <si>
    <t>28,5 / 31</t>
  </si>
  <si>
    <t>30,47 / 32,05</t>
  </si>
  <si>
    <t>30,60 / 31,30</t>
  </si>
  <si>
    <t>30,70 / 31,88</t>
  </si>
  <si>
    <t>39,36 / 40,98</t>
  </si>
  <si>
    <t>39,40 / 40,10</t>
  </si>
  <si>
    <t>39,20 / 40,40</t>
  </si>
  <si>
    <t>01.04.2013г.</t>
  </si>
  <si>
    <t>5 765/157</t>
  </si>
  <si>
    <t>6 703/739</t>
  </si>
  <si>
    <t>42 / 23 015</t>
  </si>
  <si>
    <t>42 / 22 532</t>
  </si>
  <si>
    <t>1 кв. 2013</t>
  </si>
  <si>
    <t>26 / 4 804</t>
  </si>
  <si>
    <t>5 / 554</t>
  </si>
  <si>
    <t>1) -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</si>
  <si>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Динамика индекса потребительских цен по Красноярскому краю (отчетный месяц к предыдущему), %</t>
  </si>
  <si>
    <t>Расходы</t>
  </si>
  <si>
    <t>Итого</t>
  </si>
  <si>
    <t>Всего расходов</t>
  </si>
  <si>
    <t>Расходы на ДКВ</t>
  </si>
  <si>
    <t>из них ДКВ %</t>
  </si>
  <si>
    <t>Об. деятельности %</t>
  </si>
  <si>
    <t xml:space="preserve"> дкв</t>
  </si>
  <si>
    <t>% дкв</t>
  </si>
  <si>
    <t>за март 2012</t>
  </si>
  <si>
    <t>за март 2013</t>
  </si>
  <si>
    <t>за март 2011</t>
  </si>
</sst>
</file>

<file path=xl/styles.xml><?xml version="1.0" encoding="utf-8"?>
<styleSheet xmlns="http://schemas.openxmlformats.org/spreadsheetml/2006/main">
  <numFmts count="6">
    <numFmt numFmtId="164" formatCode="_-* #,##0.00\ &quot;р.&quot;_-;\-* #,##0.00\ &quot;р.&quot;_-;_-* &quot;-&quot;??\ &quot;р.&quot;_-;_-@_-"/>
    <numFmt numFmtId="165" formatCode="#,##0.0"/>
    <numFmt numFmtId="166" formatCode="0.0"/>
    <numFmt numFmtId="167" formatCode="#,##0.000"/>
    <numFmt numFmtId="168" formatCode="#,##0.0000"/>
    <numFmt numFmtId="169" formatCode="#,##0.0_ ;\-#,##0.0\ "/>
  </numFmts>
  <fonts count="8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3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b/>
      <sz val="16"/>
      <color rgb="FFFF0000"/>
      <name val="Times New Roman Cyr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168">
    <xf numFmtId="0" fontId="0" fillId="0" borderId="0" xfId="0"/>
    <xf numFmtId="165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165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8" fillId="0" borderId="0" xfId="0" applyFont="1" applyFill="1" applyBorder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166" fontId="3" fillId="0" borderId="0" xfId="0" applyNumberFormat="1" applyFont="1" applyFill="1"/>
    <xf numFmtId="0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39" fillId="0" borderId="0" xfId="0" applyFont="1" applyFill="1" applyBorder="1"/>
    <xf numFmtId="0" fontId="36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36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39" fillId="0" borderId="0" xfId="0" applyFont="1" applyFill="1" applyBorder="1" applyAlignment="1"/>
    <xf numFmtId="0" fontId="37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2" fontId="3" fillId="0" borderId="0" xfId="0" applyNumberFormat="1" applyFont="1" applyFill="1"/>
    <xf numFmtId="1" fontId="3" fillId="0" borderId="0" xfId="0" applyNumberFormat="1" applyFont="1" applyFill="1"/>
    <xf numFmtId="0" fontId="31" fillId="0" borderId="0" xfId="0" applyFont="1" applyFill="1"/>
    <xf numFmtId="3" fontId="26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6" fontId="31" fillId="0" borderId="0" xfId="0" applyNumberFormat="1" applyFont="1" applyFill="1"/>
    <xf numFmtId="1" fontId="31" fillId="0" borderId="0" xfId="0" applyNumberFormat="1" applyFont="1" applyFill="1"/>
    <xf numFmtId="0" fontId="3" fillId="0" borderId="0" xfId="0" applyFont="1" applyFill="1" applyBorder="1" applyAlignment="1">
      <alignment vertical="center"/>
    </xf>
    <xf numFmtId="166" fontId="4" fillId="0" borderId="0" xfId="0" applyNumberFormat="1" applyFont="1" applyFill="1" applyBorder="1"/>
    <xf numFmtId="0" fontId="40" fillId="0" borderId="0" xfId="0" applyFont="1" applyFill="1" applyBorder="1"/>
    <xf numFmtId="3" fontId="3" fillId="0" borderId="0" xfId="0" applyNumberFormat="1" applyFont="1" applyFill="1"/>
    <xf numFmtId="165" fontId="8" fillId="2" borderId="0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8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6" fontId="3" fillId="2" borderId="39" xfId="0" applyNumberFormat="1" applyFont="1" applyFill="1" applyBorder="1"/>
    <xf numFmtId="0" fontId="8" fillId="2" borderId="2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166" fontId="3" fillId="2" borderId="40" xfId="0" applyNumberFormat="1" applyFont="1" applyFill="1" applyBorder="1"/>
    <xf numFmtId="0" fontId="5" fillId="0" borderId="0" xfId="0" applyFont="1" applyFill="1"/>
    <xf numFmtId="0" fontId="3" fillId="2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54" fillId="0" borderId="0" xfId="0" applyFont="1" applyFill="1"/>
    <xf numFmtId="166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3" fontId="25" fillId="2" borderId="0" xfId="0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2" xfId="0" applyFont="1" applyFill="1" applyBorder="1"/>
    <xf numFmtId="0" fontId="8" fillId="0" borderId="4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0" fillId="3" borderId="0" xfId="0" applyFill="1" applyBorder="1"/>
    <xf numFmtId="0" fontId="3" fillId="0" borderId="1" xfId="0" applyFont="1" applyFill="1" applyBorder="1"/>
    <xf numFmtId="0" fontId="0" fillId="0" borderId="0" xfId="0" applyFont="1" applyFill="1"/>
    <xf numFmtId="0" fontId="23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166" fontId="3" fillId="2" borderId="3" xfId="0" applyNumberFormat="1" applyFont="1" applyFill="1" applyBorder="1"/>
    <xf numFmtId="166" fontId="3" fillId="2" borderId="2" xfId="0" applyNumberFormat="1" applyFont="1" applyFill="1" applyBorder="1"/>
    <xf numFmtId="166" fontId="3" fillId="0" borderId="0" xfId="0" applyNumberFormat="1" applyFont="1" applyFill="1" applyBorder="1"/>
    <xf numFmtId="165" fontId="9" fillId="0" borderId="0" xfId="0" applyNumberFormat="1" applyFont="1" applyFill="1" applyBorder="1" applyAlignment="1">
      <alignment horizontal="center"/>
    </xf>
    <xf numFmtId="0" fontId="61" fillId="0" borderId="0" xfId="7" applyFont="1" applyFill="1"/>
    <xf numFmtId="166" fontId="36" fillId="0" borderId="0" xfId="0" applyNumberFormat="1" applyFont="1" applyFill="1" applyBorder="1" applyAlignment="1">
      <alignment horizontal="center" vertical="center" wrapText="1"/>
    </xf>
    <xf numFmtId="0" fontId="61" fillId="0" borderId="0" xfId="11" applyFont="1" applyFill="1"/>
    <xf numFmtId="0" fontId="61" fillId="0" borderId="0" xfId="12" applyFont="1" applyFill="1"/>
    <xf numFmtId="0" fontId="61" fillId="0" borderId="0" xfId="13" applyFont="1" applyFill="1"/>
    <xf numFmtId="0" fontId="36" fillId="0" borderId="0" xfId="0" applyFont="1" applyFill="1" applyBorder="1" applyAlignment="1">
      <alignment horizontal="left"/>
    </xf>
    <xf numFmtId="0" fontId="64" fillId="0" borderId="0" xfId="3" applyFont="1" applyFill="1" applyBorder="1" applyAlignment="1">
      <alignment horizontal="right" wrapText="1"/>
    </xf>
    <xf numFmtId="0" fontId="62" fillId="0" borderId="0" xfId="2" applyFont="1" applyFill="1" applyBorder="1" applyAlignment="1">
      <alignment horizontal="right" wrapText="1"/>
    </xf>
    <xf numFmtId="0" fontId="60" fillId="0" borderId="0" xfId="14" applyFill="1"/>
    <xf numFmtId="0" fontId="60" fillId="0" borderId="0" xfId="15" applyFill="1"/>
    <xf numFmtId="0" fontId="64" fillId="0" borderId="0" xfId="4" applyFont="1" applyFill="1" applyBorder="1" applyAlignment="1">
      <alignment horizontal="right" wrapText="1"/>
    </xf>
    <xf numFmtId="0" fontId="61" fillId="0" borderId="0" xfId="16" applyFont="1" applyFill="1"/>
    <xf numFmtId="0" fontId="61" fillId="0" borderId="0" xfId="8" applyFont="1" applyFill="1"/>
    <xf numFmtId="0" fontId="36" fillId="0" borderId="0" xfId="17" applyFont="1" applyFill="1" applyBorder="1" applyAlignment="1">
      <alignment horizontal="left" wrapText="1"/>
    </xf>
    <xf numFmtId="0" fontId="61" fillId="0" borderId="0" xfId="10" applyFont="1" applyFill="1"/>
    <xf numFmtId="0" fontId="61" fillId="0" borderId="0" xfId="9" applyFont="1" applyFill="1"/>
    <xf numFmtId="0" fontId="65" fillId="0" borderId="0" xfId="5" applyFont="1" applyFill="1" applyBorder="1" applyAlignment="1">
      <alignment horizontal="right" wrapText="1"/>
    </xf>
    <xf numFmtId="0" fontId="63" fillId="0" borderId="0" xfId="8" applyFont="1" applyFill="1"/>
    <xf numFmtId="0" fontId="5" fillId="0" borderId="0" xfId="0" applyFont="1" applyFill="1" applyBorder="1"/>
    <xf numFmtId="0" fontId="63" fillId="0" borderId="0" xfId="10" applyFont="1" applyFill="1"/>
    <xf numFmtId="0" fontId="63" fillId="0" borderId="0" xfId="9" applyFont="1" applyFill="1"/>
    <xf numFmtId="2" fontId="3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165" fontId="4" fillId="0" borderId="0" xfId="0" applyNumberFormat="1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0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2" fillId="0" borderId="0" xfId="0" applyFont="1" applyFill="1" applyBorder="1"/>
    <xf numFmtId="0" fontId="43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justify"/>
    </xf>
    <xf numFmtId="0" fontId="39" fillId="0" borderId="0" xfId="0" applyFont="1" applyFill="1"/>
    <xf numFmtId="165" fontId="8" fillId="0" borderId="17" xfId="0" applyNumberFormat="1" applyFont="1" applyFill="1" applyBorder="1" applyAlignment="1">
      <alignment horizontal="center" vertical="center"/>
    </xf>
    <xf numFmtId="165" fontId="8" fillId="0" borderId="59" xfId="0" applyNumberFormat="1" applyFont="1" applyFill="1" applyBorder="1" applyAlignment="1">
      <alignment horizontal="center" vertical="center"/>
    </xf>
    <xf numFmtId="0" fontId="58" fillId="0" borderId="0" xfId="0" applyFont="1" applyFill="1" applyAlignment="1"/>
    <xf numFmtId="0" fontId="20" fillId="0" borderId="0" xfId="0" applyFont="1" applyFill="1" applyAlignment="1"/>
    <xf numFmtId="0" fontId="51" fillId="0" borderId="0" xfId="0" applyFont="1" applyFill="1"/>
    <xf numFmtId="0" fontId="22" fillId="0" borderId="0" xfId="0" applyFont="1" applyFill="1" applyAlignment="1"/>
    <xf numFmtId="0" fontId="6" fillId="0" borderId="0" xfId="0" applyFont="1" applyFill="1" applyBorder="1" applyAlignment="1">
      <alignment vertical="center"/>
    </xf>
    <xf numFmtId="2" fontId="34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/>
    <xf numFmtId="4" fontId="3" fillId="0" borderId="0" xfId="0" applyNumberFormat="1" applyFont="1" applyFill="1"/>
    <xf numFmtId="3" fontId="8" fillId="0" borderId="0" xfId="0" applyNumberFormat="1" applyFont="1" applyFill="1" applyBorder="1" applyAlignment="1">
      <alignment horizontal="center" vertical="center"/>
    </xf>
    <xf numFmtId="3" fontId="8" fillId="2" borderId="39" xfId="0" applyNumberFormat="1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/>
    </xf>
    <xf numFmtId="0" fontId="7" fillId="0" borderId="57" xfId="0" applyFont="1" applyFill="1" applyBorder="1"/>
    <xf numFmtId="0" fontId="8" fillId="0" borderId="11" xfId="0" applyFont="1" applyFill="1" applyBorder="1"/>
    <xf numFmtId="0" fontId="8" fillId="0" borderId="58" xfId="0" applyFont="1" applyFill="1" applyBorder="1"/>
    <xf numFmtId="3" fontId="7" fillId="2" borderId="38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7" fillId="0" borderId="11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2" fontId="34" fillId="3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4" fontId="3" fillId="0" borderId="60" xfId="0" applyNumberFormat="1" applyFont="1" applyFill="1" applyBorder="1" applyAlignment="1">
      <alignment vertical="center"/>
    </xf>
    <xf numFmtId="14" fontId="3" fillId="0" borderId="58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166" fontId="8" fillId="0" borderId="58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28" fillId="0" borderId="57" xfId="0" applyFont="1" applyFill="1" applyBorder="1" applyAlignment="1">
      <alignment vertical="top" wrapText="1"/>
    </xf>
    <xf numFmtId="166" fontId="36" fillId="0" borderId="12" xfId="0" applyNumberFormat="1" applyFont="1" applyFill="1" applyBorder="1" applyAlignment="1">
      <alignment horizontal="center" wrapText="1"/>
    </xf>
    <xf numFmtId="166" fontId="4" fillId="0" borderId="13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166" fontId="36" fillId="0" borderId="57" xfId="0" applyNumberFormat="1" applyFont="1" applyFill="1" applyBorder="1" applyAlignment="1">
      <alignment horizontal="center" wrapText="1"/>
    </xf>
    <xf numFmtId="166" fontId="4" fillId="0" borderId="41" xfId="0" applyNumberFormat="1" applyFont="1" applyFill="1" applyBorder="1" applyAlignment="1">
      <alignment horizontal="center"/>
    </xf>
    <xf numFmtId="166" fontId="36" fillId="0" borderId="13" xfId="0" applyNumberFormat="1" applyFont="1" applyFill="1" applyBorder="1" applyAlignment="1">
      <alignment horizontal="center" wrapText="1"/>
    </xf>
    <xf numFmtId="166" fontId="4" fillId="0" borderId="57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vertical="top" wrapText="1"/>
    </xf>
    <xf numFmtId="166" fontId="36" fillId="0" borderId="14" xfId="0" applyNumberFormat="1" applyFont="1" applyFill="1" applyBorder="1" applyAlignment="1">
      <alignment horizontal="center" wrapText="1"/>
    </xf>
    <xf numFmtId="166" fontId="4" fillId="0" borderId="16" xfId="0" applyNumberFormat="1" applyFont="1" applyFill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/>
    </xf>
    <xf numFmtId="166" fontId="36" fillId="0" borderId="29" xfId="0" applyNumberFormat="1" applyFont="1" applyFill="1" applyBorder="1" applyAlignment="1">
      <alignment horizontal="center" wrapText="1"/>
    </xf>
    <xf numFmtId="166" fontId="4" fillId="0" borderId="43" xfId="0" applyNumberFormat="1" applyFont="1" applyFill="1" applyBorder="1" applyAlignment="1">
      <alignment horizontal="center"/>
    </xf>
    <xf numFmtId="166" fontId="36" fillId="0" borderId="16" xfId="0" applyNumberFormat="1" applyFont="1" applyFill="1" applyBorder="1" applyAlignment="1">
      <alignment horizontal="center" wrapText="1"/>
    </xf>
    <xf numFmtId="166" fontId="4" fillId="0" borderId="29" xfId="0" applyNumberFormat="1" applyFont="1" applyFill="1" applyBorder="1" applyAlignment="1">
      <alignment horizontal="center"/>
    </xf>
    <xf numFmtId="166" fontId="36" fillId="0" borderId="14" xfId="0" applyNumberFormat="1" applyFont="1" applyFill="1" applyBorder="1" applyAlignment="1">
      <alignment horizontal="center" vertical="top" wrapText="1"/>
    </xf>
    <xf numFmtId="166" fontId="36" fillId="0" borderId="29" xfId="0" applyNumberFormat="1" applyFont="1" applyFill="1" applyBorder="1" applyAlignment="1">
      <alignment horizontal="center" vertical="top" wrapText="1"/>
    </xf>
    <xf numFmtId="166" fontId="36" fillId="0" borderId="16" xfId="0" applyNumberFormat="1" applyFont="1" applyFill="1" applyBorder="1" applyAlignment="1">
      <alignment horizontal="center" vertical="top" wrapText="1"/>
    </xf>
    <xf numFmtId="0" fontId="8" fillId="0" borderId="36" xfId="0" applyFont="1" applyFill="1" applyBorder="1"/>
    <xf numFmtId="166" fontId="36" fillId="0" borderId="14" xfId="0" applyNumberFormat="1" applyFont="1" applyFill="1" applyBorder="1" applyAlignment="1">
      <alignment horizontal="center"/>
    </xf>
    <xf numFmtId="166" fontId="36" fillId="0" borderId="29" xfId="0" applyNumberFormat="1" applyFont="1" applyFill="1" applyBorder="1" applyAlignment="1">
      <alignment horizontal="center"/>
    </xf>
    <xf numFmtId="166" fontId="36" fillId="0" borderId="16" xfId="0" applyNumberFormat="1" applyFont="1" applyFill="1" applyBorder="1" applyAlignment="1">
      <alignment horizontal="center"/>
    </xf>
    <xf numFmtId="0" fontId="8" fillId="0" borderId="66" xfId="0" applyFont="1" applyFill="1" applyBorder="1"/>
    <xf numFmtId="166" fontId="36" fillId="0" borderId="67" xfId="0" applyNumberFormat="1" applyFont="1" applyFill="1" applyBorder="1" applyAlignment="1">
      <alignment horizontal="center"/>
    </xf>
    <xf numFmtId="166" fontId="4" fillId="0" borderId="54" xfId="0" applyNumberFormat="1" applyFont="1" applyFill="1" applyBorder="1" applyAlignment="1">
      <alignment horizontal="center"/>
    </xf>
    <xf numFmtId="166" fontId="4" fillId="0" borderId="67" xfId="0" applyNumberFormat="1" applyFont="1" applyFill="1" applyBorder="1" applyAlignment="1">
      <alignment horizontal="center"/>
    </xf>
    <xf numFmtId="166" fontId="36" fillId="0" borderId="66" xfId="0" applyNumberFormat="1" applyFont="1" applyFill="1" applyBorder="1" applyAlignment="1">
      <alignment horizontal="center"/>
    </xf>
    <xf numFmtId="166" fontId="4" fillId="0" borderId="45" xfId="0" applyNumberFormat="1" applyFont="1" applyFill="1" applyBorder="1" applyAlignment="1">
      <alignment horizontal="center"/>
    </xf>
    <xf numFmtId="166" fontId="36" fillId="0" borderId="54" xfId="0" applyNumberFormat="1" applyFont="1" applyFill="1" applyBorder="1" applyAlignment="1">
      <alignment horizontal="center"/>
    </xf>
    <xf numFmtId="166" fontId="4" fillId="0" borderId="66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59" xfId="0" applyFont="1" applyFill="1" applyBorder="1"/>
    <xf numFmtId="0" fontId="3" fillId="0" borderId="39" xfId="0" applyFont="1" applyFill="1" applyBorder="1"/>
    <xf numFmtId="0" fontId="8" fillId="0" borderId="17" xfId="0" applyFont="1" applyFill="1" applyBorder="1"/>
    <xf numFmtId="165" fontId="8" fillId="0" borderId="18" xfId="0" applyNumberFormat="1" applyFont="1" applyFill="1" applyBorder="1" applyAlignment="1">
      <alignment horizontal="center" vertical="center"/>
    </xf>
    <xf numFmtId="0" fontId="8" fillId="0" borderId="44" xfId="0" applyFont="1" applyFill="1" applyBorder="1"/>
    <xf numFmtId="165" fontId="8" fillId="0" borderId="65" xfId="0" applyNumberFormat="1" applyFont="1" applyFill="1" applyBorder="1" applyAlignment="1">
      <alignment horizontal="center" vertical="center"/>
    </xf>
    <xf numFmtId="165" fontId="8" fillId="0" borderId="68" xfId="0" applyNumberFormat="1" applyFont="1" applyFill="1" applyBorder="1" applyAlignment="1">
      <alignment horizontal="center" vertical="center"/>
    </xf>
    <xf numFmtId="0" fontId="8" fillId="0" borderId="29" xfId="0" applyFont="1" applyFill="1" applyBorder="1"/>
    <xf numFmtId="165" fontId="8" fillId="0" borderId="44" xfId="0" applyNumberFormat="1" applyFont="1" applyFill="1" applyBorder="1" applyAlignment="1">
      <alignment horizontal="center" vertical="center"/>
    </xf>
    <xf numFmtId="0" fontId="3" fillId="0" borderId="11" xfId="0" applyFont="1" applyFill="1" applyBorder="1"/>
    <xf numFmtId="3" fontId="9" fillId="0" borderId="60" xfId="0" applyNumberFormat="1" applyFont="1" applyFill="1" applyBorder="1" applyAlignment="1">
      <alignment horizontal="center"/>
    </xf>
    <xf numFmtId="3" fontId="7" fillId="0" borderId="58" xfId="0" applyNumberFormat="1" applyFont="1" applyFill="1" applyBorder="1" applyAlignment="1">
      <alignment horizontal="center"/>
    </xf>
    <xf numFmtId="0" fontId="4" fillId="0" borderId="17" xfId="0" applyFont="1" applyFill="1" applyBorder="1"/>
    <xf numFmtId="166" fontId="4" fillId="0" borderId="59" xfId="0" applyNumberFormat="1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166" fontId="4" fillId="0" borderId="68" xfId="0" applyNumberFormat="1" applyFont="1" applyFill="1" applyBorder="1" applyAlignment="1">
      <alignment horizontal="center"/>
    </xf>
    <xf numFmtId="166" fontId="36" fillId="0" borderId="43" xfId="0" applyNumberFormat="1" applyFont="1" applyFill="1" applyBorder="1" applyAlignment="1">
      <alignment horizontal="center" vertical="center" wrapText="1"/>
    </xf>
    <xf numFmtId="166" fontId="37" fillId="0" borderId="43" xfId="0" applyNumberFormat="1" applyFont="1" applyFill="1" applyBorder="1" applyAlignment="1">
      <alignment horizontal="center" vertical="center" wrapText="1"/>
    </xf>
    <xf numFmtId="166" fontId="37" fillId="0" borderId="43" xfId="0" applyNumberFormat="1" applyFont="1" applyFill="1" applyBorder="1" applyAlignment="1">
      <alignment horizontal="center" vertical="center"/>
    </xf>
    <xf numFmtId="166" fontId="36" fillId="0" borderId="45" xfId="0" applyNumberFormat="1" applyFont="1" applyFill="1" applyBorder="1" applyAlignment="1">
      <alignment horizontal="center" vertical="center" wrapText="1"/>
    </xf>
    <xf numFmtId="166" fontId="67" fillId="0" borderId="14" xfId="17" applyNumberFormat="1" applyFont="1" applyFill="1" applyBorder="1" applyAlignment="1">
      <alignment horizontal="center" wrapText="1"/>
    </xf>
    <xf numFmtId="166" fontId="74" fillId="0" borderId="14" xfId="17" applyNumberFormat="1" applyFont="1" applyFill="1" applyBorder="1" applyAlignment="1">
      <alignment horizontal="center" wrapText="1"/>
    </xf>
    <xf numFmtId="166" fontId="67" fillId="0" borderId="67" xfId="17" applyNumberFormat="1" applyFont="1" applyFill="1" applyBorder="1" applyAlignment="1">
      <alignment horizontal="center" wrapText="1"/>
    </xf>
    <xf numFmtId="0" fontId="3" fillId="0" borderId="5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41" xfId="0" applyFont="1" applyFill="1" applyBorder="1"/>
    <xf numFmtId="0" fontId="36" fillId="0" borderId="14" xfId="0" applyFont="1" applyFill="1" applyBorder="1" applyAlignment="1">
      <alignment horizontal="left" wrapText="1"/>
    </xf>
    <xf numFmtId="0" fontId="37" fillId="0" borderId="14" xfId="0" applyFont="1" applyFill="1" applyBorder="1" applyAlignment="1">
      <alignment horizontal="left" wrapText="1"/>
    </xf>
    <xf numFmtId="0" fontId="36" fillId="0" borderId="67" xfId="0" applyFont="1" applyFill="1" applyBorder="1" applyAlignment="1">
      <alignment horizontal="left" wrapText="1"/>
    </xf>
    <xf numFmtId="0" fontId="4" fillId="0" borderId="59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166" fontId="36" fillId="0" borderId="43" xfId="0" applyNumberFormat="1" applyFont="1" applyFill="1" applyBorder="1" applyAlignment="1">
      <alignment horizontal="center" vertical="center"/>
    </xf>
    <xf numFmtId="165" fontId="7" fillId="0" borderId="52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wrapText="1"/>
    </xf>
    <xf numFmtId="166" fontId="8" fillId="0" borderId="60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165" fontId="4" fillId="0" borderId="59" xfId="0" applyNumberFormat="1" applyFont="1" applyFill="1" applyBorder="1" applyAlignment="1">
      <alignment horizontal="center"/>
    </xf>
    <xf numFmtId="165" fontId="4" fillId="0" borderId="59" xfId="0" applyNumberFormat="1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/>
    </xf>
    <xf numFmtId="165" fontId="4" fillId="0" borderId="65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5" fontId="8" fillId="0" borderId="10" xfId="0" applyNumberFormat="1" applyFont="1" applyFill="1" applyBorder="1"/>
    <xf numFmtId="165" fontId="8" fillId="0" borderId="0" xfId="0" applyNumberFormat="1" applyFont="1" applyFill="1" applyBorder="1"/>
    <xf numFmtId="0" fontId="7" fillId="0" borderId="31" xfId="0" applyFont="1" applyFill="1" applyBorder="1" applyAlignment="1">
      <alignment horizontal="left"/>
    </xf>
    <xf numFmtId="4" fontId="8" fillId="0" borderId="1" xfId="0" applyNumberFormat="1" applyFont="1" applyFill="1" applyBorder="1"/>
    <xf numFmtId="165" fontId="7" fillId="0" borderId="3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/>
    </xf>
    <xf numFmtId="165" fontId="8" fillId="0" borderId="5" xfId="0" applyNumberFormat="1" applyFont="1" applyFill="1" applyBorder="1"/>
    <xf numFmtId="165" fontId="8" fillId="0" borderId="4" xfId="0" applyNumberFormat="1" applyFont="1" applyFill="1" applyBorder="1"/>
    <xf numFmtId="0" fontId="8" fillId="0" borderId="4" xfId="0" applyFont="1" applyFill="1" applyBorder="1"/>
    <xf numFmtId="165" fontId="8" fillId="0" borderId="31" xfId="0" applyNumberFormat="1" applyFont="1" applyFill="1" applyBorder="1"/>
    <xf numFmtId="0" fontId="7" fillId="0" borderId="55" xfId="0" applyFont="1" applyFill="1" applyBorder="1" applyAlignment="1">
      <alignment horizontal="left"/>
    </xf>
    <xf numFmtId="165" fontId="8" fillId="0" borderId="32" xfId="0" applyNumberFormat="1" applyFont="1" applyFill="1" applyBorder="1" applyAlignment="1">
      <alignment horizontal="right"/>
    </xf>
    <xf numFmtId="0" fontId="29" fillId="0" borderId="59" xfId="0" applyFont="1" applyFill="1" applyBorder="1" applyAlignment="1">
      <alignment horizontal="left" wrapText="1"/>
    </xf>
    <xf numFmtId="4" fontId="3" fillId="0" borderId="59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68" fontId="3" fillId="0" borderId="59" xfId="0" applyNumberFormat="1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left" vertical="center" wrapText="1"/>
    </xf>
    <xf numFmtId="2" fontId="3" fillId="0" borderId="59" xfId="0" applyNumberFormat="1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left" vertical="center"/>
    </xf>
    <xf numFmtId="0" fontId="21" fillId="0" borderId="59" xfId="0" applyFont="1" applyFill="1" applyBorder="1" applyAlignment="1">
      <alignment vertical="center"/>
    </xf>
    <xf numFmtId="0" fontId="4" fillId="0" borderId="59" xfId="0" applyFont="1" applyFill="1" applyBorder="1"/>
    <xf numFmtId="0" fontId="54" fillId="0" borderId="59" xfId="0" applyFont="1" applyFill="1" applyBorder="1"/>
    <xf numFmtId="4" fontId="5" fillId="0" borderId="59" xfId="0" applyNumberFormat="1" applyFont="1" applyFill="1" applyBorder="1" applyAlignment="1">
      <alignment horizontal="center" vertical="center"/>
    </xf>
    <xf numFmtId="2" fontId="5" fillId="0" borderId="59" xfId="0" applyNumberFormat="1" applyFont="1" applyFill="1" applyBorder="1" applyAlignment="1">
      <alignment horizontal="center" vertical="center"/>
    </xf>
    <xf numFmtId="166" fontId="3" fillId="0" borderId="59" xfId="0" applyNumberFormat="1" applyFont="1" applyFill="1" applyBorder="1" applyAlignment="1">
      <alignment horizontal="center" vertical="center"/>
    </xf>
    <xf numFmtId="0" fontId="4" fillId="0" borderId="32" xfId="0" applyFont="1" applyFill="1" applyBorder="1"/>
    <xf numFmtId="0" fontId="4" fillId="0" borderId="50" xfId="0" applyFont="1" applyFill="1" applyBorder="1" applyAlignment="1">
      <alignment horizontal="center" wrapText="1" shrinkToFit="1"/>
    </xf>
    <xf numFmtId="0" fontId="4" fillId="0" borderId="22" xfId="0" applyFont="1" applyFill="1" applyBorder="1"/>
    <xf numFmtId="166" fontId="4" fillId="0" borderId="21" xfId="0" applyNumberFormat="1" applyFont="1" applyFill="1" applyBorder="1"/>
    <xf numFmtId="166" fontId="4" fillId="0" borderId="22" xfId="0" applyNumberFormat="1" applyFont="1" applyFill="1" applyBorder="1"/>
    <xf numFmtId="0" fontId="4" fillId="0" borderId="14" xfId="0" applyFont="1" applyFill="1" applyBorder="1"/>
    <xf numFmtId="166" fontId="4" fillId="0" borderId="16" xfId="0" applyNumberFormat="1" applyFont="1" applyFill="1" applyBorder="1"/>
    <xf numFmtId="166" fontId="4" fillId="0" borderId="14" xfId="0" applyNumberFormat="1" applyFont="1" applyFill="1" applyBorder="1"/>
    <xf numFmtId="0" fontId="4" fillId="0" borderId="16" xfId="0" applyFont="1" applyFill="1" applyBorder="1"/>
    <xf numFmtId="0" fontId="4" fillId="0" borderId="67" xfId="0" applyFont="1" applyFill="1" applyBorder="1"/>
    <xf numFmtId="0" fontId="4" fillId="0" borderId="54" xfId="0" applyFont="1" applyFill="1" applyBorder="1"/>
    <xf numFmtId="166" fontId="4" fillId="0" borderId="67" xfId="0" applyNumberFormat="1" applyFont="1" applyFill="1" applyBorder="1"/>
    <xf numFmtId="0" fontId="4" fillId="0" borderId="24" xfId="0" applyFont="1" applyFill="1" applyBorder="1"/>
    <xf numFmtId="166" fontId="4" fillId="0" borderId="79" xfId="0" applyNumberFormat="1" applyFont="1" applyFill="1" applyBorder="1" applyAlignment="1">
      <alignment horizontal="center"/>
    </xf>
    <xf numFmtId="166" fontId="4" fillId="0" borderId="30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wrapText="1"/>
    </xf>
    <xf numFmtId="0" fontId="36" fillId="0" borderId="60" xfId="0" applyFont="1" applyFill="1" applyBorder="1" applyAlignment="1">
      <alignment horizontal="center" wrapText="1"/>
    </xf>
    <xf numFmtId="0" fontId="36" fillId="0" borderId="58" xfId="0" applyFont="1" applyFill="1" applyBorder="1" applyAlignment="1">
      <alignment horizontal="center" wrapText="1"/>
    </xf>
    <xf numFmtId="166" fontId="36" fillId="0" borderId="60" xfId="0" applyNumberFormat="1" applyFont="1" applyFill="1" applyBorder="1" applyAlignment="1">
      <alignment horizontal="center" wrapText="1"/>
    </xf>
    <xf numFmtId="166" fontId="36" fillId="0" borderId="58" xfId="0" applyNumberFormat="1" applyFont="1" applyFill="1" applyBorder="1" applyAlignment="1">
      <alignment horizontal="center" wrapText="1"/>
    </xf>
    <xf numFmtId="0" fontId="36" fillId="0" borderId="29" xfId="0" applyFont="1" applyFill="1" applyBorder="1" applyAlignment="1">
      <alignment horizontal="center" vertical="top" wrapText="1"/>
    </xf>
    <xf numFmtId="0" fontId="36" fillId="0" borderId="17" xfId="0" applyFont="1" applyFill="1" applyBorder="1" applyAlignment="1">
      <alignment horizontal="center" wrapText="1"/>
    </xf>
    <xf numFmtId="0" fontId="36" fillId="0" borderId="59" xfId="0" applyFont="1" applyFill="1" applyBorder="1" applyAlignment="1">
      <alignment horizontal="center" wrapText="1"/>
    </xf>
    <xf numFmtId="0" fontId="36" fillId="0" borderId="18" xfId="0" applyFont="1" applyFill="1" applyBorder="1" applyAlignment="1">
      <alignment horizontal="center" wrapText="1"/>
    </xf>
    <xf numFmtId="166" fontId="36" fillId="0" borderId="59" xfId="0" applyNumberFormat="1" applyFont="1" applyFill="1" applyBorder="1" applyAlignment="1">
      <alignment horizontal="center" wrapText="1"/>
    </xf>
    <xf numFmtId="166" fontId="36" fillId="0" borderId="18" xfId="0" applyNumberFormat="1" applyFont="1" applyFill="1" applyBorder="1" applyAlignment="1">
      <alignment horizontal="center" wrapText="1"/>
    </xf>
    <xf numFmtId="2" fontId="36" fillId="0" borderId="18" xfId="0" applyNumberFormat="1" applyFont="1" applyFill="1" applyBorder="1" applyAlignment="1">
      <alignment horizontal="center" wrapText="1"/>
    </xf>
    <xf numFmtId="0" fontId="36" fillId="0" borderId="36" xfId="0" applyFont="1" applyFill="1" applyBorder="1" applyAlignment="1">
      <alignment horizontal="center" vertical="top" wrapText="1"/>
    </xf>
    <xf numFmtId="0" fontId="36" fillId="0" borderId="46" xfId="0" applyFont="1" applyFill="1" applyBorder="1" applyAlignment="1">
      <alignment horizontal="center" wrapText="1"/>
    </xf>
    <xf numFmtId="166" fontId="36" fillId="0" borderId="62" xfId="0" applyNumberFormat="1" applyFont="1" applyFill="1" applyBorder="1" applyAlignment="1">
      <alignment horizontal="center" wrapText="1"/>
    </xf>
    <xf numFmtId="2" fontId="36" fillId="0" borderId="37" xfId="0" applyNumberFormat="1" applyFont="1" applyFill="1" applyBorder="1" applyAlignment="1">
      <alignment horizontal="center" wrapText="1"/>
    </xf>
    <xf numFmtId="166" fontId="36" fillId="0" borderId="37" xfId="0" applyNumberFormat="1" applyFont="1" applyFill="1" applyBorder="1" applyAlignment="1">
      <alignment horizontal="center" wrapText="1"/>
    </xf>
    <xf numFmtId="49" fontId="36" fillId="0" borderId="12" xfId="0" applyNumberFormat="1" applyFont="1" applyFill="1" applyBorder="1" applyAlignment="1">
      <alignment horizontal="center" vertical="top" wrapText="1"/>
    </xf>
    <xf numFmtId="2" fontId="36" fillId="0" borderId="58" xfId="0" applyNumberFormat="1" applyFont="1" applyFill="1" applyBorder="1" applyAlignment="1">
      <alignment horizontal="center" wrapText="1"/>
    </xf>
    <xf numFmtId="166" fontId="36" fillId="0" borderId="11" xfId="0" applyNumberFormat="1" applyFont="1" applyFill="1" applyBorder="1" applyAlignment="1">
      <alignment horizontal="center" wrapText="1"/>
    </xf>
    <xf numFmtId="49" fontId="36" fillId="0" borderId="23" xfId="0" applyNumberFormat="1" applyFont="1" applyFill="1" applyBorder="1" applyAlignment="1">
      <alignment horizontal="center" vertical="top" wrapText="1"/>
    </xf>
    <xf numFmtId="166" fontId="36" fillId="0" borderId="46" xfId="0" applyNumberFormat="1" applyFont="1" applyFill="1" applyBorder="1" applyAlignment="1">
      <alignment horizontal="center" wrapText="1"/>
    </xf>
    <xf numFmtId="0" fontId="36" fillId="0" borderId="23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center" vertical="top" wrapText="1"/>
    </xf>
    <xf numFmtId="166" fontId="36" fillId="0" borderId="17" xfId="0" applyNumberFormat="1" applyFont="1" applyFill="1" applyBorder="1" applyAlignment="1">
      <alignment horizontal="center" wrapText="1"/>
    </xf>
    <xf numFmtId="49" fontId="36" fillId="0" borderId="57" xfId="0" applyNumberFormat="1" applyFont="1" applyFill="1" applyBorder="1" applyAlignment="1">
      <alignment horizontal="center" vertical="top" wrapText="1"/>
    </xf>
    <xf numFmtId="166" fontId="36" fillId="0" borderId="61" xfId="0" applyNumberFormat="1" applyFont="1" applyFill="1" applyBorder="1" applyAlignment="1">
      <alignment horizontal="center" wrapText="1"/>
    </xf>
    <xf numFmtId="166" fontId="36" fillId="0" borderId="53" xfId="0" applyNumberFormat="1" applyFont="1" applyFill="1" applyBorder="1" applyAlignment="1">
      <alignment horizontal="center" wrapText="1"/>
    </xf>
    <xf numFmtId="2" fontId="36" fillId="0" borderId="11" xfId="0" applyNumberFormat="1" applyFont="1" applyFill="1" applyBorder="1" applyAlignment="1">
      <alignment horizontal="center" wrapText="1"/>
    </xf>
    <xf numFmtId="49" fontId="36" fillId="0" borderId="29" xfId="0" applyNumberFormat="1" applyFont="1" applyFill="1" applyBorder="1" applyAlignment="1">
      <alignment horizontal="center" vertical="top" wrapText="1"/>
    </xf>
    <xf numFmtId="166" fontId="36" fillId="0" borderId="19" xfId="0" applyNumberFormat="1" applyFont="1" applyFill="1" applyBorder="1" applyAlignment="1">
      <alignment horizontal="center" wrapText="1"/>
    </xf>
    <xf numFmtId="166" fontId="36" fillId="0" borderId="20" xfId="0" applyNumberFormat="1" applyFont="1" applyFill="1" applyBorder="1" applyAlignment="1">
      <alignment horizontal="center" wrapText="1"/>
    </xf>
    <xf numFmtId="49" fontId="36" fillId="0" borderId="36" xfId="0" applyNumberFormat="1" applyFont="1" applyFill="1" applyBorder="1" applyAlignment="1">
      <alignment horizontal="center" vertical="top" wrapText="1"/>
    </xf>
    <xf numFmtId="166" fontId="36" fillId="0" borderId="63" xfId="0" applyNumberFormat="1" applyFont="1" applyFill="1" applyBorder="1" applyAlignment="1">
      <alignment horizontal="center" wrapText="1"/>
    </xf>
    <xf numFmtId="2" fontId="36" fillId="0" borderId="62" xfId="0" applyNumberFormat="1" applyFont="1" applyFill="1" applyBorder="1" applyAlignment="1">
      <alignment horizontal="center" wrapText="1"/>
    </xf>
    <xf numFmtId="166" fontId="36" fillId="0" borderId="26" xfId="0" applyNumberFormat="1" applyFont="1" applyFill="1" applyBorder="1" applyAlignment="1">
      <alignment horizontal="center" wrapText="1"/>
    </xf>
    <xf numFmtId="2" fontId="36" fillId="0" borderId="46" xfId="0" applyNumberFormat="1" applyFont="1" applyFill="1" applyBorder="1" applyAlignment="1">
      <alignment horizontal="center" wrapText="1"/>
    </xf>
    <xf numFmtId="2" fontId="36" fillId="0" borderId="59" xfId="0" applyNumberFormat="1" applyFont="1" applyFill="1" applyBorder="1" applyAlignment="1">
      <alignment horizontal="center" wrapText="1"/>
    </xf>
    <xf numFmtId="2" fontId="36" fillId="0" borderId="17" xfId="0" applyNumberFormat="1" applyFont="1" applyFill="1" applyBorder="1" applyAlignment="1">
      <alignment horizontal="center" wrapText="1"/>
    </xf>
    <xf numFmtId="49" fontId="36" fillId="0" borderId="14" xfId="0" applyNumberFormat="1" applyFont="1" applyFill="1" applyBorder="1" applyAlignment="1">
      <alignment horizontal="center" vertical="top" wrapText="1"/>
    </xf>
    <xf numFmtId="49" fontId="36" fillId="0" borderId="67" xfId="0" applyNumberFormat="1" applyFont="1" applyFill="1" applyBorder="1" applyAlignment="1">
      <alignment horizontal="center" vertical="top" wrapText="1"/>
    </xf>
    <xf numFmtId="166" fontId="36" fillId="0" borderId="44" xfId="0" applyNumberFormat="1" applyFont="1" applyFill="1" applyBorder="1" applyAlignment="1">
      <alignment horizontal="center" wrapText="1"/>
    </xf>
    <xf numFmtId="166" fontId="36" fillId="0" borderId="65" xfId="0" applyNumberFormat="1" applyFont="1" applyFill="1" applyBorder="1" applyAlignment="1">
      <alignment horizontal="center" wrapText="1"/>
    </xf>
    <xf numFmtId="166" fontId="36" fillId="0" borderId="68" xfId="0" applyNumberFormat="1" applyFont="1" applyFill="1" applyBorder="1" applyAlignment="1">
      <alignment horizontal="center" wrapText="1"/>
    </xf>
    <xf numFmtId="166" fontId="36" fillId="0" borderId="69" xfId="0" applyNumberFormat="1" applyFont="1" applyFill="1" applyBorder="1" applyAlignment="1">
      <alignment horizontal="center" wrapText="1"/>
    </xf>
    <xf numFmtId="166" fontId="36" fillId="0" borderId="11" xfId="0" applyNumberFormat="1" applyFont="1" applyFill="1" applyBorder="1" applyAlignment="1">
      <alignment horizontal="center" vertical="center" wrapText="1"/>
    </xf>
    <xf numFmtId="166" fontId="36" fillId="0" borderId="60" xfId="0" applyNumberFormat="1" applyFont="1" applyFill="1" applyBorder="1" applyAlignment="1">
      <alignment horizontal="center" vertical="center" wrapText="1"/>
    </xf>
    <xf numFmtId="166" fontId="36" fillId="0" borderId="58" xfId="0" applyNumberFormat="1" applyFont="1" applyFill="1" applyBorder="1" applyAlignment="1">
      <alignment horizontal="center" vertical="center" wrapText="1"/>
    </xf>
    <xf numFmtId="166" fontId="36" fillId="0" borderId="61" xfId="0" applyNumberFormat="1" applyFont="1" applyFill="1" applyBorder="1" applyAlignment="1">
      <alignment horizontal="center" vertical="center" wrapText="1"/>
    </xf>
    <xf numFmtId="166" fontId="36" fillId="0" borderId="53" xfId="0" applyNumberFormat="1" applyFont="1" applyFill="1" applyBorder="1" applyAlignment="1">
      <alignment horizontal="center" vertical="center" wrapText="1"/>
    </xf>
    <xf numFmtId="166" fontId="36" fillId="0" borderId="18" xfId="0" applyNumberFormat="1" applyFont="1" applyFill="1" applyBorder="1" applyAlignment="1">
      <alignment horizontal="center" vertical="center" wrapText="1"/>
    </xf>
    <xf numFmtId="166" fontId="36" fillId="0" borderId="20" xfId="0" applyNumberFormat="1" applyFont="1" applyFill="1" applyBorder="1" applyAlignment="1">
      <alignment horizontal="center" vertical="center" wrapText="1"/>
    </xf>
    <xf numFmtId="166" fontId="36" fillId="0" borderId="17" xfId="0" applyNumberFormat="1" applyFont="1" applyFill="1" applyBorder="1" applyAlignment="1">
      <alignment horizontal="center" vertical="center" wrapText="1"/>
    </xf>
    <xf numFmtId="49" fontId="36" fillId="0" borderId="29" xfId="0" applyNumberFormat="1" applyFont="1" applyFill="1" applyBorder="1" applyAlignment="1">
      <alignment horizontal="center" vertical="center" wrapText="1"/>
    </xf>
    <xf numFmtId="166" fontId="36" fillId="0" borderId="59" xfId="0" applyNumberFormat="1" applyFont="1" applyFill="1" applyBorder="1" applyAlignment="1">
      <alignment horizontal="center" vertical="center" wrapText="1"/>
    </xf>
    <xf numFmtId="166" fontId="36" fillId="0" borderId="19" xfId="0" applyNumberFormat="1" applyFont="1" applyFill="1" applyBorder="1" applyAlignment="1">
      <alignment horizontal="center" vertical="center" wrapText="1"/>
    </xf>
    <xf numFmtId="49" fontId="36" fillId="0" borderId="36" xfId="0" applyNumberFormat="1" applyFont="1" applyFill="1" applyBorder="1" applyAlignment="1">
      <alignment horizontal="center" vertical="center" wrapText="1"/>
    </xf>
    <xf numFmtId="166" fontId="36" fillId="0" borderId="46" xfId="0" applyNumberFormat="1" applyFont="1" applyFill="1" applyBorder="1" applyAlignment="1">
      <alignment horizontal="center" vertical="center" wrapText="1"/>
    </xf>
    <xf numFmtId="166" fontId="36" fillId="0" borderId="62" xfId="0" applyNumberFormat="1" applyFont="1" applyFill="1" applyBorder="1" applyAlignment="1">
      <alignment horizontal="center" vertical="center" wrapText="1"/>
    </xf>
    <xf numFmtId="166" fontId="36" fillId="0" borderId="37" xfId="0" applyNumberFormat="1" applyFont="1" applyFill="1" applyBorder="1" applyAlignment="1">
      <alignment horizontal="center" vertical="center" wrapText="1"/>
    </xf>
    <xf numFmtId="166" fontId="36" fillId="0" borderId="63" xfId="0" applyNumberFormat="1" applyFont="1" applyFill="1" applyBorder="1" applyAlignment="1">
      <alignment horizontal="center" vertical="center" wrapText="1"/>
    </xf>
    <xf numFmtId="166" fontId="36" fillId="0" borderId="26" xfId="0" applyNumberFormat="1" applyFont="1" applyFill="1" applyBorder="1" applyAlignment="1">
      <alignment horizontal="center" vertical="center" wrapText="1"/>
    </xf>
    <xf numFmtId="49" fontId="36" fillId="0" borderId="67" xfId="0" applyNumberFormat="1" applyFont="1" applyFill="1" applyBorder="1" applyAlignment="1">
      <alignment horizontal="center" vertical="center" wrapText="1"/>
    </xf>
    <xf numFmtId="165" fontId="36" fillId="0" borderId="44" xfId="0" applyNumberFormat="1" applyFont="1" applyFill="1" applyBorder="1" applyAlignment="1">
      <alignment horizontal="center" vertical="center" wrapText="1"/>
    </xf>
    <xf numFmtId="166" fontId="36" fillId="0" borderId="65" xfId="0" applyNumberFormat="1" applyFont="1" applyFill="1" applyBorder="1" applyAlignment="1">
      <alignment horizontal="center" vertical="center" wrapText="1"/>
    </xf>
    <xf numFmtId="166" fontId="36" fillId="0" borderId="68" xfId="0" applyNumberFormat="1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Fill="1" applyBorder="1" applyAlignment="1">
      <alignment horizontal="center" vertical="center" wrapText="1"/>
    </xf>
    <xf numFmtId="165" fontId="36" fillId="0" borderId="11" xfId="0" applyNumberFormat="1" applyFont="1" applyFill="1" applyBorder="1" applyAlignment="1">
      <alignment horizontal="center" vertical="center" wrapText="1"/>
    </xf>
    <xf numFmtId="165" fontId="36" fillId="0" borderId="17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/>
    <xf numFmtId="166" fontId="61" fillId="0" borderId="0" xfId="10" applyNumberFormat="1" applyFont="1" applyFill="1"/>
    <xf numFmtId="0" fontId="3" fillId="0" borderId="12" xfId="0" applyFont="1" applyFill="1" applyBorder="1"/>
    <xf numFmtId="0" fontId="18" fillId="0" borderId="0" xfId="0" applyFont="1" applyFill="1" applyBorder="1" applyAlignment="1">
      <alignment horizontal="center" vertical="top"/>
    </xf>
    <xf numFmtId="0" fontId="9" fillId="0" borderId="5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center" vertical="center"/>
    </xf>
    <xf numFmtId="165" fontId="11" fillId="0" borderId="38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/>
    </xf>
    <xf numFmtId="165" fontId="8" fillId="0" borderId="39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wrapText="1"/>
    </xf>
    <xf numFmtId="0" fontId="4" fillId="0" borderId="55" xfId="0" applyFont="1" applyFill="1" applyBorder="1" applyAlignment="1">
      <alignment horizontal="center" vertical="center"/>
    </xf>
    <xf numFmtId="165" fontId="8" fillId="0" borderId="32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 wrapText="1"/>
    </xf>
    <xf numFmtId="3" fontId="8" fillId="0" borderId="66" xfId="0" applyNumberFormat="1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67" xfId="0" applyFont="1" applyFill="1" applyBorder="1" applyAlignment="1">
      <alignment vertical="center" wrapText="1"/>
    </xf>
    <xf numFmtId="0" fontId="8" fillId="0" borderId="67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/>
    </xf>
    <xf numFmtId="165" fontId="8" fillId="0" borderId="22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165" fontId="8" fillId="0" borderId="67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165" fontId="8" fillId="0" borderId="52" xfId="0" applyNumberFormat="1" applyFont="1" applyFill="1" applyBorder="1" applyAlignment="1">
      <alignment horizontal="center" vertical="center"/>
    </xf>
    <xf numFmtId="0" fontId="77" fillId="0" borderId="0" xfId="0" applyFont="1" applyFill="1" applyAlignment="1"/>
    <xf numFmtId="0" fontId="8" fillId="0" borderId="4" xfId="0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/>
    </xf>
    <xf numFmtId="165" fontId="8" fillId="0" borderId="55" xfId="0" applyNumberFormat="1" applyFont="1" applyFill="1" applyBorder="1" applyAlignment="1">
      <alignment horizontal="center" vertical="center"/>
    </xf>
    <xf numFmtId="165" fontId="8" fillId="0" borderId="50" xfId="0" applyNumberFormat="1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165" fontId="8" fillId="0" borderId="32" xfId="0" applyNumberFormat="1" applyFont="1" applyFill="1" applyBorder="1" applyAlignment="1">
      <alignment horizontal="center" vertical="center" wrapText="1"/>
    </xf>
    <xf numFmtId="165" fontId="4" fillId="0" borderId="32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justify" wrapText="1"/>
    </xf>
    <xf numFmtId="0" fontId="25" fillId="0" borderId="0" xfId="0" applyFont="1" applyFill="1" applyBorder="1" applyAlignment="1">
      <alignment horizontal="left" vertical="justify" wrapText="1"/>
    </xf>
    <xf numFmtId="3" fontId="25" fillId="0" borderId="2" xfId="0" applyNumberFormat="1" applyFont="1" applyFill="1" applyBorder="1" applyAlignment="1">
      <alignment horizontal="center" vertical="center" wrapText="1"/>
    </xf>
    <xf numFmtId="166" fontId="8" fillId="0" borderId="55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25" fillId="0" borderId="31" xfId="0" applyNumberFormat="1" applyFont="1" applyFill="1" applyBorder="1" applyAlignment="1">
      <alignment horizontal="center" vertical="center" wrapText="1"/>
    </xf>
    <xf numFmtId="3" fontId="25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wrapText="1"/>
    </xf>
    <xf numFmtId="0" fontId="8" fillId="0" borderId="32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wrapText="1"/>
    </xf>
    <xf numFmtId="0" fontId="4" fillId="0" borderId="5" xfId="0" applyNumberFormat="1" applyFont="1" applyFill="1" applyBorder="1" applyAlignment="1">
      <alignment horizontal="center" vertical="center"/>
    </xf>
    <xf numFmtId="165" fontId="3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9" fillId="0" borderId="59" xfId="0" applyFont="1" applyFill="1" applyBorder="1" applyAlignment="1">
      <alignment horizontal="center"/>
    </xf>
    <xf numFmtId="165" fontId="39" fillId="0" borderId="59" xfId="0" applyNumberFormat="1" applyFont="1" applyFill="1" applyBorder="1" applyAlignment="1">
      <alignment horizontal="center" vertical="center"/>
    </xf>
    <xf numFmtId="4" fontId="39" fillId="0" borderId="59" xfId="0" applyNumberFormat="1" applyFont="1" applyFill="1" applyBorder="1" applyAlignment="1">
      <alignment horizontal="center"/>
    </xf>
    <xf numFmtId="166" fontId="39" fillId="0" borderId="65" xfId="0" applyNumberFormat="1" applyFont="1" applyFill="1" applyBorder="1" applyAlignment="1">
      <alignment horizontal="center"/>
    </xf>
    <xf numFmtId="165" fontId="39" fillId="0" borderId="65" xfId="0" applyNumberFormat="1" applyFont="1" applyFill="1" applyBorder="1" applyAlignment="1">
      <alignment horizontal="center"/>
    </xf>
    <xf numFmtId="4" fontId="39" fillId="0" borderId="60" xfId="0" applyNumberFormat="1" applyFont="1" applyFill="1" applyBorder="1" applyAlignment="1">
      <alignment horizontal="center"/>
    </xf>
    <xf numFmtId="166" fontId="39" fillId="0" borderId="6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165" fontId="78" fillId="0" borderId="0" xfId="0" applyNumberFormat="1" applyFont="1" applyFill="1"/>
    <xf numFmtId="0" fontId="78" fillId="0" borderId="0" xfId="0" applyFont="1" applyFill="1"/>
    <xf numFmtId="165" fontId="79" fillId="0" borderId="0" xfId="0" applyNumberFormat="1" applyFont="1" applyFill="1" applyBorder="1" applyAlignment="1">
      <alignment horizontal="center" vertical="center"/>
    </xf>
    <xf numFmtId="165" fontId="79" fillId="0" borderId="0" xfId="0" applyNumberFormat="1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165" fontId="39" fillId="0" borderId="17" xfId="0" applyNumberFormat="1" applyFont="1" applyFill="1" applyBorder="1" applyAlignment="1">
      <alignment horizontal="center" vertical="center"/>
    </xf>
    <xf numFmtId="4" fontId="39" fillId="0" borderId="17" xfId="0" applyNumberFormat="1" applyFont="1" applyFill="1" applyBorder="1" applyAlignment="1">
      <alignment horizontal="center"/>
    </xf>
    <xf numFmtId="165" fontId="39" fillId="0" borderId="44" xfId="0" applyNumberFormat="1" applyFont="1" applyFill="1" applyBorder="1" applyAlignment="1">
      <alignment horizontal="center" vertical="center"/>
    </xf>
    <xf numFmtId="165" fontId="39" fillId="0" borderId="65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top" wrapText="1"/>
    </xf>
    <xf numFmtId="4" fontId="8" fillId="0" borderId="39" xfId="0" applyNumberFormat="1" applyFont="1" applyFill="1" applyBorder="1" applyAlignment="1">
      <alignment horizontal="center" vertical="center"/>
    </xf>
    <xf numFmtId="4" fontId="8" fillId="0" borderId="39" xfId="0" applyNumberFormat="1" applyFont="1" applyFill="1" applyBorder="1" applyAlignment="1">
      <alignment horizontal="center" vertical="center" wrapText="1"/>
    </xf>
    <xf numFmtId="165" fontId="39" fillId="0" borderId="19" xfId="0" applyNumberFormat="1" applyFont="1" applyFill="1" applyBorder="1" applyAlignment="1">
      <alignment horizontal="center" vertical="center"/>
    </xf>
    <xf numFmtId="4" fontId="39" fillId="0" borderId="19" xfId="0" applyNumberFormat="1" applyFont="1" applyFill="1" applyBorder="1" applyAlignment="1">
      <alignment horizontal="center"/>
    </xf>
    <xf numFmtId="166" fontId="39" fillId="0" borderId="69" xfId="0" applyNumberFormat="1" applyFont="1" applyFill="1" applyBorder="1" applyAlignment="1">
      <alignment horizontal="center"/>
    </xf>
    <xf numFmtId="165" fontId="39" fillId="0" borderId="69" xfId="0" applyNumberFormat="1" applyFont="1" applyFill="1" applyBorder="1" applyAlignment="1">
      <alignment horizontal="center"/>
    </xf>
    <xf numFmtId="4" fontId="39" fillId="0" borderId="61" xfId="0" applyNumberFormat="1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68" fillId="0" borderId="55" xfId="0" applyFont="1" applyFill="1" applyBorder="1" applyAlignment="1">
      <alignment horizontal="center" vertical="top" wrapText="1"/>
    </xf>
    <xf numFmtId="0" fontId="68" fillId="0" borderId="32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vertical="center"/>
    </xf>
    <xf numFmtId="0" fontId="69" fillId="0" borderId="57" xfId="0" applyFont="1" applyFill="1" applyBorder="1" applyAlignment="1">
      <alignment horizontal="center" vertical="center" wrapText="1"/>
    </xf>
    <xf numFmtId="165" fontId="69" fillId="0" borderId="12" xfId="0" applyNumberFormat="1" applyFont="1" applyFill="1" applyBorder="1" applyAlignment="1">
      <alignment horizontal="center" vertical="center" wrapText="1"/>
    </xf>
    <xf numFmtId="165" fontId="69" fillId="0" borderId="13" xfId="0" applyNumberFormat="1" applyFont="1" applyFill="1" applyBorder="1" applyAlignment="1">
      <alignment horizontal="center" vertical="center" wrapText="1"/>
    </xf>
    <xf numFmtId="165" fontId="69" fillId="0" borderId="41" xfId="0" applyNumberFormat="1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165" fontId="69" fillId="0" borderId="14" xfId="0" applyNumberFormat="1" applyFont="1" applyFill="1" applyBorder="1" applyAlignment="1">
      <alignment horizontal="center" vertical="center" wrapText="1"/>
    </xf>
    <xf numFmtId="165" fontId="69" fillId="0" borderId="16" xfId="0" applyNumberFormat="1" applyFont="1" applyFill="1" applyBorder="1" applyAlignment="1">
      <alignment horizontal="center" vertical="center" wrapText="1"/>
    </xf>
    <xf numFmtId="165" fontId="69" fillId="0" borderId="43" xfId="0" applyNumberFormat="1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165" fontId="69" fillId="0" borderId="23" xfId="0" applyNumberFormat="1" applyFont="1" applyFill="1" applyBorder="1" applyAlignment="1">
      <alignment horizontal="center" vertical="center" wrapText="1"/>
    </xf>
    <xf numFmtId="165" fontId="69" fillId="0" borderId="49" xfId="0" applyNumberFormat="1" applyFont="1" applyFill="1" applyBorder="1" applyAlignment="1">
      <alignment horizontal="center" vertical="center" wrapText="1"/>
    </xf>
    <xf numFmtId="165" fontId="69" fillId="0" borderId="15" xfId="0" applyNumberFormat="1" applyFont="1" applyFill="1" applyBorder="1" applyAlignment="1">
      <alignment horizontal="center" vertical="center" wrapText="1"/>
    </xf>
    <xf numFmtId="165" fontId="69" fillId="0" borderId="22" xfId="0" applyNumberFormat="1" applyFont="1" applyFill="1" applyBorder="1" applyAlignment="1">
      <alignment horizontal="center" vertical="center" wrapText="1"/>
    </xf>
    <xf numFmtId="165" fontId="69" fillId="0" borderId="21" xfId="0" applyNumberFormat="1" applyFont="1" applyFill="1" applyBorder="1" applyAlignment="1">
      <alignment horizontal="center" vertical="center" wrapText="1"/>
    </xf>
    <xf numFmtId="165" fontId="69" fillId="0" borderId="48" xfId="0" applyNumberFormat="1" applyFont="1" applyFill="1" applyBorder="1" applyAlignment="1">
      <alignment horizontal="center" vertical="center" wrapText="1"/>
    </xf>
    <xf numFmtId="165" fontId="69" fillId="0" borderId="67" xfId="0" applyNumberFormat="1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165" fontId="68" fillId="0" borderId="27" xfId="0" applyNumberFormat="1" applyFont="1" applyFill="1" applyBorder="1" applyAlignment="1">
      <alignment horizontal="center" vertical="center" wrapText="1"/>
    </xf>
    <xf numFmtId="165" fontId="68" fillId="0" borderId="32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/>
    </xf>
    <xf numFmtId="166" fontId="8" fillId="0" borderId="3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 wrapText="1" indent="3"/>
    </xf>
    <xf numFmtId="0" fontId="27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 wrapText="1" indent="5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 indent="5"/>
    </xf>
    <xf numFmtId="49" fontId="33" fillId="0" borderId="23" xfId="0" applyNumberFormat="1" applyFont="1" applyFill="1" applyBorder="1" applyAlignment="1">
      <alignment horizontal="left" vertical="center" wrapText="1" indent="5"/>
    </xf>
    <xf numFmtId="0" fontId="33" fillId="0" borderId="23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left" vertical="center" wrapText="1" indent="7"/>
    </xf>
    <xf numFmtId="0" fontId="32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center" vertical="center"/>
    </xf>
    <xf numFmtId="0" fontId="73" fillId="0" borderId="67" xfId="0" applyFont="1" applyFill="1" applyBorder="1" applyAlignment="1">
      <alignment horizontal="left" vertical="center" wrapText="1"/>
    </xf>
    <xf numFmtId="0" fontId="73" fillId="0" borderId="67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3" fontId="33" fillId="0" borderId="23" xfId="0" applyNumberFormat="1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73" fillId="0" borderId="67" xfId="0" applyNumberFormat="1" applyFont="1" applyFill="1" applyBorder="1" applyAlignment="1">
      <alignment horizontal="center" vertical="center"/>
    </xf>
    <xf numFmtId="165" fontId="24" fillId="0" borderId="12" xfId="0" applyNumberFormat="1" applyFont="1" applyFill="1" applyBorder="1" applyAlignment="1">
      <alignment horizontal="center" vertical="center"/>
    </xf>
    <xf numFmtId="165" fontId="33" fillId="0" borderId="14" xfId="0" applyNumberFormat="1" applyFont="1" applyFill="1" applyBorder="1" applyAlignment="1">
      <alignment horizontal="center" vertical="center"/>
    </xf>
    <xf numFmtId="165" fontId="32" fillId="0" borderId="14" xfId="0" applyNumberFormat="1" applyFont="1" applyFill="1" applyBorder="1" applyAlignment="1">
      <alignment horizontal="center" vertical="center"/>
    </xf>
    <xf numFmtId="165" fontId="25" fillId="0" borderId="14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165" fontId="24" fillId="0" borderId="14" xfId="0" applyNumberFormat="1" applyFont="1" applyFill="1" applyBorder="1" applyAlignment="1">
      <alignment horizontal="center" vertical="center"/>
    </xf>
    <xf numFmtId="3" fontId="73" fillId="0" borderId="2" xfId="0" applyNumberFormat="1" applyFont="1" applyFill="1" applyBorder="1" applyAlignment="1">
      <alignment horizontal="center" vertical="center"/>
    </xf>
    <xf numFmtId="165" fontId="73" fillId="0" borderId="2" xfId="0" applyNumberFormat="1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3" fillId="0" borderId="14" xfId="0" applyFont="1" applyFill="1" applyBorder="1"/>
    <xf numFmtId="0" fontId="24" fillId="0" borderId="29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5" fillId="0" borderId="14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/>
    </xf>
    <xf numFmtId="0" fontId="24" fillId="0" borderId="66" xfId="0" applyFont="1" applyFill="1" applyBorder="1" applyAlignment="1">
      <alignment vertical="center"/>
    </xf>
    <xf numFmtId="2" fontId="34" fillId="0" borderId="2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2" fontId="9" fillId="0" borderId="55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4" xfId="0" applyFont="1" applyFill="1" applyBorder="1"/>
    <xf numFmtId="2" fontId="55" fillId="0" borderId="2" xfId="0" applyNumberFormat="1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/>
    </xf>
    <xf numFmtId="3" fontId="54" fillId="0" borderId="32" xfId="0" applyNumberFormat="1" applyFont="1" applyFill="1" applyBorder="1" applyAlignment="1">
      <alignment horizontal="center" vertical="center" wrapText="1"/>
    </xf>
    <xf numFmtId="3" fontId="22" fillId="0" borderId="31" xfId="0" applyNumberFormat="1" applyFont="1" applyFill="1" applyBorder="1" applyAlignment="1">
      <alignment horizontal="center" vertical="center"/>
    </xf>
    <xf numFmtId="3" fontId="22" fillId="0" borderId="2" xfId="0" applyNumberFormat="1" applyFont="1" applyFill="1" applyBorder="1" applyAlignment="1">
      <alignment horizontal="center" vertical="center"/>
    </xf>
    <xf numFmtId="3" fontId="54" fillId="0" borderId="31" xfId="0" applyNumberFormat="1" applyFont="1" applyFill="1" applyBorder="1" applyAlignment="1">
      <alignment horizontal="center" vertical="center" wrapText="1"/>
    </xf>
    <xf numFmtId="3" fontId="22" fillId="0" borderId="3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/>
    </xf>
    <xf numFmtId="0" fontId="3" fillId="0" borderId="32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7" fillId="0" borderId="32" xfId="0" applyFont="1" applyFill="1" applyBorder="1"/>
    <xf numFmtId="0" fontId="7" fillId="0" borderId="4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0" fontId="8" fillId="0" borderId="3" xfId="0" applyFont="1" applyFill="1" applyBorder="1" applyAlignment="1">
      <alignment horizontal="left"/>
    </xf>
    <xf numFmtId="0" fontId="7" fillId="0" borderId="5" xfId="0" applyFont="1" applyFill="1" applyBorder="1"/>
    <xf numFmtId="0" fontId="8" fillId="0" borderId="31" xfId="0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0" fontId="9" fillId="5" borderId="59" xfId="0" applyFont="1" applyFill="1" applyBorder="1" applyAlignment="1">
      <alignment horizontal="center"/>
    </xf>
    <xf numFmtId="166" fontId="4" fillId="5" borderId="59" xfId="0" applyNumberFormat="1" applyFont="1" applyFill="1" applyBorder="1" applyAlignment="1">
      <alignment horizontal="center"/>
    </xf>
    <xf numFmtId="166" fontId="4" fillId="4" borderId="59" xfId="0" applyNumberFormat="1" applyFont="1" applyFill="1" applyBorder="1" applyAlignment="1">
      <alignment horizontal="center"/>
    </xf>
    <xf numFmtId="165" fontId="8" fillId="0" borderId="38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0" fillId="0" borderId="0" xfId="0" applyFont="1" applyFill="1" applyBorder="1"/>
    <xf numFmtId="0" fontId="50" fillId="0" borderId="0" xfId="0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8" fillId="0" borderId="0" xfId="19" applyFont="1" applyFill="1"/>
    <xf numFmtId="0" fontId="2" fillId="0" borderId="0" xfId="19" applyFill="1"/>
    <xf numFmtId="0" fontId="52" fillId="3" borderId="32" xfId="19" applyFont="1" applyFill="1" applyBorder="1" applyAlignment="1">
      <alignment horizontal="center" wrapText="1"/>
    </xf>
    <xf numFmtId="0" fontId="7" fillId="3" borderId="52" xfId="19" applyFont="1" applyFill="1" applyBorder="1" applyAlignment="1">
      <alignment horizontal="center" vertical="center"/>
    </xf>
    <xf numFmtId="0" fontId="7" fillId="0" borderId="32" xfId="19" applyFont="1" applyFill="1" applyBorder="1" applyAlignment="1">
      <alignment horizontal="center" vertical="center"/>
    </xf>
    <xf numFmtId="0" fontId="7" fillId="0" borderId="32" xfId="19" applyFont="1" applyFill="1" applyBorder="1" applyAlignment="1">
      <alignment horizontal="center" vertical="center" wrapText="1"/>
    </xf>
    <xf numFmtId="0" fontId="7" fillId="3" borderId="0" xfId="19" applyFont="1" applyFill="1" applyBorder="1"/>
    <xf numFmtId="0" fontId="8" fillId="3" borderId="1" xfId="19" applyFont="1" applyFill="1" applyBorder="1" applyAlignment="1">
      <alignment horizontal="center"/>
    </xf>
    <xf numFmtId="0" fontId="8" fillId="3" borderId="3" xfId="19" applyFont="1" applyFill="1" applyBorder="1" applyAlignment="1">
      <alignment horizontal="center"/>
    </xf>
    <xf numFmtId="0" fontId="8" fillId="3" borderId="39" xfId="19" applyFont="1" applyFill="1" applyBorder="1" applyAlignment="1">
      <alignment horizontal="center"/>
    </xf>
    <xf numFmtId="0" fontId="25" fillId="3" borderId="0" xfId="19" applyFont="1" applyFill="1" applyBorder="1" applyAlignment="1">
      <alignment wrapText="1"/>
    </xf>
    <xf numFmtId="0" fontId="75" fillId="3" borderId="39" xfId="19" applyFont="1" applyFill="1" applyBorder="1" applyAlignment="1">
      <alignment horizontal="center"/>
    </xf>
    <xf numFmtId="0" fontId="8" fillId="3" borderId="0" xfId="19" applyFont="1" applyFill="1" applyBorder="1"/>
    <xf numFmtId="3" fontId="4" fillId="3" borderId="3" xfId="19" applyNumberFormat="1" applyFont="1" applyFill="1" applyBorder="1" applyAlignment="1">
      <alignment horizontal="center"/>
    </xf>
    <xf numFmtId="3" fontId="8" fillId="3" borderId="3" xfId="19" applyNumberFormat="1" applyFont="1" applyFill="1" applyBorder="1" applyAlignment="1">
      <alignment horizontal="center"/>
    </xf>
    <xf numFmtId="3" fontId="8" fillId="3" borderId="39" xfId="19" applyNumberFormat="1" applyFont="1" applyFill="1" applyBorder="1" applyAlignment="1">
      <alignment horizontal="center"/>
    </xf>
    <xf numFmtId="3" fontId="8" fillId="3" borderId="4" xfId="19" applyNumberFormat="1" applyFont="1" applyFill="1" applyBorder="1" applyAlignment="1">
      <alignment horizontal="center"/>
    </xf>
    <xf numFmtId="3" fontId="75" fillId="3" borderId="39" xfId="19" applyNumberFormat="1" applyFont="1" applyFill="1" applyBorder="1" applyAlignment="1">
      <alignment horizontal="center"/>
    </xf>
    <xf numFmtId="0" fontId="8" fillId="3" borderId="2" xfId="19" applyFont="1" applyFill="1" applyBorder="1" applyAlignment="1">
      <alignment horizontal="center"/>
    </xf>
    <xf numFmtId="49" fontId="8" fillId="3" borderId="31" xfId="19" applyNumberFormat="1" applyFont="1" applyFill="1" applyBorder="1" applyAlignment="1">
      <alignment horizontal="center"/>
    </xf>
    <xf numFmtId="49" fontId="8" fillId="3" borderId="2" xfId="19" applyNumberFormat="1" applyFont="1" applyFill="1" applyBorder="1" applyAlignment="1">
      <alignment horizontal="center"/>
    </xf>
    <xf numFmtId="3" fontId="75" fillId="3" borderId="40" xfId="19" applyNumberFormat="1" applyFont="1" applyFill="1" applyBorder="1" applyAlignment="1">
      <alignment horizontal="center"/>
    </xf>
    <xf numFmtId="0" fontId="7" fillId="3" borderId="1" xfId="19" applyFont="1" applyFill="1" applyBorder="1"/>
    <xf numFmtId="0" fontId="8" fillId="3" borderId="1" xfId="19" applyNumberFormat="1" applyFont="1" applyFill="1" applyBorder="1" applyAlignment="1">
      <alignment horizontal="center"/>
    </xf>
    <xf numFmtId="0" fontId="8" fillId="3" borderId="3" xfId="19" applyNumberFormat="1" applyFont="1" applyFill="1" applyBorder="1" applyAlignment="1">
      <alignment horizontal="center"/>
    </xf>
    <xf numFmtId="3" fontId="8" fillId="3" borderId="38" xfId="19" applyNumberFormat="1" applyFont="1" applyFill="1" applyBorder="1" applyAlignment="1">
      <alignment horizontal="center"/>
    </xf>
    <xf numFmtId="0" fontId="25" fillId="3" borderId="3" xfId="19" applyFont="1" applyFill="1" applyBorder="1" applyAlignment="1">
      <alignment horizontal="left"/>
    </xf>
    <xf numFmtId="0" fontId="28" fillId="3" borderId="3" xfId="19" applyFont="1" applyFill="1" applyBorder="1" applyAlignment="1">
      <alignment horizontal="center"/>
    </xf>
    <xf numFmtId="0" fontId="7" fillId="3" borderId="3" xfId="19" applyFont="1" applyFill="1" applyBorder="1" applyAlignment="1">
      <alignment horizontal="left"/>
    </xf>
    <xf numFmtId="0" fontId="25" fillId="3" borderId="3" xfId="19" applyFont="1" applyFill="1" applyBorder="1" applyAlignment="1">
      <alignment horizontal="left" vertical="top" wrapText="1"/>
    </xf>
    <xf numFmtId="0" fontId="28" fillId="3" borderId="3" xfId="19" applyFont="1" applyFill="1" applyBorder="1" applyAlignment="1">
      <alignment horizontal="center" vertical="center"/>
    </xf>
    <xf numFmtId="0" fontId="2" fillId="3" borderId="0" xfId="19" applyFill="1"/>
    <xf numFmtId="0" fontId="8" fillId="3" borderId="3" xfId="19" applyNumberFormat="1" applyFont="1" applyFill="1" applyBorder="1" applyAlignment="1">
      <alignment horizontal="center" vertical="center"/>
    </xf>
    <xf numFmtId="49" fontId="8" fillId="3" borderId="3" xfId="19" applyNumberFormat="1" applyFont="1" applyFill="1" applyBorder="1" applyAlignment="1">
      <alignment horizontal="center" vertical="center"/>
    </xf>
    <xf numFmtId="0" fontId="25" fillId="3" borderId="3" xfId="19" applyFont="1" applyFill="1" applyBorder="1" applyAlignment="1">
      <alignment horizontal="left" vertical="center" wrapText="1"/>
    </xf>
    <xf numFmtId="0" fontId="25" fillId="3" borderId="2" xfId="19" applyFont="1" applyFill="1" applyBorder="1" applyAlignment="1">
      <alignment horizontal="left"/>
    </xf>
    <xf numFmtId="0" fontId="8" fillId="3" borderId="40" xfId="19" applyFont="1" applyFill="1" applyBorder="1" applyAlignment="1">
      <alignment horizontal="center"/>
    </xf>
    <xf numFmtId="0" fontId="28" fillId="3" borderId="2" xfId="19" applyFont="1" applyFill="1" applyBorder="1" applyAlignment="1">
      <alignment horizontal="center"/>
    </xf>
    <xf numFmtId="0" fontId="24" fillId="3" borderId="38" xfId="19" applyFont="1" applyFill="1" applyBorder="1"/>
    <xf numFmtId="0" fontId="2" fillId="3" borderId="10" xfId="19" applyFill="1" applyBorder="1"/>
    <xf numFmtId="0" fontId="3" fillId="3" borderId="1" xfId="19" applyFont="1" applyFill="1" applyBorder="1"/>
    <xf numFmtId="0" fontId="3" fillId="3" borderId="10" xfId="19" applyFont="1" applyFill="1" applyBorder="1"/>
    <xf numFmtId="0" fontId="75" fillId="3" borderId="1" xfId="19" applyFont="1" applyFill="1" applyBorder="1"/>
    <xf numFmtId="0" fontId="25" fillId="3" borderId="39" xfId="19" applyFont="1" applyFill="1" applyBorder="1"/>
    <xf numFmtId="0" fontId="8" fillId="3" borderId="0" xfId="19" applyFont="1" applyFill="1" applyBorder="1" applyAlignment="1">
      <alignment horizontal="center"/>
    </xf>
    <xf numFmtId="3" fontId="8" fillId="3" borderId="2" xfId="19" applyNumberFormat="1" applyFont="1" applyFill="1" applyBorder="1" applyAlignment="1">
      <alignment horizontal="center"/>
    </xf>
    <xf numFmtId="3" fontId="75" fillId="3" borderId="3" xfId="19" applyNumberFormat="1" applyFont="1" applyFill="1" applyBorder="1" applyAlignment="1">
      <alignment horizontal="center"/>
    </xf>
    <xf numFmtId="0" fontId="24" fillId="3" borderId="38" xfId="19" applyFont="1" applyFill="1" applyBorder="1" applyAlignment="1">
      <alignment vertical="center" wrapText="1"/>
    </xf>
    <xf numFmtId="0" fontId="8" fillId="3" borderId="32" xfId="19" applyFont="1" applyFill="1" applyBorder="1" applyAlignment="1">
      <alignment horizontal="center"/>
    </xf>
    <xf numFmtId="0" fontId="25" fillId="3" borderId="39" xfId="19" applyFont="1" applyFill="1" applyBorder="1" applyAlignment="1">
      <alignment vertical="center" wrapText="1"/>
    </xf>
    <xf numFmtId="0" fontId="16" fillId="3" borderId="3" xfId="19" applyFont="1" applyFill="1" applyBorder="1" applyAlignment="1">
      <alignment horizontal="center"/>
    </xf>
    <xf numFmtId="0" fontId="2" fillId="2" borderId="0" xfId="19" applyFill="1"/>
    <xf numFmtId="0" fontId="25" fillId="3" borderId="40" xfId="19" applyFont="1" applyFill="1" applyBorder="1" applyAlignment="1">
      <alignment vertical="center" wrapText="1"/>
    </xf>
    <xf numFmtId="0" fontId="16" fillId="3" borderId="2" xfId="19" applyFont="1" applyFill="1" applyBorder="1" applyAlignment="1">
      <alignment horizontal="center" vertical="center"/>
    </xf>
    <xf numFmtId="0" fontId="2" fillId="3" borderId="1" xfId="19" applyFill="1" applyBorder="1"/>
    <xf numFmtId="0" fontId="75" fillId="3" borderId="3" xfId="19" applyFont="1" applyFill="1" applyBorder="1" applyAlignment="1">
      <alignment horizontal="center"/>
    </xf>
    <xf numFmtId="0" fontId="75" fillId="3" borderId="2" xfId="19" applyFont="1" applyFill="1" applyBorder="1" applyAlignment="1">
      <alignment horizontal="center"/>
    </xf>
    <xf numFmtId="49" fontId="8" fillId="3" borderId="1" xfId="19" applyNumberFormat="1" applyFont="1" applyFill="1" applyBorder="1" applyAlignment="1">
      <alignment horizontal="center"/>
    </xf>
    <xf numFmtId="0" fontId="8" fillId="3" borderId="3" xfId="19" applyFont="1" applyFill="1" applyBorder="1"/>
    <xf numFmtId="49" fontId="75" fillId="3" borderId="3" xfId="19" applyNumberFormat="1" applyFont="1" applyFill="1" applyBorder="1" applyAlignment="1">
      <alignment horizontal="center"/>
    </xf>
    <xf numFmtId="0" fontId="8" fillId="3" borderId="2" xfId="19" applyFont="1" applyFill="1" applyBorder="1"/>
    <xf numFmtId="49" fontId="75" fillId="3" borderId="2" xfId="19" applyNumberFormat="1" applyFont="1" applyFill="1" applyBorder="1" applyAlignment="1">
      <alignment horizontal="center"/>
    </xf>
    <xf numFmtId="0" fontId="8" fillId="3" borderId="10" xfId="19" applyFont="1" applyFill="1" applyBorder="1" applyAlignment="1">
      <alignment horizontal="center"/>
    </xf>
    <xf numFmtId="49" fontId="8" fillId="3" borderId="3" xfId="19" applyNumberFormat="1" applyFont="1" applyFill="1" applyBorder="1" applyAlignment="1">
      <alignment horizontal="center"/>
    </xf>
    <xf numFmtId="0" fontId="8" fillId="3" borderId="3" xfId="19" applyFont="1" applyFill="1" applyBorder="1" applyAlignment="1">
      <alignment vertical="center" wrapText="1"/>
    </xf>
    <xf numFmtId="0" fontId="8" fillId="3" borderId="0" xfId="19" applyFont="1" applyFill="1" applyBorder="1" applyAlignment="1">
      <alignment horizontal="center" vertical="center"/>
    </xf>
    <xf numFmtId="49" fontId="75" fillId="3" borderId="3" xfId="19" applyNumberFormat="1" applyFont="1" applyFill="1" applyBorder="1" applyAlignment="1">
      <alignment horizontal="center" vertical="center"/>
    </xf>
    <xf numFmtId="0" fontId="8" fillId="3" borderId="3" xfId="19" applyFont="1" applyFill="1" applyBorder="1" applyAlignment="1">
      <alignment horizontal="left"/>
    </xf>
    <xf numFmtId="0" fontId="7" fillId="3" borderId="32" xfId="19" applyFont="1" applyFill="1" applyBorder="1" applyAlignment="1">
      <alignment vertical="center" wrapText="1"/>
    </xf>
    <xf numFmtId="0" fontId="8" fillId="3" borderId="50" xfId="19" applyFont="1" applyFill="1" applyBorder="1" applyAlignment="1">
      <alignment horizontal="center"/>
    </xf>
    <xf numFmtId="0" fontId="8" fillId="3" borderId="32" xfId="19" applyNumberFormat="1" applyFont="1" applyFill="1" applyBorder="1" applyAlignment="1">
      <alignment horizontal="center"/>
    </xf>
    <xf numFmtId="49" fontId="75" fillId="3" borderId="32" xfId="19" applyNumberFormat="1" applyFont="1" applyFill="1" applyBorder="1" applyAlignment="1">
      <alignment horizontal="center"/>
    </xf>
    <xf numFmtId="0" fontId="7" fillId="3" borderId="32" xfId="19" applyFont="1" applyFill="1" applyBorder="1"/>
    <xf numFmtId="0" fontId="75" fillId="3" borderId="32" xfId="19" applyFont="1" applyFill="1" applyBorder="1" applyAlignment="1">
      <alignment horizontal="center"/>
    </xf>
    <xf numFmtId="0" fontId="7" fillId="3" borderId="1" xfId="19" applyFont="1" applyFill="1" applyBorder="1" applyAlignment="1">
      <alignment wrapText="1"/>
    </xf>
    <xf numFmtId="0" fontId="8" fillId="3" borderId="5" xfId="19" applyFont="1" applyFill="1" applyBorder="1" applyAlignment="1">
      <alignment horizontal="center" vertical="center"/>
    </xf>
    <xf numFmtId="0" fontId="28" fillId="3" borderId="1" xfId="19" applyFont="1" applyFill="1" applyBorder="1" applyAlignment="1">
      <alignment horizontal="center" vertical="center"/>
    </xf>
    <xf numFmtId="0" fontId="76" fillId="3" borderId="1" xfId="19" applyFont="1" applyFill="1" applyBorder="1"/>
    <xf numFmtId="0" fontId="2" fillId="0" borderId="0" xfId="19" applyFont="1" applyFill="1"/>
    <xf numFmtId="0" fontId="7" fillId="3" borderId="1" xfId="19" applyFont="1" applyFill="1" applyBorder="1" applyAlignment="1">
      <alignment vertical="center"/>
    </xf>
    <xf numFmtId="0" fontId="8" fillId="3" borderId="3" xfId="19" applyFont="1" applyFill="1" applyBorder="1" applyAlignment="1">
      <alignment vertical="center"/>
    </xf>
    <xf numFmtId="0" fontId="8" fillId="3" borderId="3" xfId="19" applyFont="1" applyFill="1" applyBorder="1" applyAlignment="1">
      <alignment horizontal="center" vertical="center"/>
    </xf>
    <xf numFmtId="0" fontId="25" fillId="3" borderId="3" xfId="19" applyFont="1" applyFill="1" applyBorder="1" applyAlignment="1">
      <alignment vertical="center"/>
    </xf>
    <xf numFmtId="0" fontId="25" fillId="3" borderId="3" xfId="19" applyFont="1" applyFill="1" applyBorder="1" applyAlignment="1">
      <alignment vertical="center" wrapText="1"/>
    </xf>
    <xf numFmtId="0" fontId="75" fillId="3" borderId="3" xfId="19" applyFont="1" applyFill="1" applyBorder="1" applyAlignment="1">
      <alignment horizontal="center" vertical="center"/>
    </xf>
    <xf numFmtId="0" fontId="33" fillId="3" borderId="3" xfId="19" applyFont="1" applyFill="1" applyBorder="1" applyAlignment="1">
      <alignment vertical="center" wrapText="1"/>
    </xf>
    <xf numFmtId="0" fontId="25" fillId="3" borderId="3" xfId="19" applyFont="1" applyFill="1" applyBorder="1" applyAlignment="1">
      <alignment horizontal="center" vertical="center"/>
    </xf>
    <xf numFmtId="0" fontId="33" fillId="3" borderId="3" xfId="19" applyFont="1" applyFill="1" applyBorder="1" applyAlignment="1">
      <alignment horizontal="left" vertical="center" wrapText="1"/>
    </xf>
    <xf numFmtId="0" fontId="33" fillId="3" borderId="3" xfId="19" applyFont="1" applyFill="1" applyBorder="1" applyAlignment="1">
      <alignment vertical="center"/>
    </xf>
    <xf numFmtId="0" fontId="33" fillId="3" borderId="2" xfId="19" applyFont="1" applyFill="1" applyBorder="1" applyAlignment="1">
      <alignment vertical="center" wrapText="1"/>
    </xf>
    <xf numFmtId="0" fontId="8" fillId="3" borderId="2" xfId="19" applyFont="1" applyFill="1" applyBorder="1" applyAlignment="1">
      <alignment horizontal="center" vertical="center"/>
    </xf>
    <xf numFmtId="0" fontId="7" fillId="3" borderId="1" xfId="19" applyFont="1" applyFill="1" applyBorder="1" applyAlignment="1">
      <alignment horizontal="left"/>
    </xf>
    <xf numFmtId="0" fontId="28" fillId="3" borderId="3" xfId="19" applyFont="1" applyFill="1" applyBorder="1" applyAlignment="1">
      <alignment horizontal="left"/>
    </xf>
    <xf numFmtId="0" fontId="28" fillId="3" borderId="3" xfId="19" applyFont="1" applyFill="1" applyBorder="1"/>
    <xf numFmtId="3" fontId="8" fillId="0" borderId="3" xfId="19" applyNumberFormat="1" applyFont="1" applyFill="1" applyBorder="1" applyAlignment="1">
      <alignment horizontal="center"/>
    </xf>
    <xf numFmtId="0" fontId="7" fillId="3" borderId="12" xfId="19" applyFont="1" applyFill="1" applyBorder="1" applyAlignment="1">
      <alignment horizontal="left"/>
    </xf>
    <xf numFmtId="0" fontId="8" fillId="3" borderId="13" xfId="19" applyFont="1" applyFill="1" applyBorder="1" applyAlignment="1">
      <alignment horizontal="center"/>
    </xf>
    <xf numFmtId="0" fontId="8" fillId="3" borderId="12" xfId="19" applyFont="1" applyFill="1" applyBorder="1" applyAlignment="1">
      <alignment horizontal="center"/>
    </xf>
    <xf numFmtId="0" fontId="24" fillId="3" borderId="67" xfId="19" applyFont="1" applyFill="1" applyBorder="1" applyAlignment="1">
      <alignment horizontal="left"/>
    </xf>
    <xf numFmtId="0" fontId="8" fillId="3" borderId="54" xfId="19" applyFont="1" applyFill="1" applyBorder="1" applyAlignment="1">
      <alignment horizontal="center"/>
    </xf>
    <xf numFmtId="0" fontId="8" fillId="3" borderId="67" xfId="19" applyFont="1" applyFill="1" applyBorder="1" applyAlignment="1">
      <alignment horizontal="center"/>
    </xf>
    <xf numFmtId="0" fontId="75" fillId="3" borderId="67" xfId="19" applyFont="1" applyFill="1" applyBorder="1" applyAlignment="1">
      <alignment horizontal="center"/>
    </xf>
    <xf numFmtId="0" fontId="28" fillId="0" borderId="0" xfId="19" applyFont="1"/>
    <xf numFmtId="0" fontId="3" fillId="0" borderId="0" xfId="19" applyFont="1" applyFill="1"/>
    <xf numFmtId="0" fontId="8" fillId="3" borderId="0" xfId="19" applyFont="1" applyFill="1"/>
    <xf numFmtId="3" fontId="25" fillId="0" borderId="14" xfId="0" applyNumberFormat="1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165" fontId="25" fillId="0" borderId="14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>
      <alignment horizontal="center" vertical="center" wrapText="1"/>
    </xf>
    <xf numFmtId="3" fontId="25" fillId="0" borderId="54" xfId="0" applyNumberFormat="1" applyFont="1" applyFill="1" applyBorder="1" applyAlignment="1">
      <alignment horizontal="center" vertical="center" wrapText="1"/>
    </xf>
    <xf numFmtId="165" fontId="25" fillId="0" borderId="67" xfId="0" applyNumberFormat="1" applyFont="1" applyFill="1" applyBorder="1" applyAlignment="1">
      <alignment horizontal="center" vertical="center" wrapText="1"/>
    </xf>
    <xf numFmtId="3" fontId="25" fillId="0" borderId="67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66" fillId="0" borderId="5" xfId="0" applyNumberFormat="1" applyFont="1" applyFill="1" applyBorder="1" applyAlignment="1">
      <alignment horizontal="center" vertical="center"/>
    </xf>
    <xf numFmtId="3" fontId="66" fillId="0" borderId="32" xfId="0" applyNumberFormat="1" applyFont="1" applyFill="1" applyBorder="1" applyAlignment="1">
      <alignment horizontal="center" vertical="center"/>
    </xf>
    <xf numFmtId="3" fontId="8" fillId="0" borderId="55" xfId="0" applyNumberFormat="1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 wrapText="1"/>
    </xf>
    <xf numFmtId="0" fontId="3" fillId="2" borderId="59" xfId="0" applyFont="1" applyFill="1" applyBorder="1"/>
    <xf numFmtId="0" fontId="3" fillId="2" borderId="59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/>
    </xf>
    <xf numFmtId="0" fontId="21" fillId="2" borderId="59" xfId="0" applyFont="1" applyFill="1" applyBorder="1" applyAlignment="1">
      <alignment horizontal="left" vertical="center" wrapText="1"/>
    </xf>
    <xf numFmtId="165" fontId="3" fillId="2" borderId="59" xfId="0" applyNumberFormat="1" applyFont="1" applyFill="1" applyBorder="1" applyAlignment="1">
      <alignment horizontal="center" vertical="center"/>
    </xf>
    <xf numFmtId="165" fontId="3" fillId="2" borderId="59" xfId="0" applyNumberFormat="1" applyFont="1" applyFill="1" applyBorder="1" applyAlignment="1">
      <alignment horizontal="center"/>
    </xf>
    <xf numFmtId="166" fontId="3" fillId="2" borderId="59" xfId="0" applyNumberFormat="1" applyFont="1" applyFill="1" applyBorder="1" applyAlignment="1">
      <alignment horizontal="center"/>
    </xf>
    <xf numFmtId="165" fontId="3" fillId="2" borderId="59" xfId="0" applyNumberFormat="1" applyFont="1" applyFill="1" applyBorder="1"/>
    <xf numFmtId="0" fontId="21" fillId="2" borderId="59" xfId="0" applyFont="1" applyFill="1" applyBorder="1" applyAlignment="1">
      <alignment vertical="center"/>
    </xf>
    <xf numFmtId="0" fontId="21" fillId="2" borderId="5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vertical="center"/>
    </xf>
    <xf numFmtId="0" fontId="21" fillId="0" borderId="67" xfId="0" applyFont="1" applyFill="1" applyBorder="1" applyAlignment="1">
      <alignment horizontal="left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44" xfId="0" applyNumberFormat="1" applyFont="1" applyFill="1" applyBorder="1" applyAlignment="1">
      <alignment horizontal="center" vertical="center"/>
    </xf>
    <xf numFmtId="165" fontId="3" fillId="0" borderId="75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7" fillId="0" borderId="55" xfId="0" applyNumberFormat="1" applyFont="1" applyFill="1" applyBorder="1" applyAlignment="1">
      <alignment horizontal="center" vertical="center" wrapText="1"/>
    </xf>
    <xf numFmtId="165" fontId="7" fillId="0" borderId="5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top" wrapText="1"/>
    </xf>
    <xf numFmtId="0" fontId="35" fillId="0" borderId="66" xfId="0" applyFont="1" applyFill="1" applyBorder="1" applyAlignment="1">
      <alignment horizontal="center" vertical="top" wrapText="1"/>
    </xf>
    <xf numFmtId="0" fontId="35" fillId="0" borderId="5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3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6" fillId="0" borderId="55" xfId="0" applyNumberFormat="1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24" fillId="0" borderId="55" xfId="0" applyNumberFormat="1" applyFont="1" applyFill="1" applyBorder="1" applyAlignment="1">
      <alignment horizontal="center" vertical="center"/>
    </xf>
    <xf numFmtId="3" fontId="24" fillId="0" borderId="50" xfId="0" applyNumberFormat="1" applyFont="1" applyFill="1" applyBorder="1" applyAlignment="1">
      <alignment horizontal="center" vertical="center"/>
    </xf>
    <xf numFmtId="3" fontId="24" fillId="0" borderId="5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2" fontId="54" fillId="0" borderId="55" xfId="0" applyNumberFormat="1" applyFont="1" applyFill="1" applyBorder="1" applyAlignment="1">
      <alignment horizontal="center" vertical="center" wrapText="1"/>
    </xf>
    <xf numFmtId="2" fontId="54" fillId="0" borderId="52" xfId="0" applyNumberFormat="1" applyFont="1" applyFill="1" applyBorder="1" applyAlignment="1">
      <alignment horizontal="center" vertical="center" wrapText="1"/>
    </xf>
    <xf numFmtId="2" fontId="54" fillId="0" borderId="71" xfId="0" applyNumberFormat="1" applyFont="1" applyFill="1" applyBorder="1" applyAlignment="1">
      <alignment horizontal="center" vertical="center" wrapText="1"/>
    </xf>
    <xf numFmtId="2" fontId="54" fillId="0" borderId="7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38" xfId="0" applyNumberFormat="1" applyFont="1" applyFill="1" applyBorder="1" applyAlignment="1">
      <alignment horizontal="center" vertical="center" wrapText="1"/>
    </xf>
    <xf numFmtId="2" fontId="12" fillId="0" borderId="31" xfId="0" applyNumberFormat="1" applyFont="1" applyFill="1" applyBorder="1" applyAlignment="1">
      <alignment horizontal="center" vertical="center" wrapText="1"/>
    </xf>
    <xf numFmtId="2" fontId="12" fillId="0" borderId="40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67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7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68" fillId="0" borderId="0" xfId="0" applyFont="1" applyFill="1" applyBorder="1" applyAlignment="1">
      <alignment horizontal="center" vertical="justify"/>
    </xf>
    <xf numFmtId="0" fontId="49" fillId="0" borderId="34" xfId="0" applyFont="1" applyFill="1" applyBorder="1" applyAlignment="1">
      <alignment horizontal="center" vertical="center" wrapText="1"/>
    </xf>
    <xf numFmtId="0" fontId="49" fillId="0" borderId="68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60" xfId="0" applyFont="1" applyFill="1" applyBorder="1" applyAlignment="1">
      <alignment horizontal="center" vertical="center" wrapText="1"/>
    </xf>
    <xf numFmtId="0" fontId="49" fillId="0" borderId="65" xfId="0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top" wrapText="1"/>
    </xf>
    <xf numFmtId="0" fontId="36" fillId="0" borderId="29" xfId="0" applyFont="1" applyFill="1" applyBorder="1" applyAlignment="1">
      <alignment horizontal="center" vertical="top" wrapText="1"/>
    </xf>
    <xf numFmtId="0" fontId="36" fillId="0" borderId="66" xfId="0" applyFont="1" applyFill="1" applyBorder="1" applyAlignment="1">
      <alignment horizontal="center" vertical="top" wrapText="1"/>
    </xf>
    <xf numFmtId="0" fontId="48" fillId="0" borderId="73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49" fillId="0" borderId="70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49" fillId="0" borderId="69" xfId="0" applyFont="1" applyFill="1" applyBorder="1" applyAlignment="1">
      <alignment horizontal="center" vertical="center" wrapText="1"/>
    </xf>
    <xf numFmtId="49" fontId="37" fillId="0" borderId="55" xfId="0" applyNumberFormat="1" applyFont="1" applyFill="1" applyBorder="1" applyAlignment="1">
      <alignment horizontal="center" vertical="center" wrapText="1"/>
    </xf>
    <xf numFmtId="49" fontId="37" fillId="0" borderId="50" xfId="0" applyNumberFormat="1" applyFont="1" applyFill="1" applyBorder="1" applyAlignment="1">
      <alignment horizontal="center" vertical="center" wrapText="1"/>
    </xf>
    <xf numFmtId="49" fontId="37" fillId="0" borderId="52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/>
    </xf>
    <xf numFmtId="0" fontId="7" fillId="3" borderId="3" xfId="19" applyFont="1" applyFill="1" applyBorder="1" applyAlignment="1">
      <alignment horizontal="center" vertical="center" textRotation="90"/>
    </xf>
    <xf numFmtId="0" fontId="7" fillId="3" borderId="4" xfId="19" applyFont="1" applyFill="1" applyBorder="1" applyAlignment="1">
      <alignment horizontal="center" vertical="center" textRotation="90"/>
    </xf>
    <xf numFmtId="0" fontId="7" fillId="3" borderId="2" xfId="19" applyFont="1" applyFill="1" applyBorder="1" applyAlignment="1">
      <alignment horizontal="center" vertical="center" textRotation="90"/>
    </xf>
    <xf numFmtId="0" fontId="18" fillId="0" borderId="0" xfId="19" applyFont="1" applyFill="1" applyBorder="1" applyAlignment="1">
      <alignment horizontal="center"/>
    </xf>
    <xf numFmtId="0" fontId="10" fillId="0" borderId="0" xfId="19" applyFont="1" applyFill="1" applyBorder="1" applyAlignment="1">
      <alignment horizontal="center"/>
    </xf>
    <xf numFmtId="0" fontId="8" fillId="3" borderId="5" xfId="19" applyFont="1" applyFill="1" applyBorder="1" applyAlignment="1">
      <alignment horizontal="center"/>
    </xf>
    <xf numFmtId="0" fontId="8" fillId="3" borderId="31" xfId="19" applyFont="1" applyFill="1" applyBorder="1" applyAlignment="1">
      <alignment horizontal="center"/>
    </xf>
    <xf numFmtId="0" fontId="6" fillId="3" borderId="1" xfId="19" applyFont="1" applyFill="1" applyBorder="1" applyAlignment="1">
      <alignment horizontal="center" vertical="center"/>
    </xf>
    <xf numFmtId="0" fontId="6" fillId="3" borderId="2" xfId="19" applyFont="1" applyFill="1" applyBorder="1" applyAlignment="1">
      <alignment horizontal="center" vertical="center"/>
    </xf>
    <xf numFmtId="0" fontId="35" fillId="3" borderId="55" xfId="19" applyFont="1" applyFill="1" applyBorder="1" applyAlignment="1">
      <alignment horizontal="center" vertical="center"/>
    </xf>
    <xf numFmtId="0" fontId="35" fillId="3" borderId="50" xfId="19" applyFont="1" applyFill="1" applyBorder="1" applyAlignment="1">
      <alignment horizontal="center" vertical="center"/>
    </xf>
    <xf numFmtId="0" fontId="35" fillId="3" borderId="52" xfId="19" applyFont="1" applyFill="1" applyBorder="1" applyAlignment="1">
      <alignment horizontal="center" vertical="center"/>
    </xf>
    <xf numFmtId="0" fontId="28" fillId="0" borderId="0" xfId="19" applyFont="1" applyFill="1" applyAlignment="1">
      <alignment horizontal="left" vertical="center" wrapText="1"/>
    </xf>
    <xf numFmtId="0" fontId="7" fillId="3" borderId="1" xfId="19" applyFont="1" applyFill="1" applyBorder="1" applyAlignment="1">
      <alignment horizontal="center" vertical="center" textRotation="90"/>
    </xf>
    <xf numFmtId="0" fontId="8" fillId="3" borderId="3" xfId="19" applyNumberFormat="1" applyFont="1" applyFill="1" applyBorder="1" applyAlignment="1">
      <alignment horizontal="center" wrapText="1"/>
    </xf>
    <xf numFmtId="0" fontId="8" fillId="3" borderId="2" xfId="19" applyNumberFormat="1" applyFont="1" applyFill="1" applyBorder="1" applyAlignment="1">
      <alignment horizontal="center" wrapText="1"/>
    </xf>
    <xf numFmtId="0" fontId="7" fillId="3" borderId="57" xfId="19" applyFont="1" applyFill="1" applyBorder="1" applyAlignment="1">
      <alignment horizontal="center" vertical="center" textRotation="90"/>
    </xf>
    <xf numFmtId="0" fontId="7" fillId="3" borderId="66" xfId="19" applyFont="1" applyFill="1" applyBorder="1" applyAlignment="1">
      <alignment horizontal="center" vertical="center" textRotation="90"/>
    </xf>
    <xf numFmtId="0" fontId="68" fillId="0" borderId="0" xfId="0" applyFont="1" applyFill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7" fontId="52" fillId="0" borderId="36" xfId="0" applyNumberFormat="1" applyFont="1" applyFill="1" applyBorder="1" applyAlignment="1">
      <alignment vertical="center" wrapText="1"/>
    </xf>
    <xf numFmtId="167" fontId="52" fillId="0" borderId="15" xfId="0" applyNumberFormat="1" applyFont="1" applyFill="1" applyBorder="1" applyAlignment="1">
      <alignment vertical="center" wrapText="1"/>
    </xf>
    <xf numFmtId="167" fontId="52" fillId="0" borderId="4" xfId="0" applyNumberFormat="1" applyFont="1" applyFill="1" applyBorder="1" applyAlignment="1">
      <alignment vertical="center" wrapText="1"/>
    </xf>
    <xf numFmtId="167" fontId="52" fillId="0" borderId="0" xfId="0" applyNumberFormat="1" applyFont="1" applyFill="1" applyBorder="1" applyAlignment="1">
      <alignment vertical="center" wrapText="1"/>
    </xf>
    <xf numFmtId="167" fontId="52" fillId="0" borderId="31" xfId="0" applyNumberFormat="1" applyFont="1" applyFill="1" applyBorder="1" applyAlignment="1">
      <alignment vertical="center" wrapText="1"/>
    </xf>
    <xf numFmtId="167" fontId="52" fillId="0" borderId="9" xfId="0" applyNumberFormat="1" applyFont="1" applyFill="1" applyBorder="1" applyAlignment="1">
      <alignment vertical="center" wrapText="1"/>
    </xf>
    <xf numFmtId="166" fontId="39" fillId="0" borderId="46" xfId="0" applyNumberFormat="1" applyFont="1" applyFill="1" applyBorder="1" applyAlignment="1">
      <alignment horizontal="center" vertical="center"/>
    </xf>
    <xf numFmtId="166" fontId="39" fillId="0" borderId="80" xfId="0" applyNumberFormat="1" applyFont="1" applyFill="1" applyBorder="1" applyAlignment="1">
      <alignment horizontal="center" vertical="center"/>
    </xf>
    <xf numFmtId="166" fontId="39" fillId="0" borderId="24" xfId="0" applyNumberFormat="1" applyFont="1" applyFill="1" applyBorder="1" applyAlignment="1">
      <alignment horizontal="center" vertical="center"/>
    </xf>
    <xf numFmtId="166" fontId="39" fillId="0" borderId="62" xfId="0" applyNumberFormat="1" applyFont="1" applyFill="1" applyBorder="1" applyAlignment="1">
      <alignment horizontal="center" vertical="center"/>
    </xf>
    <xf numFmtId="166" fontId="39" fillId="0" borderId="7" xfId="0" applyNumberFormat="1" applyFont="1" applyFill="1" applyBorder="1" applyAlignment="1">
      <alignment horizontal="center" vertical="center"/>
    </xf>
    <xf numFmtId="166" fontId="39" fillId="0" borderId="79" xfId="0" applyNumberFormat="1" applyFont="1" applyFill="1" applyBorder="1" applyAlignment="1">
      <alignment horizontal="center" vertical="center"/>
    </xf>
    <xf numFmtId="169" fontId="39" fillId="0" borderId="26" xfId="1" applyNumberFormat="1" applyFont="1" applyFill="1" applyBorder="1" applyAlignment="1">
      <alignment horizontal="center" vertical="center"/>
    </xf>
    <xf numFmtId="169" fontId="39" fillId="0" borderId="8" xfId="1" applyNumberFormat="1" applyFont="1" applyFill="1" applyBorder="1" applyAlignment="1">
      <alignment horizontal="center" vertical="center"/>
    </xf>
    <xf numFmtId="169" fontId="39" fillId="0" borderId="56" xfId="1" applyNumberFormat="1" applyFont="1" applyFill="1" applyBorder="1" applyAlignment="1">
      <alignment horizontal="center" vertical="center"/>
    </xf>
    <xf numFmtId="169" fontId="39" fillId="0" borderId="18" xfId="1" applyNumberFormat="1" applyFont="1" applyFill="1" applyBorder="1" applyAlignment="1">
      <alignment horizontal="center" vertical="center"/>
    </xf>
    <xf numFmtId="169" fontId="39" fillId="0" borderId="68" xfId="1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1" fontId="52" fillId="0" borderId="71" xfId="0" applyNumberFormat="1" applyFont="1" applyFill="1" applyBorder="1" applyAlignment="1">
      <alignment horizontal="center" vertical="center"/>
    </xf>
    <xf numFmtId="1" fontId="52" fillId="0" borderId="42" xfId="0" applyNumberFormat="1" applyFont="1" applyFill="1" applyBorder="1" applyAlignment="1">
      <alignment horizontal="center" vertical="center"/>
    </xf>
    <xf numFmtId="1" fontId="52" fillId="0" borderId="78" xfId="0" applyNumberFormat="1" applyFont="1" applyFill="1" applyBorder="1" applyAlignment="1">
      <alignment horizontal="center" vertical="center"/>
    </xf>
    <xf numFmtId="1" fontId="52" fillId="0" borderId="70" xfId="0" applyNumberFormat="1" applyFont="1" applyFill="1" applyBorder="1" applyAlignment="1">
      <alignment horizontal="center" vertical="center"/>
    </xf>
    <xf numFmtId="1" fontId="52" fillId="0" borderId="72" xfId="0" applyNumberFormat="1" applyFont="1" applyFill="1" applyBorder="1" applyAlignment="1">
      <alignment horizontal="center" vertical="center"/>
    </xf>
    <xf numFmtId="1" fontId="52" fillId="0" borderId="47" xfId="0" applyNumberFormat="1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center"/>
    </xf>
    <xf numFmtId="0" fontId="52" fillId="0" borderId="60" xfId="0" applyFont="1" applyFill="1" applyBorder="1" applyAlignment="1">
      <alignment horizontal="center"/>
    </xf>
    <xf numFmtId="0" fontId="56" fillId="0" borderId="58" xfId="0" applyFont="1" applyFill="1" applyBorder="1" applyAlignment="1">
      <alignment horizontal="center" wrapText="1"/>
    </xf>
    <xf numFmtId="0" fontId="56" fillId="0" borderId="18" xfId="0" applyFont="1" applyFill="1" applyBorder="1" applyAlignment="1">
      <alignment horizontal="center" wrapText="1"/>
    </xf>
    <xf numFmtId="49" fontId="52" fillId="0" borderId="5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166" fontId="39" fillId="0" borderId="71" xfId="0" applyNumberFormat="1" applyFont="1" applyFill="1" applyBorder="1" applyAlignment="1">
      <alignment horizontal="center" vertical="center"/>
    </xf>
    <xf numFmtId="166" fontId="39" fillId="0" borderId="78" xfId="0" applyNumberFormat="1" applyFont="1" applyFill="1" applyBorder="1" applyAlignment="1">
      <alignment horizontal="center" vertical="center"/>
    </xf>
    <xf numFmtId="166" fontId="39" fillId="0" borderId="74" xfId="0" applyNumberFormat="1" applyFont="1" applyFill="1" applyBorder="1" applyAlignment="1">
      <alignment horizontal="center" vertical="center"/>
    </xf>
    <xf numFmtId="166" fontId="39" fillId="0" borderId="8" xfId="0" applyNumberFormat="1" applyFont="1" applyFill="1" applyBorder="1" applyAlignment="1">
      <alignment horizontal="center" vertical="center"/>
    </xf>
    <xf numFmtId="166" fontId="39" fillId="0" borderId="56" xfId="0" applyNumberFormat="1" applyFont="1" applyFill="1" applyBorder="1" applyAlignment="1">
      <alignment horizontal="center" vertical="center"/>
    </xf>
    <xf numFmtId="166" fontId="39" fillId="0" borderId="58" xfId="0" applyNumberFormat="1" applyFont="1" applyFill="1" applyBorder="1" applyAlignment="1">
      <alignment horizontal="center" vertical="center"/>
    </xf>
    <xf numFmtId="166" fontId="39" fillId="0" borderId="18" xfId="0" applyNumberFormat="1" applyFont="1" applyFill="1" applyBorder="1" applyAlignment="1">
      <alignment horizontal="center" vertical="center"/>
    </xf>
    <xf numFmtId="166" fontId="39" fillId="0" borderId="68" xfId="0" applyNumberFormat="1" applyFont="1" applyFill="1" applyBorder="1" applyAlignment="1">
      <alignment horizontal="center" vertical="center"/>
    </xf>
    <xf numFmtId="166" fontId="39" fillId="0" borderId="72" xfId="0" applyNumberFormat="1" applyFont="1" applyFill="1" applyBorder="1" applyAlignment="1">
      <alignment horizontal="center" vertical="center"/>
    </xf>
    <xf numFmtId="166" fontId="39" fillId="0" borderId="47" xfId="0" applyNumberFormat="1" applyFont="1" applyFill="1" applyBorder="1" applyAlignment="1">
      <alignment horizontal="center" vertical="center"/>
    </xf>
    <xf numFmtId="166" fontId="39" fillId="0" borderId="40" xfId="0" applyNumberFormat="1" applyFont="1" applyFill="1" applyBorder="1" applyAlignment="1">
      <alignment horizontal="center" vertical="center"/>
    </xf>
    <xf numFmtId="166" fontId="39" fillId="0" borderId="30" xfId="0" applyNumberFormat="1" applyFont="1" applyFill="1" applyBorder="1" applyAlignment="1">
      <alignment horizontal="center" vertical="center"/>
    </xf>
    <xf numFmtId="167" fontId="52" fillId="0" borderId="29" xfId="0" applyNumberFormat="1" applyFont="1" applyFill="1" applyBorder="1" applyAlignment="1">
      <alignment horizontal="left" vertical="top" wrapText="1"/>
    </xf>
    <xf numFmtId="167" fontId="52" fillId="0" borderId="19" xfId="0" applyNumberFormat="1" applyFont="1" applyFill="1" applyBorder="1" applyAlignment="1">
      <alignment horizontal="left" vertical="top" wrapText="1"/>
    </xf>
    <xf numFmtId="166" fontId="39" fillId="0" borderId="20" xfId="0" applyNumberFormat="1" applyFont="1" applyFill="1" applyBorder="1" applyAlignment="1">
      <alignment horizontal="center" vertical="center"/>
    </xf>
    <xf numFmtId="166" fontId="39" fillId="0" borderId="16" xfId="0" applyNumberFormat="1" applyFont="1" applyFill="1" applyBorder="1" applyAlignment="1">
      <alignment horizontal="center" vertical="center"/>
    </xf>
    <xf numFmtId="166" fontId="39" fillId="0" borderId="19" xfId="0" applyNumberFormat="1" applyFont="1" applyFill="1" applyBorder="1" applyAlignment="1">
      <alignment horizontal="center" vertical="center"/>
    </xf>
    <xf numFmtId="165" fontId="39" fillId="0" borderId="20" xfId="0" applyNumberFormat="1" applyFont="1" applyFill="1" applyBorder="1" applyAlignment="1">
      <alignment horizontal="center"/>
    </xf>
    <xf numFmtId="165" fontId="39" fillId="0" borderId="16" xfId="0" applyNumberFormat="1" applyFont="1" applyFill="1" applyBorder="1" applyAlignment="1">
      <alignment horizontal="center"/>
    </xf>
    <xf numFmtId="165" fontId="39" fillId="0" borderId="43" xfId="0" applyNumberFormat="1" applyFont="1" applyFill="1" applyBorder="1" applyAlignment="1">
      <alignment horizontal="center"/>
    </xf>
    <xf numFmtId="167" fontId="52" fillId="0" borderId="66" xfId="0" applyNumberFormat="1" applyFont="1" applyFill="1" applyBorder="1" applyAlignment="1">
      <alignment horizontal="left" vertical="top" wrapText="1"/>
    </xf>
    <xf numFmtId="167" fontId="52" fillId="0" borderId="69" xfId="0" applyNumberFormat="1" applyFont="1" applyFill="1" applyBorder="1" applyAlignment="1">
      <alignment horizontal="left" vertical="top" wrapText="1"/>
    </xf>
    <xf numFmtId="166" fontId="39" fillId="0" borderId="75" xfId="0" applyNumberFormat="1" applyFont="1" applyFill="1" applyBorder="1" applyAlignment="1">
      <alignment horizontal="center"/>
    </xf>
    <xf numFmtId="166" fontId="39" fillId="0" borderId="54" xfId="0" applyNumberFormat="1" applyFont="1" applyFill="1" applyBorder="1" applyAlignment="1">
      <alignment horizontal="center"/>
    </xf>
    <xf numFmtId="166" fontId="39" fillId="0" borderId="69" xfId="0" applyNumberFormat="1" applyFont="1" applyFill="1" applyBorder="1" applyAlignment="1">
      <alignment horizontal="center"/>
    </xf>
    <xf numFmtId="165" fontId="39" fillId="0" borderId="75" xfId="0" applyNumberFormat="1" applyFont="1" applyFill="1" applyBorder="1" applyAlignment="1">
      <alignment horizontal="center"/>
    </xf>
    <xf numFmtId="165" fontId="39" fillId="0" borderId="54" xfId="0" applyNumberFormat="1" applyFont="1" applyFill="1" applyBorder="1" applyAlignment="1">
      <alignment horizontal="center"/>
    </xf>
    <xf numFmtId="165" fontId="39" fillId="0" borderId="45" xfId="0" applyNumberFormat="1" applyFont="1" applyFill="1" applyBorder="1" applyAlignment="1">
      <alignment horizontal="center"/>
    </xf>
    <xf numFmtId="0" fontId="52" fillId="0" borderId="55" xfId="0" applyFont="1" applyFill="1" applyBorder="1" applyAlignment="1">
      <alignment horizontal="left" vertical="center" wrapText="1"/>
    </xf>
    <xf numFmtId="0" fontId="52" fillId="0" borderId="73" xfId="0" applyFont="1" applyFill="1" applyBorder="1" applyAlignment="1">
      <alignment horizontal="left" vertical="center" wrapText="1"/>
    </xf>
    <xf numFmtId="49" fontId="52" fillId="0" borderId="51" xfId="0" applyNumberFormat="1" applyFont="1" applyFill="1" applyBorder="1" applyAlignment="1">
      <alignment horizontal="center" vertical="center"/>
    </xf>
    <xf numFmtId="49" fontId="52" fillId="0" borderId="50" xfId="0" applyNumberFormat="1" applyFont="1" applyFill="1" applyBorder="1" applyAlignment="1">
      <alignment horizontal="center" vertical="center"/>
    </xf>
    <xf numFmtId="49" fontId="52" fillId="0" borderId="73" xfId="0" applyNumberFormat="1" applyFont="1" applyFill="1" applyBorder="1" applyAlignment="1">
      <alignment horizontal="center" vertical="center"/>
    </xf>
    <xf numFmtId="49" fontId="52" fillId="0" borderId="52" xfId="0" applyNumberFormat="1" applyFont="1" applyFill="1" applyBorder="1" applyAlignment="1">
      <alignment horizontal="center" vertical="center"/>
    </xf>
    <xf numFmtId="167" fontId="52" fillId="0" borderId="57" xfId="0" applyNumberFormat="1" applyFont="1" applyFill="1" applyBorder="1" applyAlignment="1">
      <alignment horizontal="left" vertical="top" wrapText="1"/>
    </xf>
    <xf numFmtId="167" fontId="52" fillId="0" borderId="61" xfId="0" applyNumberFormat="1" applyFont="1" applyFill="1" applyBorder="1" applyAlignment="1">
      <alignment horizontal="left" vertical="top" wrapText="1"/>
    </xf>
    <xf numFmtId="166" fontId="39" fillId="0" borderId="53" xfId="0" applyNumberFormat="1" applyFont="1" applyFill="1" applyBorder="1" applyAlignment="1">
      <alignment horizontal="center" vertical="center"/>
    </xf>
    <xf numFmtId="166" fontId="39" fillId="0" borderId="13" xfId="0" applyNumberFormat="1" applyFont="1" applyFill="1" applyBorder="1" applyAlignment="1">
      <alignment horizontal="center" vertical="center"/>
    </xf>
    <xf numFmtId="166" fontId="39" fillId="0" borderId="61" xfId="0" applyNumberFormat="1" applyFont="1" applyFill="1" applyBorder="1" applyAlignment="1">
      <alignment horizontal="center" vertical="center"/>
    </xf>
    <xf numFmtId="165" fontId="39" fillId="0" borderId="53" xfId="0" applyNumberFormat="1" applyFont="1" applyFill="1" applyBorder="1" applyAlignment="1">
      <alignment horizontal="center" vertical="center"/>
    </xf>
    <xf numFmtId="165" fontId="39" fillId="0" borderId="13" xfId="0" applyNumberFormat="1" applyFont="1" applyFill="1" applyBorder="1" applyAlignment="1">
      <alignment horizontal="center" vertical="center"/>
    </xf>
    <xf numFmtId="165" fontId="39" fillId="0" borderId="41" xfId="0" applyNumberFormat="1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 horizontal="center"/>
    </xf>
    <xf numFmtId="0" fontId="52" fillId="0" borderId="29" xfId="0" applyFont="1" applyFill="1" applyBorder="1" applyAlignment="1">
      <alignment horizontal="left"/>
    </xf>
    <xf numFmtId="0" fontId="52" fillId="0" borderId="16" xfId="0" applyFont="1" applyFill="1" applyBorder="1" applyAlignment="1">
      <alignment horizontal="left"/>
    </xf>
    <xf numFmtId="0" fontId="52" fillId="0" borderId="19" xfId="0" applyFont="1" applyFill="1" applyBorder="1" applyAlignment="1">
      <alignment horizontal="left"/>
    </xf>
    <xf numFmtId="166" fontId="39" fillId="0" borderId="20" xfId="0" applyNumberFormat="1" applyFont="1" applyFill="1" applyBorder="1" applyAlignment="1">
      <alignment horizontal="center"/>
    </xf>
    <xf numFmtId="166" fontId="39" fillId="0" borderId="19" xfId="0" applyNumberFormat="1" applyFont="1" applyFill="1" applyBorder="1" applyAlignment="1">
      <alignment horizontal="center"/>
    </xf>
    <xf numFmtId="166" fontId="39" fillId="0" borderId="16" xfId="0" applyNumberFormat="1" applyFont="1" applyFill="1" applyBorder="1" applyAlignment="1">
      <alignment horizontal="center"/>
    </xf>
    <xf numFmtId="166" fontId="39" fillId="0" borderId="43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76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wrapText="1"/>
    </xf>
    <xf numFmtId="0" fontId="52" fillId="0" borderId="58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0" fontId="52" fillId="0" borderId="59" xfId="0" applyFont="1" applyFill="1" applyBorder="1" applyAlignment="1">
      <alignment horizontal="center" wrapText="1"/>
    </xf>
    <xf numFmtId="0" fontId="52" fillId="0" borderId="66" xfId="0" applyFont="1" applyFill="1" applyBorder="1" applyAlignment="1">
      <alignment horizontal="left"/>
    </xf>
    <xf numFmtId="0" fontId="52" fillId="0" borderId="54" xfId="0" applyFont="1" applyFill="1" applyBorder="1" applyAlignment="1">
      <alignment horizontal="left"/>
    </xf>
    <xf numFmtId="0" fontId="52" fillId="0" borderId="69" xfId="0" applyFont="1" applyFill="1" applyBorder="1" applyAlignment="1">
      <alignment horizontal="left"/>
    </xf>
    <xf numFmtId="166" fontId="39" fillId="0" borderId="45" xfId="0" applyNumberFormat="1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169" fontId="39" fillId="0" borderId="37" xfId="1" applyNumberFormat="1" applyFont="1" applyFill="1" applyBorder="1" applyAlignment="1">
      <alignment horizontal="center" vertical="center"/>
    </xf>
    <xf numFmtId="169" fontId="39" fillId="0" borderId="47" xfId="1" applyNumberFormat="1" applyFont="1" applyFill="1" applyBorder="1" applyAlignment="1">
      <alignment horizontal="center" vertical="center"/>
    </xf>
    <xf numFmtId="169" fontId="39" fillId="0" borderId="30" xfId="1" applyNumberFormat="1" applyFont="1" applyFill="1" applyBorder="1" applyAlignment="1">
      <alignment horizontal="center" vertical="center"/>
    </xf>
    <xf numFmtId="1" fontId="52" fillId="0" borderId="74" xfId="0" applyNumberFormat="1" applyFont="1" applyFill="1" applyBorder="1" applyAlignment="1">
      <alignment horizontal="center" vertical="center"/>
    </xf>
    <xf numFmtId="1" fontId="52" fillId="0" borderId="25" xfId="0" applyNumberFormat="1" applyFont="1" applyFill="1" applyBorder="1" applyAlignment="1">
      <alignment horizontal="center" vertical="center"/>
    </xf>
    <xf numFmtId="1" fontId="52" fillId="0" borderId="34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/>
    </xf>
    <xf numFmtId="0" fontId="52" fillId="0" borderId="50" xfId="0" applyFont="1" applyFill="1" applyBorder="1" applyAlignment="1">
      <alignment horizontal="left" vertical="center" wrapText="1"/>
    </xf>
    <xf numFmtId="49" fontId="52" fillId="0" borderId="55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167" fontId="52" fillId="0" borderId="13" xfId="0" applyNumberFormat="1" applyFont="1" applyFill="1" applyBorder="1" applyAlignment="1">
      <alignment horizontal="left" vertical="top" wrapText="1"/>
    </xf>
    <xf numFmtId="166" fontId="39" fillId="0" borderId="57" xfId="0" applyNumberFormat="1" applyFont="1" applyFill="1" applyBorder="1" applyAlignment="1">
      <alignment horizontal="center" vertical="center"/>
    </xf>
    <xf numFmtId="166" fontId="39" fillId="0" borderId="41" xfId="0" applyNumberFormat="1" applyFont="1" applyFill="1" applyBorder="1" applyAlignment="1">
      <alignment horizontal="center" vertical="center"/>
    </xf>
    <xf numFmtId="165" fontId="39" fillId="0" borderId="0" xfId="0" applyNumberFormat="1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74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0" fontId="52" fillId="0" borderId="38" xfId="0" applyFont="1" applyFill="1" applyBorder="1" applyAlignment="1">
      <alignment horizontal="center" wrapText="1"/>
    </xf>
    <xf numFmtId="0" fontId="52" fillId="0" borderId="56" xfId="0" applyFont="1" applyFill="1" applyBorder="1" applyAlignment="1">
      <alignment horizontal="center" wrapText="1"/>
    </xf>
    <xf numFmtId="0" fontId="52" fillId="0" borderId="9" xfId="0" applyFont="1" applyFill="1" applyBorder="1" applyAlignment="1">
      <alignment horizontal="center" wrapText="1"/>
    </xf>
    <xf numFmtId="0" fontId="52" fillId="0" borderId="40" xfId="0" applyFont="1" applyFill="1" applyBorder="1" applyAlignment="1">
      <alignment horizontal="center" wrapText="1"/>
    </xf>
    <xf numFmtId="0" fontId="52" fillId="0" borderId="75" xfId="0" applyFont="1" applyFill="1" applyBorder="1" applyAlignment="1">
      <alignment horizontal="center" wrapText="1"/>
    </xf>
    <xf numFmtId="0" fontId="52" fillId="0" borderId="69" xfId="0" applyFont="1" applyFill="1" applyBorder="1" applyAlignment="1">
      <alignment horizontal="center" wrapText="1"/>
    </xf>
    <xf numFmtId="0" fontId="52" fillId="0" borderId="75" xfId="0" applyFont="1" applyFill="1" applyBorder="1" applyAlignment="1">
      <alignment horizontal="center"/>
    </xf>
    <xf numFmtId="0" fontId="52" fillId="0" borderId="69" xfId="0" applyFont="1" applyFill="1" applyBorder="1" applyAlignment="1">
      <alignment horizontal="center"/>
    </xf>
    <xf numFmtId="167" fontId="52" fillId="0" borderId="16" xfId="0" applyNumberFormat="1" applyFont="1" applyFill="1" applyBorder="1" applyAlignment="1">
      <alignment horizontal="left" vertical="top" wrapText="1"/>
    </xf>
    <xf numFmtId="166" fontId="39" fillId="0" borderId="29" xfId="0" applyNumberFormat="1" applyFont="1" applyFill="1" applyBorder="1" applyAlignment="1">
      <alignment horizontal="center" vertical="center"/>
    </xf>
    <xf numFmtId="166" fontId="39" fillId="0" borderId="43" xfId="0" applyNumberFormat="1" applyFont="1" applyFill="1" applyBorder="1" applyAlignment="1">
      <alignment horizontal="center" vertical="center"/>
    </xf>
    <xf numFmtId="165" fontId="39" fillId="0" borderId="0" xfId="0" applyNumberFormat="1" applyFont="1" applyFill="1" applyBorder="1" applyAlignment="1">
      <alignment horizontal="center"/>
    </xf>
    <xf numFmtId="167" fontId="52" fillId="0" borderId="54" xfId="0" applyNumberFormat="1" applyFont="1" applyFill="1" applyBorder="1" applyAlignment="1">
      <alignment horizontal="left" vertical="top" wrapText="1"/>
    </xf>
    <xf numFmtId="166" fontId="39" fillId="0" borderId="66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/>
    </xf>
    <xf numFmtId="0" fontId="39" fillId="0" borderId="16" xfId="0" applyFont="1" applyFill="1" applyBorder="1" applyAlignment="1">
      <alignment horizontal="left"/>
    </xf>
    <xf numFmtId="0" fontId="39" fillId="0" borderId="19" xfId="0" applyFont="1" applyFill="1" applyBorder="1" applyAlignment="1">
      <alignment horizontal="left"/>
    </xf>
    <xf numFmtId="0" fontId="52" fillId="0" borderId="57" xfId="0" applyFont="1" applyFill="1" applyBorder="1" applyAlignment="1">
      <alignment horizontal="left"/>
    </xf>
    <xf numFmtId="0" fontId="52" fillId="0" borderId="13" xfId="0" applyFont="1" applyFill="1" applyBorder="1" applyAlignment="1">
      <alignment horizontal="left"/>
    </xf>
    <xf numFmtId="0" fontId="52" fillId="0" borderId="61" xfId="0" applyFont="1" applyFill="1" applyBorder="1" applyAlignment="1">
      <alignment horizontal="left"/>
    </xf>
    <xf numFmtId="166" fontId="52" fillId="0" borderId="53" xfId="0" applyNumberFormat="1" applyFont="1" applyFill="1" applyBorder="1" applyAlignment="1">
      <alignment horizontal="center"/>
    </xf>
    <xf numFmtId="166" fontId="52" fillId="0" borderId="61" xfId="0" applyNumberFormat="1" applyFont="1" applyFill="1" applyBorder="1" applyAlignment="1">
      <alignment horizontal="center"/>
    </xf>
    <xf numFmtId="166" fontId="52" fillId="0" borderId="13" xfId="0" applyNumberFormat="1" applyFont="1" applyFill="1" applyBorder="1" applyAlignment="1">
      <alignment horizontal="center"/>
    </xf>
    <xf numFmtId="166" fontId="52" fillId="0" borderId="41" xfId="0" applyNumberFormat="1" applyFont="1" applyFill="1" applyBorder="1" applyAlignment="1">
      <alignment horizontal="center"/>
    </xf>
    <xf numFmtId="166" fontId="52" fillId="0" borderId="20" xfId="0" applyNumberFormat="1" applyFont="1" applyFill="1" applyBorder="1" applyAlignment="1">
      <alignment horizontal="center"/>
    </xf>
    <xf numFmtId="166" fontId="52" fillId="0" borderId="19" xfId="0" applyNumberFormat="1" applyFont="1" applyFill="1" applyBorder="1" applyAlignment="1">
      <alignment horizontal="center"/>
    </xf>
    <xf numFmtId="166" fontId="52" fillId="0" borderId="16" xfId="0" applyNumberFormat="1" applyFont="1" applyFill="1" applyBorder="1" applyAlignment="1">
      <alignment horizontal="center"/>
    </xf>
    <xf numFmtId="166" fontId="52" fillId="0" borderId="43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wrapText="1"/>
    </xf>
    <xf numFmtId="0" fontId="39" fillId="0" borderId="33" xfId="0" applyFont="1" applyFill="1" applyBorder="1" applyAlignment="1">
      <alignment horizontal="left"/>
    </xf>
    <xf numFmtId="0" fontId="39" fillId="0" borderId="21" xfId="0" applyFont="1" applyFill="1" applyBorder="1" applyAlignment="1">
      <alignment horizontal="left"/>
    </xf>
    <xf numFmtId="0" fontId="39" fillId="0" borderId="35" xfId="0" applyFont="1" applyFill="1" applyBorder="1" applyAlignment="1">
      <alignment horizontal="left"/>
    </xf>
    <xf numFmtId="166" fontId="39" fillId="0" borderId="25" xfId="0" applyNumberFormat="1" applyFont="1" applyFill="1" applyBorder="1" applyAlignment="1">
      <alignment horizontal="center"/>
    </xf>
    <xf numFmtId="166" fontId="39" fillId="0" borderId="35" xfId="0" applyNumberFormat="1" applyFont="1" applyFill="1" applyBorder="1" applyAlignment="1">
      <alignment horizontal="center"/>
    </xf>
    <xf numFmtId="166" fontId="39" fillId="0" borderId="21" xfId="0" applyNumberFormat="1" applyFont="1" applyFill="1" applyBorder="1" applyAlignment="1">
      <alignment horizontal="center"/>
    </xf>
    <xf numFmtId="166" fontId="39" fillId="0" borderId="48" xfId="0" applyNumberFormat="1" applyFont="1" applyFill="1" applyBorder="1" applyAlignment="1">
      <alignment horizontal="center"/>
    </xf>
    <xf numFmtId="0" fontId="39" fillId="0" borderId="31" xfId="0" applyFont="1" applyFill="1" applyBorder="1" applyAlignment="1">
      <alignment horizontal="left"/>
    </xf>
    <xf numFmtId="0" fontId="39" fillId="0" borderId="9" xfId="0" applyFont="1" applyFill="1" applyBorder="1" applyAlignment="1">
      <alignment horizontal="left"/>
    </xf>
    <xf numFmtId="0" fontId="39" fillId="0" borderId="77" xfId="0" applyFont="1" applyFill="1" applyBorder="1" applyAlignment="1">
      <alignment horizontal="left"/>
    </xf>
    <xf numFmtId="166" fontId="39" fillId="0" borderId="56" xfId="0" applyNumberFormat="1" applyFont="1" applyFill="1" applyBorder="1" applyAlignment="1">
      <alignment horizontal="center"/>
    </xf>
    <xf numFmtId="166" fontId="39" fillId="0" borderId="77" xfId="0" applyNumberFormat="1" applyFont="1" applyFill="1" applyBorder="1" applyAlignment="1">
      <alignment horizontal="center"/>
    </xf>
    <xf numFmtId="166" fontId="39" fillId="0" borderId="9" xfId="0" applyNumberFormat="1" applyFont="1" applyFill="1" applyBorder="1" applyAlignment="1">
      <alignment horizontal="center"/>
    </xf>
    <xf numFmtId="166" fontId="39" fillId="0" borderId="40" xfId="0" applyNumberFormat="1" applyFont="1" applyFill="1" applyBorder="1" applyAlignment="1">
      <alignment horizontal="center"/>
    </xf>
    <xf numFmtId="0" fontId="36" fillId="0" borderId="79" xfId="0" applyFont="1" applyFill="1" applyBorder="1" applyAlignment="1">
      <alignment horizontal="center" vertical="center"/>
    </xf>
    <xf numFmtId="0" fontId="36" fillId="0" borderId="79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 wrapText="1"/>
    </xf>
    <xf numFmtId="0" fontId="39" fillId="0" borderId="9" xfId="0" applyFont="1" applyFill="1" applyBorder="1" applyAlignment="1">
      <alignment horizontal="center"/>
    </xf>
    <xf numFmtId="0" fontId="36" fillId="0" borderId="55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46" fillId="0" borderId="55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top" wrapText="1"/>
    </xf>
    <xf numFmtId="0" fontId="36" fillId="0" borderId="41" xfId="0" applyFont="1" applyFill="1" applyBorder="1" applyAlignment="1">
      <alignment horizontal="center" vertical="top" wrapText="1"/>
    </xf>
    <xf numFmtId="0" fontId="46" fillId="0" borderId="57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166" fontId="36" fillId="0" borderId="57" xfId="0" applyNumberFormat="1" applyFont="1" applyFill="1" applyBorder="1" applyAlignment="1">
      <alignment horizontal="center" vertical="center"/>
    </xf>
    <xf numFmtId="166" fontId="36" fillId="0" borderId="41" xfId="0" applyNumberFormat="1" applyFont="1" applyFill="1" applyBorder="1" applyAlignment="1">
      <alignment horizontal="center" vertical="center"/>
    </xf>
    <xf numFmtId="2" fontId="36" fillId="0" borderId="57" xfId="0" applyNumberFormat="1" applyFont="1" applyFill="1" applyBorder="1" applyAlignment="1">
      <alignment horizontal="center" vertical="center"/>
    </xf>
    <xf numFmtId="2" fontId="36" fillId="0" borderId="41" xfId="0" applyNumberFormat="1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2" fontId="36" fillId="0" borderId="29" xfId="0" applyNumberFormat="1" applyFont="1" applyFill="1" applyBorder="1" applyAlignment="1">
      <alignment horizontal="center" vertical="center"/>
    </xf>
    <xf numFmtId="2" fontId="36" fillId="0" borderId="43" xfId="0" applyNumberFormat="1" applyFont="1" applyFill="1" applyBorder="1" applyAlignment="1">
      <alignment horizontal="center" vertical="center"/>
    </xf>
    <xf numFmtId="166" fontId="36" fillId="0" borderId="29" xfId="0" applyNumberFormat="1" applyFont="1" applyFill="1" applyBorder="1" applyAlignment="1">
      <alignment horizontal="center" vertical="center"/>
    </xf>
    <xf numFmtId="166" fontId="36" fillId="0" borderId="43" xfId="0" applyNumberFormat="1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top" wrapText="1"/>
    </xf>
    <xf numFmtId="0" fontId="36" fillId="0" borderId="43" xfId="0" applyFont="1" applyFill="1" applyBorder="1" applyAlignment="1">
      <alignment horizontal="center" vertical="top" wrapText="1"/>
    </xf>
    <xf numFmtId="0" fontId="36" fillId="0" borderId="27" xfId="0" applyFont="1" applyFill="1" applyBorder="1" applyAlignment="1">
      <alignment horizontal="center" vertical="top" wrapText="1"/>
    </xf>
    <xf numFmtId="0" fontId="36" fillId="0" borderId="64" xfId="0" applyFont="1" applyFill="1" applyBorder="1" applyAlignment="1">
      <alignment horizontal="center" vertical="top" wrapText="1"/>
    </xf>
    <xf numFmtId="0" fontId="36" fillId="0" borderId="28" xfId="0" applyFont="1" applyFill="1" applyBorder="1" applyAlignment="1">
      <alignment horizontal="center" vertical="top" wrapText="1"/>
    </xf>
    <xf numFmtId="0" fontId="49" fillId="0" borderId="27" xfId="0" applyFont="1" applyFill="1" applyBorder="1" applyAlignment="1">
      <alignment horizontal="center" vertical="top" wrapText="1"/>
    </xf>
    <xf numFmtId="0" fontId="49" fillId="0" borderId="64" xfId="0" applyFont="1" applyFill="1" applyBorder="1" applyAlignment="1">
      <alignment horizontal="center" vertical="top" wrapText="1"/>
    </xf>
    <xf numFmtId="0" fontId="49" fillId="0" borderId="28" xfId="0" applyFont="1" applyFill="1" applyBorder="1" applyAlignment="1">
      <alignment horizontal="center" vertical="top" wrapText="1"/>
    </xf>
    <xf numFmtId="0" fontId="49" fillId="0" borderId="73" xfId="0" applyFont="1" applyFill="1" applyBorder="1" applyAlignment="1">
      <alignment horizontal="center" vertical="top" wrapText="1"/>
    </xf>
    <xf numFmtId="0" fontId="49" fillId="0" borderId="51" xfId="0" applyFont="1" applyFill="1" applyBorder="1" applyAlignment="1">
      <alignment horizontal="center" vertical="top" wrapText="1"/>
    </xf>
    <xf numFmtId="0" fontId="49" fillId="0" borderId="55" xfId="0" applyFont="1" applyFill="1" applyBorder="1" applyAlignment="1">
      <alignment horizontal="center" vertical="top" wrapText="1"/>
    </xf>
    <xf numFmtId="0" fontId="49" fillId="0" borderId="50" xfId="0" applyFont="1" applyFill="1" applyBorder="1" applyAlignment="1">
      <alignment horizontal="center" vertical="top" wrapText="1"/>
    </xf>
    <xf numFmtId="0" fontId="49" fillId="0" borderId="52" xfId="0" applyFont="1" applyFill="1" applyBorder="1" applyAlignment="1">
      <alignment horizontal="center" vertical="top" wrapText="1"/>
    </xf>
    <xf numFmtId="0" fontId="36" fillId="0" borderId="54" xfId="0" applyFont="1" applyFill="1" applyBorder="1" applyAlignment="1">
      <alignment horizontal="center" vertical="top" wrapText="1"/>
    </xf>
    <xf numFmtId="0" fontId="36" fillId="0" borderId="45" xfId="0" applyFont="1" applyFill="1" applyBorder="1" applyAlignment="1">
      <alignment horizontal="center" vertical="top" wrapText="1"/>
    </xf>
    <xf numFmtId="0" fontId="46" fillId="0" borderId="66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166" fontId="36" fillId="0" borderId="66" xfId="0" applyNumberFormat="1" applyFont="1" applyFill="1" applyBorder="1" applyAlignment="1">
      <alignment horizontal="center" vertical="center"/>
    </xf>
    <xf numFmtId="166" fontId="36" fillId="0" borderId="45" xfId="0" applyNumberFormat="1" applyFont="1" applyFill="1" applyBorder="1" applyAlignment="1">
      <alignment horizontal="center" vertical="center"/>
    </xf>
    <xf numFmtId="2" fontId="36" fillId="0" borderId="66" xfId="0" applyNumberFormat="1" applyFont="1" applyFill="1" applyBorder="1" applyAlignment="1">
      <alignment horizontal="center" vertical="center"/>
    </xf>
    <xf numFmtId="2" fontId="36" fillId="0" borderId="45" xfId="0" applyNumberFormat="1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top" wrapText="1"/>
    </xf>
    <xf numFmtId="0" fontId="36" fillId="0" borderId="42" xfId="0" applyFont="1" applyFill="1" applyBorder="1" applyAlignment="1">
      <alignment horizontal="center" vertical="top" wrapText="1"/>
    </xf>
    <xf numFmtId="0" fontId="36" fillId="0" borderId="70" xfId="0" applyFont="1" applyFill="1" applyBorder="1" applyAlignment="1">
      <alignment horizontal="center" vertical="top" wrapText="1"/>
    </xf>
    <xf numFmtId="0" fontId="36" fillId="0" borderId="34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0" fontId="36" fillId="0" borderId="57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  <xf numFmtId="0" fontId="36" fillId="0" borderId="70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 vertical="top" wrapText="1"/>
    </xf>
    <xf numFmtId="0" fontId="36" fillId="0" borderId="59" xfId="0" applyFont="1" applyFill="1" applyBorder="1" applyAlignment="1">
      <alignment horizontal="center" vertical="top" wrapText="1"/>
    </xf>
    <xf numFmtId="0" fontId="36" fillId="0" borderId="18" xfId="0" applyFont="1" applyFill="1" applyBorder="1" applyAlignment="1">
      <alignment horizontal="center" vertical="top" wrapText="1"/>
    </xf>
    <xf numFmtId="0" fontId="36" fillId="0" borderId="17" xfId="0" applyFont="1" applyFill="1" applyBorder="1" applyAlignment="1">
      <alignment horizontal="center"/>
    </xf>
    <xf numFmtId="0" fontId="36" fillId="0" borderId="59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6" fillId="0" borderId="29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6" fillId="0" borderId="43" xfId="0" applyFont="1" applyFill="1" applyBorder="1" applyAlignment="1">
      <alignment horizontal="center"/>
    </xf>
    <xf numFmtId="0" fontId="37" fillId="0" borderId="9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top" wrapText="1"/>
    </xf>
    <xf numFmtId="0" fontId="36" fillId="0" borderId="65" xfId="0" applyFont="1" applyFill="1" applyBorder="1" applyAlignment="1">
      <alignment horizontal="center" vertical="top" wrapText="1"/>
    </xf>
    <xf numFmtId="0" fontId="36" fillId="0" borderId="68" xfId="0" applyFont="1" applyFill="1" applyBorder="1" applyAlignment="1">
      <alignment horizontal="center" vertical="top" wrapText="1"/>
    </xf>
    <xf numFmtId="0" fontId="36" fillId="0" borderId="44" xfId="0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/>
    </xf>
    <xf numFmtId="0" fontId="36" fillId="0" borderId="68" xfId="0" applyFont="1" applyFill="1" applyBorder="1" applyAlignment="1">
      <alignment horizontal="center"/>
    </xf>
    <xf numFmtId="0" fontId="36" fillId="0" borderId="66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0" fontId="36" fillId="0" borderId="45" xfId="0" applyFont="1" applyFill="1" applyBorder="1" applyAlignment="1">
      <alignment horizontal="center"/>
    </xf>
    <xf numFmtId="0" fontId="37" fillId="0" borderId="50" xfId="0" applyFont="1" applyFill="1" applyBorder="1" applyAlignment="1">
      <alignment horizontal="center" wrapText="1"/>
    </xf>
    <xf numFmtId="49" fontId="36" fillId="0" borderId="71" xfId="0" applyNumberFormat="1" applyFont="1" applyFill="1" applyBorder="1" applyAlignment="1">
      <alignment horizontal="center" vertical="center" wrapText="1"/>
    </xf>
    <xf numFmtId="49" fontId="36" fillId="0" borderId="78" xfId="0" applyNumberFormat="1" applyFont="1" applyFill="1" applyBorder="1" applyAlignment="1">
      <alignment horizontal="center" vertical="center" wrapText="1"/>
    </xf>
    <xf numFmtId="2" fontId="36" fillId="0" borderId="78" xfId="0" applyNumberFormat="1" applyFont="1" applyFill="1" applyBorder="1" applyAlignment="1">
      <alignment horizontal="center" vertical="center" wrapText="1"/>
    </xf>
    <xf numFmtId="0" fontId="36" fillId="0" borderId="78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/>
    </xf>
    <xf numFmtId="49" fontId="36" fillId="0" borderId="17" xfId="0" applyNumberFormat="1" applyFont="1" applyFill="1" applyBorder="1" applyAlignment="1">
      <alignment horizontal="center" vertical="center" wrapText="1"/>
    </xf>
    <xf numFmtId="49" fontId="36" fillId="0" borderId="59" xfId="0" applyNumberFormat="1" applyFont="1" applyFill="1" applyBorder="1" applyAlignment="1">
      <alignment horizontal="center" vertical="center" wrapText="1"/>
    </xf>
    <xf numFmtId="2" fontId="36" fillId="0" borderId="59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 wrapText="1"/>
    </xf>
    <xf numFmtId="49" fontId="36" fillId="0" borderId="79" xfId="0" applyNumberFormat="1" applyFont="1" applyFill="1" applyBorder="1" applyAlignment="1">
      <alignment horizontal="center" vertical="center" wrapText="1"/>
    </xf>
    <xf numFmtId="2" fontId="36" fillId="0" borderId="79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right"/>
    </xf>
  </cellXfs>
  <cellStyles count="21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0" xfId="15"/>
    <cellStyle name="Обычный 31" xfId="16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30915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3.9921264333100594E-2"/>
                  <c:y val="-4.5373785363955643E-2"/>
                </c:manualLayout>
              </c:layout>
              <c:showVal val="1"/>
            </c:dLbl>
            <c:dLbl>
              <c:idx val="1"/>
              <c:layout>
                <c:manualLayout>
                  <c:x val="-4.212553904674237E-2"/>
                  <c:y val="4.6124939844157969E-2"/>
                </c:manualLayout>
              </c:layout>
              <c:showVal val="1"/>
            </c:dLbl>
            <c:dLbl>
              <c:idx val="2"/>
              <c:layout>
                <c:manualLayout>
                  <c:x val="-3.845444752018537E-2"/>
                  <c:y val="4.2209434483888482E-2"/>
                </c:manualLayout>
              </c:layout>
              <c:showVal val="1"/>
            </c:dLbl>
            <c:dLbl>
              <c:idx val="3"/>
              <c:layout>
                <c:manualLayout>
                  <c:x val="-4.0025538810521823E-2"/>
                  <c:y val="-4.5785200126967233E-2"/>
                </c:manualLayout>
              </c:layout>
              <c:showVal val="1"/>
            </c:dLbl>
            <c:dLbl>
              <c:idx val="4"/>
              <c:layout>
                <c:manualLayout>
                  <c:x val="-3.9246011163780785E-2"/>
                  <c:y val="-3.7263856322251009E-2"/>
                </c:manualLayout>
              </c:layout>
              <c:showVal val="1"/>
            </c:dLbl>
            <c:dLbl>
              <c:idx val="5"/>
              <c:layout>
                <c:manualLayout>
                  <c:x val="-3.9547136057045684E-2"/>
                  <c:y val="4.265566284058446E-2"/>
                </c:manualLayout>
              </c:layout>
              <c:showVal val="1"/>
            </c:dLbl>
            <c:dLbl>
              <c:idx val="6"/>
              <c:layout>
                <c:manualLayout>
                  <c:x val="-4.1437349992952746E-2"/>
                  <c:y val="3.1391212639382396E-2"/>
                </c:manualLayout>
              </c:layout>
              <c:showVal val="1"/>
            </c:dLbl>
            <c:dLbl>
              <c:idx val="7"/>
              <c:layout>
                <c:manualLayout>
                  <c:x val="-4.4151597966668732E-2"/>
                  <c:y val="3.5360473564826245E-2"/>
                </c:manualLayout>
              </c:layout>
              <c:showVal val="1"/>
            </c:dLbl>
            <c:dLbl>
              <c:idx val="8"/>
              <c:layout>
                <c:manualLayout>
                  <c:x val="-4.2488868671413785E-2"/>
                  <c:y val="-3.9874261491045788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диаграмма!$AF$28:$AN$28</c:f>
              <c:strCache>
                <c:ptCount val="9"/>
                <c:pt idx="0">
                  <c:v>1 кв. 2011</c:v>
                </c:pt>
                <c:pt idx="1">
                  <c:v>2 кв. 2011</c:v>
                </c:pt>
                <c:pt idx="2">
                  <c:v>3 кв. 2011</c:v>
                </c:pt>
                <c:pt idx="3">
                  <c:v>4 кв. 2011</c:v>
                </c:pt>
                <c:pt idx="4">
                  <c:v>1 кв. 2012</c:v>
                </c:pt>
                <c:pt idx="5">
                  <c:v>2 кв. 2012</c:v>
                </c:pt>
                <c:pt idx="6">
                  <c:v>3 кв. 2012</c:v>
                </c:pt>
                <c:pt idx="7">
                  <c:v>4 кв. 2012</c:v>
                </c:pt>
                <c:pt idx="8">
                  <c:v>1 кв. 2013</c:v>
                </c:pt>
              </c:strCache>
            </c:strRef>
          </c:cat>
          <c:val>
            <c:numRef>
              <c:f>диаграмма!$AF$29:$AN$29</c:f>
              <c:numCache>
                <c:formatCode>#,##0</c:formatCode>
                <c:ptCount val="9"/>
                <c:pt idx="0">
                  <c:v>2202</c:v>
                </c:pt>
                <c:pt idx="1">
                  <c:v>2004</c:v>
                </c:pt>
                <c:pt idx="2">
                  <c:v>2503</c:v>
                </c:pt>
                <c:pt idx="3">
                  <c:v>2952</c:v>
                </c:pt>
                <c:pt idx="4">
                  <c:v>2754</c:v>
                </c:pt>
                <c:pt idx="5">
                  <c:v>2585</c:v>
                </c:pt>
                <c:pt idx="6">
                  <c:v>2679</c:v>
                </c:pt>
                <c:pt idx="7">
                  <c:v>2969</c:v>
                </c:pt>
                <c:pt idx="8">
                  <c:v>2849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3.9517102307885542E-2"/>
                  <c:y val="3.6047223615903741E-2"/>
                </c:manualLayout>
              </c:layout>
              <c:showVal val="1"/>
            </c:dLbl>
            <c:dLbl>
              <c:idx val="1"/>
              <c:layout>
                <c:manualLayout>
                  <c:x val="-4.1623514243364877E-2"/>
                  <c:y val="-5.0000716750458224E-2"/>
                </c:manualLayout>
              </c:layout>
              <c:showVal val="1"/>
            </c:dLbl>
            <c:dLbl>
              <c:idx val="2"/>
              <c:layout>
                <c:manualLayout>
                  <c:x val="-4.4249723762623566E-2"/>
                  <c:y val="-3.9361272948813829E-2"/>
                </c:manualLayout>
              </c:layout>
              <c:showVal val="1"/>
            </c:dLbl>
            <c:dLbl>
              <c:idx val="3"/>
              <c:layout>
                <c:manualLayout>
                  <c:x val="-4.4299442553368117E-2"/>
                  <c:y val="4.4029571076047234E-2"/>
                </c:manualLayout>
              </c:layout>
              <c:showVal val="1"/>
            </c:dLbl>
            <c:dLbl>
              <c:idx val="4"/>
              <c:layout>
                <c:manualLayout>
                  <c:x val="-3.97875185362788E-2"/>
                  <c:y val="4.5208113615186896E-2"/>
                </c:manualLayout>
              </c:layout>
              <c:showVal val="1"/>
            </c:dLbl>
            <c:dLbl>
              <c:idx val="5"/>
              <c:layout>
                <c:manualLayout>
                  <c:x val="-4.8850736653626263E-2"/>
                  <c:y val="-4.8959380727604085E-2"/>
                </c:manualLayout>
              </c:layout>
              <c:showVal val="1"/>
            </c:dLbl>
            <c:dLbl>
              <c:idx val="6"/>
              <c:layout>
                <c:manualLayout>
                  <c:x val="-3.9665583764407625E-2"/>
                  <c:y val="-3.9915628231776593E-2"/>
                </c:manualLayout>
              </c:layout>
              <c:showVal val="1"/>
            </c:dLbl>
            <c:dLbl>
              <c:idx val="7"/>
              <c:layout>
                <c:manualLayout>
                  <c:x val="-3.4790555094550625E-2"/>
                  <c:y val="-4.3758639402844524E-2"/>
                </c:manualLayout>
              </c:layout>
              <c:showVal val="1"/>
            </c:dLbl>
            <c:dLbl>
              <c:idx val="8"/>
              <c:layout>
                <c:manualLayout>
                  <c:x val="-4.0786056331389917E-2"/>
                  <c:y val="4.2784063565526421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диаграмма!$AF$28:$AN$28</c:f>
              <c:strCache>
                <c:ptCount val="9"/>
                <c:pt idx="0">
                  <c:v>1 кв. 2011</c:v>
                </c:pt>
                <c:pt idx="1">
                  <c:v>2 кв. 2011</c:v>
                </c:pt>
                <c:pt idx="2">
                  <c:v>3 кв. 2011</c:v>
                </c:pt>
                <c:pt idx="3">
                  <c:v>4 кв. 2011</c:v>
                </c:pt>
                <c:pt idx="4">
                  <c:v>1 кв. 2012</c:v>
                </c:pt>
                <c:pt idx="5">
                  <c:v>2 кв. 2012</c:v>
                </c:pt>
                <c:pt idx="6">
                  <c:v>3 кв. 2012</c:v>
                </c:pt>
                <c:pt idx="7">
                  <c:v>4 кв. 2012</c:v>
                </c:pt>
                <c:pt idx="8">
                  <c:v>1 кв. 2013</c:v>
                </c:pt>
              </c:strCache>
            </c:strRef>
          </c:cat>
          <c:val>
            <c:numRef>
              <c:f>диаграмма!$AF$30:$AN$30</c:f>
              <c:numCache>
                <c:formatCode>#,##0</c:formatCode>
                <c:ptCount val="9"/>
                <c:pt idx="0">
                  <c:v>1486</c:v>
                </c:pt>
                <c:pt idx="1">
                  <c:v>2039</c:v>
                </c:pt>
                <c:pt idx="2">
                  <c:v>2667</c:v>
                </c:pt>
                <c:pt idx="3">
                  <c:v>2687</c:v>
                </c:pt>
                <c:pt idx="4">
                  <c:v>2181</c:v>
                </c:pt>
                <c:pt idx="5">
                  <c:v>2695</c:v>
                </c:pt>
                <c:pt idx="6">
                  <c:v>3950</c:v>
                </c:pt>
                <c:pt idx="7">
                  <c:v>3372</c:v>
                </c:pt>
                <c:pt idx="8">
                  <c:v>2664</c:v>
                </c:pt>
              </c:numCache>
            </c:numRef>
          </c:val>
        </c:ser>
        <c:marker val="1"/>
        <c:axId val="61117568"/>
        <c:axId val="61119104"/>
      </c:lineChart>
      <c:catAx>
        <c:axId val="61117568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1119104"/>
        <c:crosses val="autoZero"/>
        <c:auto val="1"/>
        <c:lblAlgn val="ctr"/>
        <c:lblOffset val="100"/>
      </c:catAx>
      <c:valAx>
        <c:axId val="61119104"/>
        <c:scaling>
          <c:orientation val="minMax"/>
        </c:scaling>
        <c:axPos val="l"/>
        <c:majorGridlines/>
        <c:numFmt formatCode="#,##0" sourceLinked="1"/>
        <c:tickLblPos val="nextTo"/>
        <c:crossAx val="61117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29345105011292"/>
          <c:y val="0.90339958967117462"/>
          <c:w val="0.54369593203642208"/>
          <c:h val="8.1005868418496801E-2"/>
        </c:manualLayout>
      </c:layout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388" l="0.70000000000000062" r="0.70000000000000062" t="0.75000000000001388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(на душу населения)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3121664"/>
        <c:axId val="63135744"/>
        <c:axId val="0"/>
      </c:bar3DChart>
      <c:catAx>
        <c:axId val="631216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135744"/>
        <c:crosses val="autoZero"/>
        <c:auto val="1"/>
        <c:lblAlgn val="ctr"/>
        <c:lblOffset val="100"/>
        <c:tickLblSkip val="1"/>
        <c:tickMarkSkip val="1"/>
      </c:catAx>
      <c:valAx>
        <c:axId val="63135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121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3182720"/>
        <c:axId val="63184256"/>
        <c:axId val="0"/>
      </c:bar3DChart>
      <c:catAx>
        <c:axId val="631827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184256"/>
        <c:crosses val="autoZero"/>
        <c:auto val="1"/>
        <c:lblAlgn val="ctr"/>
        <c:lblOffset val="100"/>
        <c:tickLblSkip val="1"/>
        <c:tickMarkSkip val="1"/>
      </c:catAx>
      <c:valAx>
        <c:axId val="63184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182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324"/>
          <c:y val="0.16464895065207241"/>
          <c:w val="0.88353500283850561"/>
          <c:h val="0.64164648910415523"/>
        </c:manualLayout>
      </c:layout>
      <c:lineChart>
        <c:grouping val="standard"/>
        <c:ser>
          <c:idx val="0"/>
          <c:order val="0"/>
          <c:tx>
            <c:strRef>
              <c:f>диаграмма!$B$101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2167121401E-2"/>
                  <c:y val="-2.332999048137069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092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759569231145579E-2"/>
                  <c:y val="-1.77535400667509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871736973063968E-2"/>
                  <c:y val="-2.830498039596902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503514984234151E-2"/>
                  <c:y val="-3.2369628773456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9.0602449607421747E-4"/>
                  <c:y val="-1.300230063834614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4.2825095953722388E-3"/>
                  <c:y val="-1.369702861216430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87568789022357E-2"/>
                  <c:y val="-3.178250866789799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8767694812047568E-2"/>
                  <c:y val="2.3543501506756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5.0046144003599042E-3"/>
                  <c:y val="2.4171997018891271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диаграмма!$B$102:$B$113</c:f>
              <c:numCache>
                <c:formatCode>0.0</c:formatCode>
                <c:ptCount val="12"/>
                <c:pt idx="0">
                  <c:v>9554.92</c:v>
                </c:pt>
                <c:pt idx="1">
                  <c:v>9867.18</c:v>
                </c:pt>
                <c:pt idx="2">
                  <c:v>9530.11</c:v>
                </c:pt>
                <c:pt idx="3">
                  <c:v>9482.91</c:v>
                </c:pt>
                <c:pt idx="4">
                  <c:v>8926.49</c:v>
                </c:pt>
                <c:pt idx="5">
                  <c:v>9045.1200000000008</c:v>
                </c:pt>
                <c:pt idx="6">
                  <c:v>9618.7999999999993</c:v>
                </c:pt>
                <c:pt idx="7">
                  <c:v>9040.82</c:v>
                </c:pt>
                <c:pt idx="8">
                  <c:v>8314.33</c:v>
                </c:pt>
                <c:pt idx="9">
                  <c:v>7347.1049999999996</c:v>
                </c:pt>
                <c:pt idx="10">
                  <c:v>7551.3613636363634</c:v>
                </c:pt>
                <c:pt idx="11">
                  <c:v>7567.2</c:v>
                </c:pt>
              </c:numCache>
            </c:numRef>
          </c:val>
        </c:ser>
        <c:ser>
          <c:idx val="1"/>
          <c:order val="1"/>
          <c:tx>
            <c:strRef>
              <c:f>диаграмма!$C$101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310274458000006E-2"/>
                  <c:y val="-2.726081462039484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7130969167273646E-2"/>
                  <c:y val="-2.690878455007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597555374668877E-2"/>
                  <c:y val="-3.038048021775055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7749E-2"/>
                  <c:y val="-3.075537122654400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951763667522792E-2"/>
                  <c:y val="-3.749881017133541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972420996200337E-2"/>
                  <c:y val="3.442169728783921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176533070565353E-2"/>
                  <c:y val="-2.957972845986844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диаграмма!$C$102:$C$113</c:f>
              <c:numCache>
                <c:formatCode>0.0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</c:v>
                </c:pt>
                <c:pt idx="7">
                  <c:v>7491.9</c:v>
                </c:pt>
                <c:pt idx="8">
                  <c:v>8068</c:v>
                </c:pt>
                <c:pt idx="9">
                  <c:v>8069.08</c:v>
                </c:pt>
                <c:pt idx="10">
                  <c:v>7693.92</c:v>
                </c:pt>
                <c:pt idx="11">
                  <c:v>7962.09</c:v>
                </c:pt>
              </c:numCache>
            </c:numRef>
          </c:val>
        </c:ser>
        <c:ser>
          <c:idx val="2"/>
          <c:order val="2"/>
          <c:tx>
            <c:strRef>
              <c:f>диаграмма!$D$101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351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180338701610556E-2"/>
                  <c:y val="3.886017951459774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97814055551486E-2"/>
                  <c:y val="3.004918829590744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946272974982151E-2"/>
                  <c:y val="-2.714482964510949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7.4738667720364013E-2"/>
                  <c:y val="2.148446259032462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8.1804137312979558E-2"/>
                  <c:y val="1.061663588347758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566750989295517E-2"/>
                  <c:y val="2.48903146365963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09988122039737E-2"/>
                  <c:y val="-3.287424257153089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4439634803396554E-2"/>
                  <c:y val="-3.0151564294732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64794829335041E-2"/>
                  <c:y val="-3.021935499234023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58659922634847E-2"/>
                  <c:y val="-4.38726813824530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020588355205427E-2"/>
                  <c:y val="-3.77740290166012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диаграмма!$D$102:$D$113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</c:numCache>
            </c:numRef>
          </c:val>
        </c:ser>
        <c:dLbls>
          <c:showVal val="1"/>
        </c:dLbls>
        <c:marker val="1"/>
        <c:axId val="63256832"/>
        <c:axId val="64102400"/>
      </c:lineChart>
      <c:catAx>
        <c:axId val="63256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102400"/>
        <c:crosses val="autoZero"/>
        <c:auto val="1"/>
        <c:lblAlgn val="ctr"/>
        <c:lblOffset val="100"/>
        <c:tickLblSkip val="1"/>
        <c:tickMarkSkip val="1"/>
      </c:catAx>
      <c:valAx>
        <c:axId val="64102400"/>
        <c:scaling>
          <c:orientation val="minMax"/>
          <c:min val="3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256832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694"/>
          <c:y val="0.9128326944743419"/>
          <c:w val="0.28514088927952563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2368581862"/>
          <c:y val="0.15639810426541362"/>
          <c:w val="0.87087172218290065"/>
          <c:h val="0.65639810426543665"/>
        </c:manualLayout>
      </c:layout>
      <c:lineChart>
        <c:grouping val="standard"/>
        <c:ser>
          <c:idx val="1"/>
          <c:order val="0"/>
          <c:tx>
            <c:strRef>
              <c:f>диаграмма!$E$101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06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227147457332778E-2"/>
                  <c:y val="-2.494257440094541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8030125171033086E-2"/>
                  <c:y val="-2.173666393903430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5.4540204288537923E-4"/>
                  <c:y val="-1.492585229998520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3190622029765686E-2"/>
                  <c:y val="-2.402201368339941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177061270572592E-2"/>
                  <c:y val="-1.979923020694131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161095730105858E-2"/>
                  <c:y val="-3.33015575717092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5086E-2"/>
                  <c:y val="-3.115978818372469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6.989683393891089E-3"/>
                  <c:y val="-2.786331777135806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диаграмма!$E$102:$E$113</c:f>
              <c:numCache>
                <c:formatCode>0.0</c:formatCode>
                <c:ptCount val="12"/>
                <c:pt idx="0">
                  <c:v>25642.38</c:v>
                </c:pt>
                <c:pt idx="1">
                  <c:v>28249.5</c:v>
                </c:pt>
                <c:pt idx="2">
                  <c:v>26807.39</c:v>
                </c:pt>
                <c:pt idx="3">
                  <c:v>26325.14</c:v>
                </c:pt>
                <c:pt idx="4">
                  <c:v>24206.5</c:v>
                </c:pt>
                <c:pt idx="5">
                  <c:v>22349.21</c:v>
                </c:pt>
                <c:pt idx="6">
                  <c:v>23726.31</c:v>
                </c:pt>
                <c:pt idx="7">
                  <c:v>22079.55</c:v>
                </c:pt>
                <c:pt idx="8">
                  <c:v>20388.3</c:v>
                </c:pt>
                <c:pt idx="9">
                  <c:v>18882.859285714287</c:v>
                </c:pt>
                <c:pt idx="10">
                  <c:v>17879.439999999999</c:v>
                </c:pt>
                <c:pt idx="11">
                  <c:v>18148.900000000001</c:v>
                </c:pt>
              </c:numCache>
            </c:numRef>
          </c:val>
        </c:ser>
        <c:ser>
          <c:idx val="2"/>
          <c:order val="1"/>
          <c:tx>
            <c:strRef>
              <c:f>диаграмма!$F$101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4601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448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6009E-2"/>
                  <c:y val="2.6831480452032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диаграмма!$F$102:$F$113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</c:v>
                </c:pt>
                <c:pt idx="7">
                  <c:v>15653.638636363636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</c:ser>
        <c:ser>
          <c:idx val="3"/>
          <c:order val="2"/>
          <c:tx>
            <c:strRef>
              <c:f>диаграмма!$G$101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3930819015803E-2"/>
                  <c:y val="2.338455274794662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219290737884895E-2"/>
                  <c:y val="-2.348074343851189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122317154039492E-2"/>
                  <c:y val="2.959961445895659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76618575751296E-2"/>
                  <c:y val="-2.250935819760874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6.1386435195283626E-2"/>
                  <c:y val="3.135892917935064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2715033530624934E-2"/>
                  <c:y val="3.509739192286220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6359322377747585E-2"/>
                  <c:y val="3.05037824431670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969694416455882E-2"/>
                  <c:y val="3.060910731907791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879484507581397E-2"/>
                  <c:y val="-2.08374083069504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63317472899726E-2"/>
                  <c:y val="-3.627397281817346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387698380325495E-2"/>
                  <c:y val="-2.876297709003743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4868068017187E-2"/>
                  <c:y val="-3.7122969837586998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диаграмма!$G$102:$G$113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</c:numCache>
            </c:numRef>
          </c:val>
        </c:ser>
        <c:dLbls>
          <c:showVal val="1"/>
        </c:dLbls>
        <c:marker val="1"/>
        <c:axId val="64141952"/>
        <c:axId val="64201088"/>
      </c:lineChart>
      <c:catAx>
        <c:axId val="64141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201088"/>
        <c:crosses val="autoZero"/>
        <c:auto val="1"/>
        <c:lblAlgn val="ctr"/>
        <c:lblOffset val="100"/>
        <c:tickLblSkip val="1"/>
        <c:tickMarkSkip val="1"/>
      </c:catAx>
      <c:valAx>
        <c:axId val="64201088"/>
        <c:scaling>
          <c:orientation val="minMax"/>
          <c:min val="5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14195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7112"/>
          <c:y val="0.9344093454470882"/>
          <c:w val="0.31331349188618107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(на душу населения)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4260736"/>
        <c:axId val="64274816"/>
        <c:axId val="0"/>
      </c:bar3DChart>
      <c:catAx>
        <c:axId val="642607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274816"/>
        <c:crosses val="autoZero"/>
        <c:auto val="1"/>
        <c:lblAlgn val="ctr"/>
        <c:lblOffset val="100"/>
        <c:tickLblSkip val="1"/>
        <c:tickMarkSkip val="1"/>
      </c:catAx>
      <c:valAx>
        <c:axId val="64274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260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4321792"/>
        <c:axId val="64335872"/>
        <c:axId val="0"/>
      </c:bar3DChart>
      <c:catAx>
        <c:axId val="643217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335872"/>
        <c:crosses val="autoZero"/>
        <c:auto val="1"/>
        <c:lblAlgn val="ctr"/>
        <c:lblOffset val="100"/>
        <c:tickLblSkip val="1"/>
        <c:tickMarkSkip val="1"/>
      </c:catAx>
      <c:valAx>
        <c:axId val="64335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321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6919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525228783388689E-2"/>
                  <c:y val="-4.03446741052044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40448080005E-2"/>
                  <c:y val="-3.757791198859693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60327950526698E-2"/>
                  <c:y val="-4.28034528260041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94670632267786E-2"/>
                  <c:y val="-3.964985867285689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14173614652E-2"/>
                  <c:y val="-3.457583107479823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462541832742434E-2"/>
                  <c:y val="-4.04710288866051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93818120535151E-2"/>
                  <c:y val="-4.534153018085857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13920217829965E-2"/>
                  <c:y val="-4.117345277890846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597956487457416E-2"/>
                  <c:y val="-3.904308399141984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967618161760805E-2"/>
                  <c:y val="-3.847489507118529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диаграмма!$K$102:$K$113</c:f>
              <c:numCache>
                <c:formatCode>0.0</c:formatCode>
                <c:ptCount val="12"/>
                <c:pt idx="0">
                  <c:v>793.35</c:v>
                </c:pt>
                <c:pt idx="1">
                  <c:v>821.35</c:v>
                </c:pt>
                <c:pt idx="2">
                  <c:v>762</c:v>
                </c:pt>
                <c:pt idx="3">
                  <c:v>771.31</c:v>
                </c:pt>
                <c:pt idx="4">
                  <c:v>736.15</c:v>
                </c:pt>
                <c:pt idx="5">
                  <c:v>770.57</c:v>
                </c:pt>
                <c:pt idx="6">
                  <c:v>788.74</c:v>
                </c:pt>
                <c:pt idx="7">
                  <c:v>763.7</c:v>
                </c:pt>
                <c:pt idx="8">
                  <c:v>708.17</c:v>
                </c:pt>
                <c:pt idx="9">
                  <c:v>616.21904761904761</c:v>
                </c:pt>
                <c:pt idx="10">
                  <c:v>628.23</c:v>
                </c:pt>
                <c:pt idx="11">
                  <c:v>643.20000000000005</c:v>
                </c:pt>
              </c:numCache>
            </c:numRef>
          </c:val>
        </c:ser>
        <c:ser>
          <c:idx val="1"/>
          <c:order val="1"/>
          <c:tx>
            <c:strRef>
              <c:f>диаграмма!$L$101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58306961364646E-2"/>
                  <c:y val="3.57902427145060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58171970295E-2"/>
                  <c:y val="4.14487106637442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485692337238332E-2"/>
                  <c:y val="3.90911058798063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944759182389082E-2"/>
                  <c:y val="-4.081667035314914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25569868603E-2"/>
                  <c:y val="-4.198701453270198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78100200052E-2"/>
                  <c:y val="-3.81115911083189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83402643396E-2"/>
                  <c:y val="-3.663364776199991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930333558560845E-2"/>
                  <c:y val="-3.892841363066470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21814640749212E-2"/>
                  <c:y val="-4.14604004115090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211871978356884E-2"/>
                  <c:y val="-4.623887220283031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диаграмма!$L$102:$L$113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579.5</c:v>
                </c:pt>
                <c:pt idx="7">
                  <c:v>600.20000000000005</c:v>
                </c:pt>
                <c:pt idx="8">
                  <c:v>657.9</c:v>
                </c:pt>
                <c:pt idx="9">
                  <c:v>633.37</c:v>
                </c:pt>
                <c:pt idx="10">
                  <c:v>636.5</c:v>
                </c:pt>
                <c:pt idx="11">
                  <c:v>691.32</c:v>
                </c:pt>
              </c:numCache>
            </c:numRef>
          </c:val>
        </c:ser>
        <c:ser>
          <c:idx val="2"/>
          <c:order val="2"/>
          <c:tx>
            <c:strRef>
              <c:f>диаграмма!$M$101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62624978694E-2"/>
                  <c:y val="-3.832055202637744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273619959753272E-2"/>
                  <c:y val="-2.923938631382421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906046208702E-2"/>
                  <c:y val="3.578158400303054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44238163688E-2"/>
                  <c:y val="-3.748675507708628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062133270657551E-2"/>
                  <c:y val="-3.875363037247463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002401295582736E-2"/>
                  <c:y val="-3.56270673055575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0472329256715504E-2"/>
                  <c:y val="-3.57822071694946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440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787234042553196E-2"/>
                  <c:y val="-5.106723483992404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диаграмма!$M$102:$M$113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</c:numCache>
            </c:numRef>
          </c:val>
        </c:ser>
        <c:dLbls>
          <c:showVal val="1"/>
        </c:dLbls>
        <c:marker val="1"/>
        <c:axId val="64400000"/>
        <c:axId val="64450944"/>
      </c:lineChart>
      <c:catAx>
        <c:axId val="64400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450944"/>
        <c:crosses val="autoZero"/>
        <c:auto val="1"/>
        <c:lblAlgn val="ctr"/>
        <c:lblOffset val="100"/>
        <c:tickLblSkip val="1"/>
        <c:tickMarkSkip val="1"/>
      </c:catAx>
      <c:valAx>
        <c:axId val="64450944"/>
        <c:scaling>
          <c:orientation val="minMax"/>
          <c:min val="17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3437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40000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</a:t>
            </a:r>
            <a:r>
              <a:rPr lang="ru-RU" baseline="0"/>
              <a:t> платину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3278"/>
        </c:manualLayout>
      </c:layout>
      <c:lineChart>
        <c:grouping val="standard"/>
        <c:ser>
          <c:idx val="0"/>
          <c:order val="0"/>
          <c:tx>
            <c:strRef>
              <c:f>диаграмма!$H$101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045202066443837E-2"/>
                  <c:y val="-3.243909372789385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89982409703E-2"/>
                  <c:y val="-3.900936816147382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661495008684196E-2"/>
                  <c:y val="-4.116384696245430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919099647653586E-2"/>
                  <c:y val="-3.8696856418718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476809020032581E-2"/>
                  <c:y val="-3.8235491829881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693285168106855E-2"/>
                  <c:y val="3.958428370257244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3489370911088615E-2"/>
                  <c:y val="-2.863814567259713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диаграмма!$H$102:$H$113</c:f>
              <c:numCache>
                <c:formatCode>0.0</c:formatCode>
                <c:ptCount val="12"/>
                <c:pt idx="0">
                  <c:v>1786.95</c:v>
                </c:pt>
                <c:pt idx="1">
                  <c:v>1825.9</c:v>
                </c:pt>
                <c:pt idx="2">
                  <c:v>1770.17</c:v>
                </c:pt>
                <c:pt idx="3">
                  <c:v>1794</c:v>
                </c:pt>
                <c:pt idx="4">
                  <c:v>1784.15</c:v>
                </c:pt>
                <c:pt idx="5">
                  <c:v>1768.5</c:v>
                </c:pt>
                <c:pt idx="6">
                  <c:v>1759.76</c:v>
                </c:pt>
                <c:pt idx="7">
                  <c:v>1804.36</c:v>
                </c:pt>
                <c:pt idx="8">
                  <c:v>1743.44</c:v>
                </c:pt>
                <c:pt idx="9">
                  <c:v>1535.1904761904761</c:v>
                </c:pt>
                <c:pt idx="10">
                  <c:v>1594.93</c:v>
                </c:pt>
                <c:pt idx="11">
                  <c:v>1462.2</c:v>
                </c:pt>
              </c:numCache>
            </c:numRef>
          </c:val>
        </c:ser>
        <c:ser>
          <c:idx val="1"/>
          <c:order val="1"/>
          <c:tx>
            <c:strRef>
              <c:f>диаграмма!$I$101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5821944033375E-2"/>
                  <c:y val="-3.362674124172765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665257223396801E-2"/>
                  <c:y val="3.909108338787628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42770499353651E-2"/>
                  <c:y val="-2.815049881988932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578209202993455E-2"/>
                  <c:y val="-4.072297432848752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7193257629659719E-2"/>
                  <c:y val="-4.20716360679981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1061357582E-2"/>
                  <c:y val="-3.7508178776231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09109775654386E-2"/>
                  <c:y val="4.657000998300904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8790518248291597E-2"/>
                  <c:y val="-3.93036939627148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761123809602425E-2"/>
                  <c:y val="-3.53399498144564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диаграмма!$I$102:$I$113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</c:v>
                </c:pt>
                <c:pt idx="7">
                  <c:v>1449.4</c:v>
                </c:pt>
                <c:pt idx="8">
                  <c:v>1623.7</c:v>
                </c:pt>
                <c:pt idx="9">
                  <c:v>1635.83</c:v>
                </c:pt>
                <c:pt idx="10">
                  <c:v>1576.36</c:v>
                </c:pt>
                <c:pt idx="11">
                  <c:v>1585.42</c:v>
                </c:pt>
              </c:numCache>
            </c:numRef>
          </c:val>
        </c:ser>
        <c:ser>
          <c:idx val="2"/>
          <c:order val="2"/>
          <c:tx>
            <c:strRef>
              <c:f>диаграмма!$J$101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187877678081124E-2"/>
                  <c:y val="-3.284185194734789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6655291238700843E-2"/>
                  <c:y val="-2.705540900586429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635547934943771E-2"/>
                  <c:y val="4.13693250560304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505612567252056E-2"/>
                  <c:y val="-4.032727590154411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876470637352732E-2"/>
                  <c:y val="-2.33225497888073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369794591402744E-2"/>
                  <c:y val="-3.183238395250349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8636757096777E-2"/>
                  <c:y val="-2.059996911996891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5552177321E-2"/>
                  <c:y val="-4.822034484589407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38495559211092E-2"/>
                  <c:y val="-4.0318887438092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252967716257101E-2"/>
                  <c:y val="-2.159714771271601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692470837751853E-2"/>
                  <c:y val="-4.392251890877633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диаграмма!$J$102:$J$113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</c:numCache>
            </c:numRef>
          </c:val>
        </c:ser>
        <c:dLbls>
          <c:showVal val="1"/>
        </c:dLbls>
        <c:marker val="1"/>
        <c:axId val="64482304"/>
        <c:axId val="64545536"/>
      </c:lineChart>
      <c:catAx>
        <c:axId val="64482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545536"/>
        <c:crosses val="autoZero"/>
        <c:auto val="1"/>
        <c:lblAlgn val="ctr"/>
        <c:lblOffset val="100"/>
        <c:tickLblSkip val="1"/>
        <c:tickMarkSkip val="1"/>
      </c:catAx>
      <c:valAx>
        <c:axId val="64545536"/>
        <c:scaling>
          <c:orientation val="minMax"/>
          <c:min val="8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48230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385743272016E-2"/>
                  <c:y val="5.20569597308623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704247069858652E-2"/>
                  <c:y val="-2.943547802381069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0517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7051321660084282E-2"/>
                  <c:y val="2.9791621351198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4101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диаграмма!$Q$102:$Q$113</c:f>
              <c:numCache>
                <c:formatCode>0.0</c:formatCode>
                <c:ptCount val="12"/>
                <c:pt idx="0">
                  <c:v>28.4</c:v>
                </c:pt>
                <c:pt idx="1">
                  <c:v>30.78</c:v>
                </c:pt>
                <c:pt idx="2">
                  <c:v>35.81</c:v>
                </c:pt>
                <c:pt idx="3">
                  <c:v>41.97</c:v>
                </c:pt>
                <c:pt idx="4">
                  <c:v>36.75</c:v>
                </c:pt>
                <c:pt idx="5">
                  <c:v>35.799999999999997</c:v>
                </c:pt>
                <c:pt idx="6">
                  <c:v>37.92</c:v>
                </c:pt>
                <c:pt idx="7">
                  <c:v>40.299999999999997</c:v>
                </c:pt>
                <c:pt idx="8">
                  <c:v>37.93</c:v>
                </c:pt>
                <c:pt idx="9">
                  <c:v>31.974761904761902</c:v>
                </c:pt>
                <c:pt idx="10">
                  <c:v>33.08</c:v>
                </c:pt>
                <c:pt idx="11">
                  <c:v>30.4</c:v>
                </c:pt>
              </c:numCache>
            </c:numRef>
          </c:val>
        </c:ser>
        <c:ser>
          <c:idx val="1"/>
          <c:order val="1"/>
          <c:tx>
            <c:strRef>
              <c:f>диаграмма!$R$101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62728545464197E-2"/>
                  <c:y val="1.603428024535610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395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401106199493496E-2"/>
                  <c:y val="-4.25435488413723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7219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33141005836793E-2"/>
                  <c:y val="4.453473702527553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диаграмма!$R$102:$R$113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</c:v>
                </c:pt>
                <c:pt idx="7">
                  <c:v>28.7</c:v>
                </c:pt>
                <c:pt idx="8">
                  <c:v>33.6</c:v>
                </c:pt>
                <c:pt idx="9">
                  <c:v>33.19</c:v>
                </c:pt>
                <c:pt idx="10">
                  <c:v>32.770000000000003</c:v>
                </c:pt>
                <c:pt idx="11">
                  <c:v>31.96</c:v>
                </c:pt>
              </c:numCache>
            </c:numRef>
          </c:val>
        </c:ser>
        <c:ser>
          <c:idx val="2"/>
          <c:order val="2"/>
          <c:tx>
            <c:strRef>
              <c:f>диаграмма!$S$101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6747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685790866809812E-2"/>
                  <c:y val="5.788054117544703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00043698143246E-2"/>
                  <c:y val="5.273125389713043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314737253587982E-2"/>
                  <c:y val="-2.899730574273239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2485061707712211E-2"/>
                  <c:y val="3.397103250623264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диаграмма!$S$102:$S$113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</c:numCache>
            </c:numRef>
          </c:val>
        </c:ser>
        <c:dLbls>
          <c:showVal val="1"/>
        </c:dLbls>
        <c:marker val="1"/>
        <c:axId val="64589184"/>
        <c:axId val="64689280"/>
      </c:lineChart>
      <c:catAx>
        <c:axId val="64589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689280"/>
        <c:crosses val="autoZero"/>
        <c:auto val="1"/>
        <c:lblAlgn val="ctr"/>
        <c:lblOffset val="100"/>
        <c:tickLblSkip val="1"/>
        <c:tickMarkSkip val="1"/>
      </c:catAx>
      <c:valAx>
        <c:axId val="64689280"/>
        <c:scaling>
          <c:orientation val="minMax"/>
          <c:max val="45"/>
          <c:min val="8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5327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589184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8237"/>
          <c:y val="0.91028175345485163"/>
          <c:w val="0.28101813890443988"/>
          <c:h val="6.0532764896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 золото</a:t>
            </a:r>
          </a:p>
        </c:rich>
      </c:tx>
      <c:layout>
        <c:manualLayout>
          <c:xMode val="edge"/>
          <c:yMode val="edge"/>
          <c:x val="0.40861835716625688"/>
          <c:y val="7.63025341435366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3301"/>
        </c:manualLayout>
      </c:layout>
      <c:lineChart>
        <c:grouping val="standard"/>
        <c:ser>
          <c:idx val="0"/>
          <c:order val="0"/>
          <c:tx>
            <c:strRef>
              <c:f>диаграмма!$N$101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4553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971994251247144E-2"/>
                  <c:y val="4.098942967116700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395186171805885E-2"/>
                  <c:y val="-4.412756993953403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618523635919715E-2"/>
                  <c:y val="3.396885563001895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86067042887E-2"/>
                  <c:y val="4.078570823808315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397923568222049E-2"/>
                  <c:y val="4.49974274307526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9066549028094581E-2"/>
                  <c:y val="3.84314491705906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16230793458E-2"/>
                  <c:y val="4.11199468552783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диаграмма!$N$102:$N$113</c:f>
              <c:numCache>
                <c:formatCode>0.0</c:formatCode>
                <c:ptCount val="12"/>
                <c:pt idx="0">
                  <c:v>1356.4</c:v>
                </c:pt>
                <c:pt idx="1">
                  <c:v>1372.73</c:v>
                </c:pt>
                <c:pt idx="2">
                  <c:v>1424.01</c:v>
                </c:pt>
                <c:pt idx="3">
                  <c:v>1473.81</c:v>
                </c:pt>
                <c:pt idx="4">
                  <c:v>1510.44</c:v>
                </c:pt>
                <c:pt idx="5">
                  <c:v>1528.66</c:v>
                </c:pt>
                <c:pt idx="6">
                  <c:v>1572.81</c:v>
                </c:pt>
                <c:pt idx="7">
                  <c:v>1755.81</c:v>
                </c:pt>
                <c:pt idx="8">
                  <c:v>1769.76</c:v>
                </c:pt>
                <c:pt idx="9">
                  <c:v>1665.2142857142858</c:v>
                </c:pt>
                <c:pt idx="10">
                  <c:v>1738.98</c:v>
                </c:pt>
                <c:pt idx="11">
                  <c:v>1646.2</c:v>
                </c:pt>
              </c:numCache>
            </c:numRef>
          </c:val>
        </c:ser>
        <c:ser>
          <c:idx val="1"/>
          <c:order val="1"/>
          <c:tx>
            <c:strRef>
              <c:f>диаграмма!$O$101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88695519867106E-2"/>
                  <c:y val="-3.65957668477296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29847345555491E-2"/>
                  <c:y val="-4.178044505632082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149367692675008E-2"/>
                  <c:y val="-4.313892525220950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633639082641263E-2"/>
                  <c:y val="-4.186188885198281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6824257961412326E-2"/>
                  <c:y val="-3.758608337729493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65701697435821E-2"/>
                  <c:y val="3.809981568681113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08954403955341E-2"/>
                  <c:y val="-3.5679907257250697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диаграмма!$O$102:$O$113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</c:v>
                </c:pt>
                <c:pt idx="7">
                  <c:v>1626</c:v>
                </c:pt>
                <c:pt idx="8">
                  <c:v>1744.5</c:v>
                </c:pt>
                <c:pt idx="9">
                  <c:v>1747.01</c:v>
                </c:pt>
                <c:pt idx="10">
                  <c:v>1721.13</c:v>
                </c:pt>
                <c:pt idx="11">
                  <c:v>1658.87</c:v>
                </c:pt>
              </c:numCache>
            </c:numRef>
          </c:val>
        </c:ser>
        <c:ser>
          <c:idx val="2"/>
          <c:order val="2"/>
          <c:tx>
            <c:strRef>
              <c:f>диаграмма!$P$101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9054729680991E-2"/>
                  <c:y val="-6.719941645011497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24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857773856492133E-2"/>
                  <c:y val="5.041349980135878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007609244811702E-2"/>
                  <c:y val="-3.087930231364921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3.362915129294296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095106086288525E-2"/>
                  <c:y val="-2.858500872466018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4320020707909918E-2"/>
                  <c:y val="-3.150867741261889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125182655456E-2"/>
                  <c:y val="4.863022710378651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52422741960972E-2"/>
                  <c:y val="-3.28910796306419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7.0111861680068393E-3"/>
                  <c:y val="-2.07092555034104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689289501588E-2"/>
                  <c:y val="-4.05932864949259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диаграмма!$P$102:$P$113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</c:numCache>
            </c:numRef>
          </c:val>
        </c:ser>
        <c:dLbls>
          <c:showVal val="1"/>
        </c:dLbls>
        <c:marker val="1"/>
        <c:axId val="64779008"/>
        <c:axId val="64780544"/>
      </c:lineChart>
      <c:catAx>
        <c:axId val="64779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780544"/>
        <c:crosses val="autoZero"/>
        <c:auto val="1"/>
        <c:lblAlgn val="ctr"/>
        <c:lblOffset val="100"/>
        <c:tickLblSkip val="1"/>
        <c:tickMarkSkip val="1"/>
      </c:catAx>
      <c:valAx>
        <c:axId val="64780544"/>
        <c:scaling>
          <c:orientation val="minMax"/>
          <c:max val="1800"/>
          <c:min val="76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133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77900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 
по полу  на   01.02. 2002 г. 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безработных по полу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pattFill prst="solidDmn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Мужчины (43,6 %)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Женщины (56,4 %)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диаграмма!$A$14:$A$14</c:f>
              <c:strCache>
                <c:ptCount val="1"/>
                <c:pt idx="0">
                  <c:v>женщины </c:v>
                </c:pt>
              </c:strCache>
            </c:strRef>
          </c:cat>
          <c:val>
            <c:numRef>
              <c:f>диаграмма!$C$13:$C$14</c:f>
              <c:numCache>
                <c:formatCode>#,##0.0</c:formatCode>
                <c:ptCount val="2"/>
                <c:pt idx="0">
                  <c:v>47.4</c:v>
                </c:pt>
                <c:pt idx="1">
                  <c:v>52.6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4926464"/>
        <c:axId val="64928000"/>
        <c:axId val="0"/>
      </c:bar3DChart>
      <c:catAx>
        <c:axId val="649264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928000"/>
        <c:crosses val="autoZero"/>
        <c:auto val="1"/>
        <c:lblAlgn val="ctr"/>
        <c:lblOffset val="100"/>
        <c:tickLblSkip val="1"/>
        <c:tickMarkSkip val="1"/>
      </c:catAx>
      <c:valAx>
        <c:axId val="64928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926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5069440"/>
        <c:axId val="65070976"/>
        <c:axId val="0"/>
      </c:bar3DChart>
      <c:catAx>
        <c:axId val="650694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070976"/>
        <c:crosses val="autoZero"/>
        <c:auto val="1"/>
        <c:lblAlgn val="ctr"/>
        <c:lblOffset val="100"/>
        <c:tickLblSkip val="1"/>
        <c:tickMarkSkip val="1"/>
      </c:catAx>
      <c:valAx>
        <c:axId val="65070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069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2012-2013 гг. 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(отчетный месяц к декабрю предыдущего года, %)</a:t>
            </a:r>
          </a:p>
        </c:rich>
      </c:tx>
      <c:layout>
        <c:manualLayout>
          <c:xMode val="edge"/>
          <c:yMode val="edge"/>
          <c:x val="9.8966356478168246E-2"/>
          <c:y val="4.5845272206303722E-3"/>
        </c:manualLayout>
      </c:layout>
    </c:title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ser>
          <c:idx val="0"/>
          <c:order val="0"/>
          <c:tx>
            <c:v>2012</c:v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2.9629629629629655E-2"/>
                  <c:y val="3.8857142857142854E-2"/>
                </c:manualLayout>
              </c:layout>
              <c:showVal val="1"/>
            </c:dLbl>
            <c:dLbl>
              <c:idx val="1"/>
              <c:layout>
                <c:manualLayout>
                  <c:x val="-2.9629629629629645E-2"/>
                  <c:y val="3.4285714285714308E-2"/>
                </c:manualLayout>
              </c:layout>
              <c:showVal val="1"/>
            </c:dLbl>
            <c:dLbl>
              <c:idx val="2"/>
              <c:layout>
                <c:manualLayout>
                  <c:x val="-2.9629629629629645E-2"/>
                  <c:y val="3.2000000000000021E-2"/>
                </c:manualLayout>
              </c:layout>
              <c:showVal val="1"/>
            </c:dLbl>
            <c:dLbl>
              <c:idx val="3"/>
              <c:layout>
                <c:manualLayout>
                  <c:x val="-2.9629629629629645E-2"/>
                  <c:y val="3.2000000000000021E-2"/>
                </c:manualLayout>
              </c:layout>
              <c:showVal val="1"/>
            </c:dLbl>
            <c:dLbl>
              <c:idx val="4"/>
              <c:layout>
                <c:manualLayout>
                  <c:x val="-2.96296296296296E-2"/>
                  <c:y val="2.9714285714285714E-2"/>
                </c:manualLayout>
              </c:layout>
              <c:showVal val="1"/>
            </c:dLbl>
            <c:dLbl>
              <c:idx val="5"/>
              <c:layout>
                <c:manualLayout>
                  <c:x val="-2.4242424242424229E-2"/>
                  <c:y val="2.9714285714285714E-2"/>
                </c:manualLayout>
              </c:layout>
              <c:showVal val="1"/>
            </c:dLbl>
            <c:dLbl>
              <c:idx val="6"/>
              <c:layout>
                <c:manualLayout>
                  <c:x val="-2.5589225589225616E-2"/>
                  <c:y val="3.4285714285714308E-2"/>
                </c:manualLayout>
              </c:layout>
              <c:showVal val="1"/>
            </c:dLbl>
            <c:dLbl>
              <c:idx val="7"/>
              <c:layout>
                <c:manualLayout>
                  <c:x val="-2.8282828282828285E-2"/>
                  <c:y val="3.4285714285714308E-2"/>
                </c:manualLayout>
              </c:layout>
              <c:tx>
                <c:rich>
                  <a:bodyPr/>
                  <a:lstStyle/>
                  <a:p>
                    <a:r>
                      <a:t>105,0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2.9629629629629645E-2"/>
                  <c:y val="2.9714285714285714E-2"/>
                </c:manualLayout>
              </c:layout>
              <c:showVal val="1"/>
            </c:dLbl>
            <c:dLbl>
              <c:idx val="9"/>
              <c:layout>
                <c:manualLayout>
                  <c:x val="-3.5016835016834939E-2"/>
                  <c:y val="3.2000000000000021E-2"/>
                </c:manualLayout>
              </c:layout>
              <c:showVal val="1"/>
            </c:dLbl>
            <c:dLbl>
              <c:idx val="10"/>
              <c:layout>
                <c:manualLayout>
                  <c:x val="-2.9629629629629645E-2"/>
                  <c:y val="3.2000000000000021E-2"/>
                </c:manualLayout>
              </c:layout>
              <c:showVal val="1"/>
            </c:dLbl>
            <c:dLbl>
              <c:idx val="11"/>
              <c:layout>
                <c:manualLayout>
                  <c:x val="-2.4242424242424229E-2"/>
                  <c:y val="2.7428571428571448E-2"/>
                </c:manualLayout>
              </c:layout>
              <c:showVal val="1"/>
            </c:dLbl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0541" cmpd="sng">
                      <a:solidFill>
                        <a:srgbClr val="4F81BD">
                          <a:shade val="88000"/>
                          <a:satMod val="110000"/>
                        </a:srgbClr>
                      </a:solidFill>
                      <a:prstDash val="solid"/>
                    </a:ln>
                    <a:gradFill>
                      <a:gsLst>
                        <a:gs pos="0">
                          <a:srgbClr val="4F81BD">
                            <a:tint val="40000"/>
                            <a:satMod val="250000"/>
                          </a:srgbClr>
                        </a:gs>
                        <a:gs pos="9000">
                          <a:srgbClr val="4F81BD">
                            <a:tint val="52000"/>
                            <a:satMod val="300000"/>
                          </a:srgbClr>
                        </a:gs>
                        <a:gs pos="50000">
                          <a:srgbClr val="4F81BD">
                            <a:shade val="20000"/>
                            <a:satMod val="300000"/>
                          </a:srgbClr>
                        </a:gs>
                        <a:gs pos="79000">
                          <a:srgbClr val="4F81BD">
                            <a:tint val="52000"/>
                            <a:satMod val="300000"/>
                          </a:srgbClr>
                        </a:gs>
                        <a:gs pos="100000">
                          <a:srgbClr val="4F81BD">
                            <a:tint val="40000"/>
                            <a:satMod val="250000"/>
                          </a:srgbClr>
                        </a:gs>
                      </a:gsLst>
                      <a:lin ang="5400000"/>
                    </a:gradFill>
                    <a:effectLst/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</c:dLbls>
          <c:val>
            <c:numRef>
              <c:f>Лист1!$B$2:$M$2</c:f>
              <c:numCache>
                <c:formatCode>General</c:formatCode>
                <c:ptCount val="12"/>
                <c:pt idx="0">
                  <c:v>100.3</c:v>
                </c:pt>
                <c:pt idx="1">
                  <c:v>100.9</c:v>
                </c:pt>
                <c:pt idx="2">
                  <c:v>101.5</c:v>
                </c:pt>
                <c:pt idx="3">
                  <c:v>101.9</c:v>
                </c:pt>
                <c:pt idx="4">
                  <c:v>102.3</c:v>
                </c:pt>
                <c:pt idx="5">
                  <c:v>103.1</c:v>
                </c:pt>
                <c:pt idx="6">
                  <c:v>104.5</c:v>
                </c:pt>
                <c:pt idx="7">
                  <c:v>105</c:v>
                </c:pt>
                <c:pt idx="8">
                  <c:v>105.8</c:v>
                </c:pt>
                <c:pt idx="9">
                  <c:v>106.1</c:v>
                </c:pt>
                <c:pt idx="10">
                  <c:v>106.4</c:v>
                </c:pt>
                <c:pt idx="11">
                  <c:v>106.8</c:v>
                </c:pt>
              </c:numCache>
            </c:numRef>
          </c:val>
        </c:ser>
        <c:ser>
          <c:idx val="1"/>
          <c:order val="1"/>
          <c:tx>
            <c:v>2013</c:v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-3.367003367003369E-2"/>
                  <c:y val="-3.8857142857142854E-2"/>
                </c:manualLayout>
              </c:layout>
              <c:showVal val="1"/>
            </c:dLbl>
            <c:dLbl>
              <c:idx val="1"/>
              <c:layout>
                <c:manualLayout>
                  <c:x val="-3.5016835016835016E-2"/>
                  <c:y val="-3.2000000000000021E-2"/>
                </c:manualLayout>
              </c:layout>
              <c:showVal val="1"/>
            </c:dLbl>
            <c:dLbl>
              <c:idx val="2"/>
              <c:layout>
                <c:manualLayout>
                  <c:x val="-3.9057239057239054E-2"/>
                  <c:y val="-3.4285714285714308E-2"/>
                </c:manualLayout>
              </c:layout>
              <c:showVal val="1"/>
            </c:dLbl>
            <c:dLbl>
              <c:idx val="3"/>
              <c:layout>
                <c:manualLayout>
                  <c:x val="-4.0404040404040404E-3"/>
                  <c:y val="1.1428571428571515E-2"/>
                </c:manualLayout>
              </c:layout>
              <c:showVal val="1"/>
            </c:dLbl>
            <c:dLbl>
              <c:idx val="4"/>
              <c:layout>
                <c:manualLayout>
                  <c:x val="-8.0808080808080322E-3"/>
                  <c:y val="3.4285714285714454E-2"/>
                </c:manualLayout>
              </c:layout>
              <c:showVal val="1"/>
            </c:dLbl>
            <c:dLbl>
              <c:idx val="5"/>
              <c:layout>
                <c:manualLayout>
                  <c:x val="-2.4242424242424229E-2"/>
                  <c:y val="4.3428571428571427E-2"/>
                </c:manualLayout>
              </c:layout>
              <c:showVal val="1"/>
            </c:dLbl>
            <c:dLbl>
              <c:idx val="6"/>
              <c:layout>
                <c:manualLayout>
                  <c:x val="-2.6936026936026935E-2"/>
                  <c:y val="3.4285534308211477E-2"/>
                </c:manualLayout>
              </c:layout>
              <c:showVal val="1"/>
            </c:dLbl>
            <c:dLbl>
              <c:idx val="7"/>
              <c:layout>
                <c:manualLayout>
                  <c:x val="-4.309764309764335E-2"/>
                  <c:y val="-3.4285714285714454E-2"/>
                </c:manualLayout>
              </c:layout>
              <c:showVal val="1"/>
            </c:dLbl>
            <c:dLbl>
              <c:idx val="8"/>
              <c:layout>
                <c:manualLayout>
                  <c:x val="-4.1750841750841802E-2"/>
                  <c:y val="-2.7428571428571549E-2"/>
                </c:manualLayout>
              </c:layout>
              <c:showVal val="1"/>
            </c:dLbl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905"/>
                    <a:gradFill>
                      <a:gsLst>
                        <a:gs pos="0">
                          <a:srgbClr val="F79646">
                            <a:shade val="20000"/>
                            <a:satMod val="200000"/>
                          </a:srgbClr>
                        </a:gs>
                        <a:gs pos="78000">
                          <a:srgbClr val="F79646">
                            <a:tint val="90000"/>
                            <a:shade val="89000"/>
                            <a:satMod val="220000"/>
                          </a:srgbClr>
                        </a:gs>
                        <a:gs pos="100000">
                          <a:srgbClr val="F79646">
                            <a:tint val="12000"/>
                            <a:satMod val="255000"/>
                          </a:srgb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</c:dLbls>
          <c:val>
            <c:numRef>
              <c:f>Лист1!$B$3:$M$3</c:f>
              <c:numCache>
                <c:formatCode>General</c:formatCode>
                <c:ptCount val="12"/>
                <c:pt idx="0">
                  <c:v>100.7</c:v>
                </c:pt>
                <c:pt idx="1">
                  <c:v>101.8</c:v>
                </c:pt>
                <c:pt idx="2">
                  <c:v>102.1</c:v>
                </c:pt>
              </c:numCache>
            </c:numRef>
          </c:val>
        </c:ser>
        <c:marker val="1"/>
        <c:axId val="65098880"/>
        <c:axId val="65100416"/>
      </c:lineChart>
      <c:catAx>
        <c:axId val="65098880"/>
        <c:scaling>
          <c:orientation val="minMax"/>
        </c:scaling>
        <c:axPos val="b"/>
        <c:numFmt formatCode="General" sourceLinked="1"/>
        <c:majorTickMark val="none"/>
        <c:tickLblPos val="nextTo"/>
        <c:crossAx val="65100416"/>
        <c:crosses val="autoZero"/>
        <c:auto val="1"/>
        <c:lblAlgn val="ctr"/>
        <c:lblOffset val="100"/>
      </c:catAx>
      <c:valAx>
        <c:axId val="6510041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65098880"/>
        <c:crosses val="autoZero"/>
        <c:crossBetween val="between"/>
      </c:valAx>
      <c:spPr>
        <a:ln w="6350">
          <a:prstDash val="lgDash"/>
        </a:ln>
      </c:spPr>
    </c:plotArea>
    <c:legend>
      <c:legendPos val="b"/>
      <c:txPr>
        <a:bodyPr/>
        <a:lstStyle/>
        <a:p>
          <a:pPr rtl="0">
            <a:defRPr sz="16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</c:chart>
  <c:spPr>
    <a:noFill/>
  </c:spPr>
  <c:printSettings>
    <c:headerFooter/>
    <c:pageMargins b="0.75000000000000966" l="0.70000000000000062" r="0.70000000000000062" t="0.75000000000000966" header="0.30000000000000032" footer="0.30000000000000032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62649088"/>
        <c:axId val="62650624"/>
        <c:axId val="0"/>
      </c:bar3DChart>
      <c:catAx>
        <c:axId val="626490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650624"/>
        <c:crosses val="autoZero"/>
        <c:auto val="1"/>
        <c:lblAlgn val="ctr"/>
        <c:lblOffset val="100"/>
        <c:tickLblSkip val="1"/>
        <c:tickMarkSkip val="1"/>
      </c:catAx>
      <c:valAx>
        <c:axId val="62650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649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2947712"/>
        <c:axId val="62949248"/>
        <c:axId val="0"/>
      </c:bar3DChart>
      <c:catAx>
        <c:axId val="629477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949248"/>
        <c:crosses val="autoZero"/>
        <c:auto val="1"/>
        <c:lblAlgn val="ctr"/>
        <c:lblOffset val="100"/>
        <c:tickLblSkip val="1"/>
        <c:tickMarkSkip val="1"/>
      </c:catAx>
      <c:valAx>
        <c:axId val="62949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94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
по возрасту  на  01.02.2002 г. </a:t>
            </a:r>
          </a:p>
        </c:rich>
      </c:tx>
      <c:spPr>
        <a:noFill/>
        <a:ln w="25400">
          <a:noFill/>
        </a:ln>
      </c:spPr>
    </c:title>
    <c:view3D>
      <c:rotX val="20"/>
      <c:rotY val="40"/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безработныз по возрасту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pattFill prst="dashHorz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до 30 лет 
(56,1 %)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от 30
 до 40 лет (18,9%)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старше 
40 лет
( 25,0 %)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диаграмма!$A$17:$A$19</c:f>
              <c:strCache>
                <c:ptCount val="3"/>
                <c:pt idx="0">
                  <c:v> - до 30 лет </c:v>
                </c:pt>
                <c:pt idx="1">
                  <c:v> - от 30 лет до 40 лет </c:v>
                </c:pt>
                <c:pt idx="2">
                  <c:v> - старше 40 лет </c:v>
                </c:pt>
              </c:strCache>
            </c:strRef>
          </c:cat>
          <c:val>
            <c:numRef>
              <c:f>диаграмма!$C$17:$C$19</c:f>
              <c:numCache>
                <c:formatCode>#,##0.0</c:formatCode>
                <c:ptCount val="3"/>
                <c:pt idx="0">
                  <c:v>44.5</c:v>
                </c:pt>
                <c:pt idx="1">
                  <c:v>27.4</c:v>
                </c:pt>
                <c:pt idx="2">
                  <c:v>28.1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01.04.2013г.</a:t>
            </a:r>
          </a:p>
        </c:rich>
      </c:tx>
      <c:layout>
        <c:manualLayout>
          <c:xMode val="edge"/>
          <c:yMode val="edge"/>
          <c:x val="0.25995850058443498"/>
          <c:y val="3.603603603603603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675606860995082"/>
          <c:y val="0.3226725209543525"/>
          <c:w val="0.4410187667560323"/>
          <c:h val="0.3513518150230009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4968562727729762E-2"/>
                  <c:y val="-0.1318948980160297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образование- 20,7%
(12г.- 20,4%)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2.8617441231813798E-2"/>
                  <c:y val="-7.323747873852851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образование- 14,3%
(12г.- 16,7%)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0.23588207400427075"/>
                  <c:y val="3.6819455937214538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образование- 33,7%
(12г.- 32,3%)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3.0749842485259447E-2"/>
                  <c:y val="0.1196583408971843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образование- 15,3%
(12г.- 17,2%)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4.2947679562286505E-2"/>
                  <c:y val="-0.108663981007190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образование- 15,3%
(12г.-13%)</a:t>
                    </a:r>
                  </a:p>
                </c:rich>
              </c:tx>
              <c:spPr/>
              <c:dLblPos val="bestFit"/>
            </c:dLbl>
            <c:dLbl>
              <c:idx val="5"/>
              <c:layout>
                <c:manualLayout>
                  <c:x val="7.7762172708848928E-2"/>
                  <c:y val="-3.0728362984853652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 Не имеющие основного общего образования- 0,7% (12г.-0,4%)</a:t>
                    </a:r>
                  </a:p>
                </c:rich>
              </c:tx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диаграмма!$A$21:$A$26</c:f>
              <c:strCache>
                <c:ptCount val="6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  <c:pt idx="5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диаграмма!$C$21:$C$26</c:f>
              <c:numCache>
                <c:formatCode>0.0</c:formatCode>
                <c:ptCount val="6"/>
                <c:pt idx="0">
                  <c:v>20.7</c:v>
                </c:pt>
                <c:pt idx="1">
                  <c:v>14.3</c:v>
                </c:pt>
                <c:pt idx="2">
                  <c:v>33.700000000000003</c:v>
                </c:pt>
                <c:pt idx="3">
                  <c:v>15.3</c:v>
                </c:pt>
                <c:pt idx="4">
                  <c:v>15.3</c:v>
                </c:pt>
                <c:pt idx="5">
                  <c:v>0.7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12700" cmpd="sng">
      <a:solidFill>
        <a:schemeClr val="tx1">
          <a:lumMod val="95000"/>
          <a:lumOff val="5000"/>
        </a:schemeClr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2434"/>
          <c:y val="9.3243871127756547E-2"/>
          <c:w val="0.76275027147823271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739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581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01.04.2012г.</c:v>
                </c:pt>
                <c:pt idx="1">
                  <c:v>на 01.04.2013г.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40.5</c:v>
                </c:pt>
                <c:pt idx="1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01.04.2012г.</c:v>
                </c:pt>
                <c:pt idx="1">
                  <c:v>на 01.04.2013г.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59.5</c:v>
                </c:pt>
                <c:pt idx="1">
                  <c:v>52.6</c:v>
                </c:pt>
              </c:numCache>
            </c:numRef>
          </c:val>
        </c:ser>
        <c:dLbls>
          <c:showVal val="1"/>
        </c:dLbls>
        <c:shape val="box"/>
        <c:axId val="62471168"/>
        <c:axId val="62493440"/>
        <c:axId val="0"/>
      </c:bar3DChart>
      <c:catAx>
        <c:axId val="6247116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493440"/>
        <c:crosses val="autoZero"/>
        <c:lblAlgn val="ctr"/>
        <c:lblOffset val="100"/>
        <c:tickLblSkip val="1"/>
        <c:tickMarkSkip val="1"/>
      </c:catAx>
      <c:valAx>
        <c:axId val="62493440"/>
        <c:scaling>
          <c:orientation val="minMax"/>
        </c:scaling>
        <c:delete val="1"/>
        <c:axPos val="b"/>
        <c:numFmt formatCode="#,##0.0" sourceLinked="1"/>
        <c:tickLblPos val="none"/>
        <c:crossAx val="62471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7042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7646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01.04.2012г.</c:v>
                </c:pt>
                <c:pt idx="1">
                  <c:v>на 01.04.2013г.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43.6</c:v>
                </c:pt>
                <c:pt idx="1">
                  <c:v>44.5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7646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01.04.2012г.</c:v>
                </c:pt>
                <c:pt idx="1">
                  <c:v>на 01.04.2013г.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23.8</c:v>
                </c:pt>
                <c:pt idx="1">
                  <c:v>27.4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01.04.2012г.</c:v>
                </c:pt>
                <c:pt idx="1">
                  <c:v>на 01.04.2013г.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32.6</c:v>
                </c:pt>
                <c:pt idx="1">
                  <c:v>28.1</c:v>
                </c:pt>
              </c:numCache>
            </c:numRef>
          </c:val>
        </c:ser>
        <c:dLbls>
          <c:showVal val="1"/>
        </c:dLbls>
        <c:shape val="box"/>
        <c:axId val="62533632"/>
        <c:axId val="62535168"/>
        <c:axId val="0"/>
      </c:bar3DChart>
      <c:catAx>
        <c:axId val="6253363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535168"/>
        <c:crosses val="autoZero"/>
        <c:auto val="1"/>
        <c:lblAlgn val="ctr"/>
        <c:lblOffset val="100"/>
        <c:tickLblSkip val="1"/>
        <c:tickMarkSkip val="1"/>
      </c:catAx>
      <c:valAx>
        <c:axId val="62535168"/>
        <c:scaling>
          <c:orientation val="minMax"/>
        </c:scaling>
        <c:delete val="1"/>
        <c:axPos val="b"/>
        <c:numFmt formatCode="#,##0.0" sourceLinked="1"/>
        <c:tickLblPos val="none"/>
        <c:crossAx val="62533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390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51885032143"/>
          <c:y val="6.9196192212134494E-2"/>
          <c:w val="0.68000068109042577"/>
          <c:h val="0.8064443702293137"/>
        </c:manualLayout>
      </c:layout>
      <c:barChart>
        <c:barDir val="bar"/>
        <c:grouping val="clustered"/>
        <c:ser>
          <c:idx val="0"/>
          <c:order val="0"/>
          <c:tx>
            <c:v>2013 март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showVal val="1"/>
          </c:dLbls>
          <c:cat>
            <c:strRef>
              <c:f>диаграмма!$A$73:$A$81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Камчатский край</c:v>
                </c:pt>
                <c:pt idx="4">
                  <c:v>г. Норильск</c:v>
                </c:pt>
                <c:pt idx="5">
                  <c:v>Ненецкий авт.округ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диаграмма!$B$73:$B$81</c:f>
              <c:numCache>
                <c:formatCode>0.0</c:formatCode>
                <c:ptCount val="9"/>
                <c:pt idx="0">
                  <c:v>2716.1</c:v>
                </c:pt>
                <c:pt idx="1">
                  <c:v>3105.32</c:v>
                </c:pt>
                <c:pt idx="2">
                  <c:v>4300.13</c:v>
                </c:pt>
                <c:pt idx="3">
                  <c:v>4543.88</c:v>
                </c:pt>
                <c:pt idx="4">
                  <c:v>4556.43</c:v>
                </c:pt>
                <c:pt idx="5">
                  <c:v>4636</c:v>
                </c:pt>
                <c:pt idx="6">
                  <c:v>5044.53</c:v>
                </c:pt>
                <c:pt idx="7">
                  <c:v>5245.06</c:v>
                </c:pt>
                <c:pt idx="8">
                  <c:v>7644.39</c:v>
                </c:pt>
              </c:numCache>
            </c:numRef>
          </c:val>
        </c:ser>
        <c:ser>
          <c:idx val="1"/>
          <c:order val="1"/>
          <c:tx>
            <c:v>2012 март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диаграмма!$A$73:$A$81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Камчатский край</c:v>
                </c:pt>
                <c:pt idx="4">
                  <c:v>г. Норильск</c:v>
                </c:pt>
                <c:pt idx="5">
                  <c:v>Ненецкий авт.округ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диаграмма!$C$73:$C$81</c:f>
              <c:numCache>
                <c:formatCode>0.0</c:formatCode>
                <c:ptCount val="9"/>
                <c:pt idx="0">
                  <c:v>2472.7600000000002</c:v>
                </c:pt>
                <c:pt idx="1">
                  <c:v>2759.37</c:v>
                </c:pt>
                <c:pt idx="2">
                  <c:v>4033.78</c:v>
                </c:pt>
                <c:pt idx="3">
                  <c:v>4254.62</c:v>
                </c:pt>
                <c:pt idx="4">
                  <c:v>4257.53</c:v>
                </c:pt>
                <c:pt idx="5">
                  <c:v>4615.21</c:v>
                </c:pt>
                <c:pt idx="6">
                  <c:v>4548.99</c:v>
                </c:pt>
                <c:pt idx="7">
                  <c:v>4588.87</c:v>
                </c:pt>
                <c:pt idx="8">
                  <c:v>6589.1</c:v>
                </c:pt>
              </c:numCache>
            </c:numRef>
          </c:val>
        </c:ser>
        <c:gapWidth val="123"/>
        <c:axId val="62750080"/>
        <c:axId val="62776448"/>
      </c:barChart>
      <c:catAx>
        <c:axId val="6275008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776448"/>
        <c:crosses val="autoZero"/>
        <c:auto val="1"/>
        <c:lblAlgn val="ctr"/>
        <c:lblOffset val="100"/>
        <c:tickLblSkip val="1"/>
        <c:tickMarkSkip val="1"/>
      </c:catAx>
      <c:valAx>
        <c:axId val="62776448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389963051250604"/>
              <c:y val="4.0211052129551353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750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3404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(на душу населения)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2700160"/>
        <c:axId val="62787968"/>
        <c:axId val="0"/>
      </c:bar3DChart>
      <c:catAx>
        <c:axId val="627001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787968"/>
        <c:crosses val="autoZero"/>
        <c:auto val="1"/>
        <c:lblAlgn val="ctr"/>
        <c:lblOffset val="100"/>
        <c:tickLblSkip val="1"/>
        <c:tickMarkSkip val="1"/>
      </c:catAx>
      <c:valAx>
        <c:axId val="62787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700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2814464"/>
        <c:axId val="62828544"/>
        <c:axId val="0"/>
      </c:bar3DChart>
      <c:catAx>
        <c:axId val="628144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828544"/>
        <c:crosses val="autoZero"/>
        <c:auto val="1"/>
        <c:lblAlgn val="ctr"/>
        <c:lblOffset val="100"/>
        <c:tickLblSkip val="1"/>
        <c:tickMarkSkip val="1"/>
      </c:catAx>
      <c:valAx>
        <c:axId val="62828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814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3174</xdr:rowOff>
    </xdr:from>
    <xdr:to>
      <xdr:col>6</xdr:col>
      <xdr:colOff>984250</xdr:colOff>
      <xdr:row>56</xdr:row>
      <xdr:rowOff>38099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graphicFrame macro="">
      <xdr:nvGraphicFramePr>
        <xdr:cNvPr id="6516558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516558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27</xdr:row>
      <xdr:rowOff>38098</xdr:rowOff>
    </xdr:from>
    <xdr:to>
      <xdr:col>7</xdr:col>
      <xdr:colOff>704850</xdr:colOff>
      <xdr:row>55</xdr:row>
      <xdr:rowOff>95249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638175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952500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</xdr:colOff>
      <xdr:row>58</xdr:row>
      <xdr:rowOff>74082</xdr:rowOff>
    </xdr:from>
    <xdr:to>
      <xdr:col>10</xdr:col>
      <xdr:colOff>439208</xdr:colOff>
      <xdr:row>116</xdr:row>
      <xdr:rowOff>52914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09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10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942138</xdr:colOff>
      <xdr:row>18</xdr:row>
      <xdr:rowOff>63500</xdr:rowOff>
    </xdr:from>
    <xdr:to>
      <xdr:col>14</xdr:col>
      <xdr:colOff>15039</xdr:colOff>
      <xdr:row>55</xdr:row>
      <xdr:rowOff>142875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938296</xdr:colOff>
      <xdr:row>56</xdr:row>
      <xdr:rowOff>158751</xdr:rowOff>
    </xdr:from>
    <xdr:to>
      <xdr:col>14</xdr:col>
      <xdr:colOff>50132</xdr:colOff>
      <xdr:row>95</xdr:row>
      <xdr:rowOff>0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600075</xdr:colOff>
      <xdr:row>21</xdr:row>
      <xdr:rowOff>76200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5</xdr:col>
      <xdr:colOff>1438275</xdr:colOff>
      <xdr:row>98</xdr:row>
      <xdr:rowOff>165100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1050;&#1085;&#1080;&#1078;&#1082;&#1072;%20&#1085;&#1072;%202012%20&#1075;&#1086;&#1076;/&#1044;&#1083;&#1103;%20&#1088;&#1091;&#1082;&#1086;&#1074;&#1086;&#1076;&#1089;&#1090;&#1074;&#1072;%20&#1085;&#1072;%2001.06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44;&#1083;&#1103;%20&#1088;&#1091;&#1082;&#1086;&#1074;&#1086;&#1076;&#1089;&#1090;&#1074;&#1072;%20&#1085;&#1072;%2001.05.2012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06.12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 "/>
      <sheetName val="индекс потр цен"/>
      <sheetName val="Средние цены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D9">
            <v>16504</v>
          </cell>
        </row>
        <row r="20">
          <cell r="D20">
            <v>74346</v>
          </cell>
        </row>
        <row r="23">
          <cell r="D23">
            <v>46310</v>
          </cell>
        </row>
        <row r="25">
          <cell r="D25">
            <v>49542</v>
          </cell>
        </row>
        <row r="27">
          <cell r="D27">
            <v>56641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rgb="FFFF0000"/>
  </sheetPr>
  <dimension ref="A1:AV129"/>
  <sheetViews>
    <sheetView topLeftCell="X1" workbookViewId="0">
      <selection activeCell="AF10" sqref="AF10"/>
    </sheetView>
  </sheetViews>
  <sheetFormatPr defaultRowHeight="12.75"/>
  <cols>
    <col min="1" max="1" width="57.7109375" style="2" customWidth="1"/>
    <col min="2" max="2" width="16.28515625" style="2" customWidth="1"/>
    <col min="3" max="3" width="16.5703125" style="2" customWidth="1"/>
    <col min="4" max="4" width="15.42578125" style="2" customWidth="1"/>
    <col min="5" max="5" width="16.42578125" style="2" customWidth="1"/>
    <col min="6" max="6" width="13.7109375" style="2" customWidth="1"/>
    <col min="7" max="8" width="13.5703125" style="2" customWidth="1"/>
    <col min="9" max="9" width="30.710937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4.85546875" style="2" customWidth="1"/>
    <col min="34" max="34" width="15.5703125" style="2" customWidth="1"/>
    <col min="35" max="35" width="14.5703125" style="2" customWidth="1"/>
    <col min="36" max="36" width="15.140625" style="2" customWidth="1"/>
    <col min="37" max="37" width="14" style="2" customWidth="1"/>
    <col min="38" max="42" width="14.42578125" style="2" bestFit="1" customWidth="1"/>
    <col min="43" max="44" width="14.5703125" style="2" customWidth="1"/>
    <col min="45" max="45" width="16.5703125" style="2" customWidth="1"/>
    <col min="46" max="46" width="15.5703125" style="2" customWidth="1"/>
    <col min="47" max="47" width="16.28515625" style="2" customWidth="1"/>
    <col min="48" max="16384" width="9.140625" style="2"/>
  </cols>
  <sheetData>
    <row r="1" spans="1:48" ht="27.75" customHeight="1">
      <c r="A1" s="123" t="s">
        <v>76</v>
      </c>
      <c r="B1" s="126" t="s">
        <v>572</v>
      </c>
      <c r="C1" s="126" t="s">
        <v>573</v>
      </c>
      <c r="D1" s="124"/>
      <c r="F1" s="125"/>
    </row>
    <row r="2" spans="1:48" ht="16.5">
      <c r="A2" s="107"/>
      <c r="B2" s="141"/>
      <c r="C2" s="106"/>
      <c r="D2" s="108"/>
      <c r="E2" s="3"/>
    </row>
    <row r="3" spans="1:48" ht="15.75">
      <c r="A3" s="230"/>
      <c r="B3" s="231" t="s">
        <v>236</v>
      </c>
      <c r="C3" s="231" t="s">
        <v>245</v>
      </c>
      <c r="D3" s="231" t="s">
        <v>246</v>
      </c>
      <c r="E3" s="231" t="s">
        <v>247</v>
      </c>
      <c r="F3" s="231" t="s">
        <v>248</v>
      </c>
      <c r="G3" s="231" t="s">
        <v>249</v>
      </c>
      <c r="H3" s="231" t="s">
        <v>250</v>
      </c>
      <c r="I3" s="231" t="s">
        <v>251</v>
      </c>
      <c r="J3" s="231" t="s">
        <v>252</v>
      </c>
      <c r="K3" s="231" t="s">
        <v>253</v>
      </c>
      <c r="L3" s="231" t="s">
        <v>259</v>
      </c>
      <c r="M3" s="231" t="s">
        <v>258</v>
      </c>
      <c r="N3" s="231" t="s">
        <v>262</v>
      </c>
      <c r="O3" s="231" t="s">
        <v>263</v>
      </c>
      <c r="P3" s="231" t="s">
        <v>265</v>
      </c>
      <c r="Q3" s="231" t="s">
        <v>268</v>
      </c>
      <c r="R3" s="231" t="s">
        <v>269</v>
      </c>
      <c r="S3" s="231" t="s">
        <v>271</v>
      </c>
      <c r="T3" s="231" t="s">
        <v>274</v>
      </c>
      <c r="U3" s="231" t="s">
        <v>275</v>
      </c>
      <c r="V3" s="231" t="s">
        <v>276</v>
      </c>
      <c r="W3" s="231" t="s">
        <v>277</v>
      </c>
      <c r="X3" s="231" t="s">
        <v>278</v>
      </c>
      <c r="Y3" s="231" t="s">
        <v>283</v>
      </c>
      <c r="Z3" s="231" t="s">
        <v>298</v>
      </c>
      <c r="AA3" s="605" t="s">
        <v>664</v>
      </c>
      <c r="AB3" s="231" t="s">
        <v>300</v>
      </c>
      <c r="AC3" s="231" t="s">
        <v>302</v>
      </c>
      <c r="AD3" s="231" t="s">
        <v>303</v>
      </c>
      <c r="AE3" s="231" t="s">
        <v>305</v>
      </c>
      <c r="AF3" s="231" t="s">
        <v>306</v>
      </c>
      <c r="AG3" s="231" t="s">
        <v>309</v>
      </c>
      <c r="AH3" s="231" t="s">
        <v>402</v>
      </c>
      <c r="AI3" s="231" t="s">
        <v>442</v>
      </c>
      <c r="AJ3" s="231" t="s">
        <v>450</v>
      </c>
      <c r="AK3" s="231" t="s">
        <v>451</v>
      </c>
      <c r="AL3" s="231" t="s">
        <v>461</v>
      </c>
      <c r="AM3" s="605" t="s">
        <v>662</v>
      </c>
      <c r="AN3" s="231" t="s">
        <v>476</v>
      </c>
      <c r="AO3" s="231" t="s">
        <v>477</v>
      </c>
      <c r="AP3" s="231" t="s">
        <v>475</v>
      </c>
      <c r="AQ3" s="231" t="s">
        <v>482</v>
      </c>
      <c r="AR3" s="231" t="s">
        <v>483</v>
      </c>
      <c r="AS3" s="231" t="s">
        <v>524</v>
      </c>
      <c r="AT3" s="231" t="s">
        <v>548</v>
      </c>
      <c r="AU3" s="605" t="s">
        <v>663</v>
      </c>
    </row>
    <row r="4" spans="1:48" ht="15.75">
      <c r="A4" s="230" t="s">
        <v>484</v>
      </c>
      <c r="B4" s="214">
        <v>9751</v>
      </c>
      <c r="C4" s="214">
        <v>9751</v>
      </c>
      <c r="D4" s="214">
        <v>10194</v>
      </c>
      <c r="E4" s="214">
        <v>10194</v>
      </c>
      <c r="F4" s="214">
        <v>10194</v>
      </c>
      <c r="G4" s="214">
        <v>9925</v>
      </c>
      <c r="H4" s="214">
        <v>9925</v>
      </c>
      <c r="I4" s="214">
        <v>9925</v>
      </c>
      <c r="J4" s="214">
        <v>9837</v>
      </c>
      <c r="K4" s="214">
        <v>9837</v>
      </c>
      <c r="L4" s="214">
        <v>9837</v>
      </c>
      <c r="M4" s="214">
        <v>10105</v>
      </c>
      <c r="N4" s="214">
        <v>10105</v>
      </c>
      <c r="O4" s="214">
        <v>10105</v>
      </c>
      <c r="P4" s="214">
        <v>10199</v>
      </c>
      <c r="Q4" s="214">
        <v>10199</v>
      </c>
      <c r="R4" s="214">
        <v>10199</v>
      </c>
      <c r="S4" s="214">
        <v>10073</v>
      </c>
      <c r="T4" s="214">
        <v>10073</v>
      </c>
      <c r="U4" s="214">
        <v>10073</v>
      </c>
      <c r="V4" s="214">
        <v>10189</v>
      </c>
      <c r="W4" s="214">
        <v>10189</v>
      </c>
      <c r="X4" s="214">
        <v>10189</v>
      </c>
      <c r="Y4" s="214">
        <v>10812</v>
      </c>
      <c r="Z4" s="214">
        <v>10812</v>
      </c>
      <c r="AA4" s="606">
        <v>10812</v>
      </c>
      <c r="AB4" s="214">
        <v>10812</v>
      </c>
      <c r="AC4" s="214">
        <v>10922</v>
      </c>
      <c r="AD4" s="214">
        <v>10922</v>
      </c>
      <c r="AE4" s="214">
        <v>10922</v>
      </c>
      <c r="AF4" s="214">
        <v>10489</v>
      </c>
      <c r="AG4" s="214">
        <v>10489</v>
      </c>
      <c r="AH4" s="214">
        <v>10489</v>
      </c>
      <c r="AI4" s="214">
        <v>10557</v>
      </c>
      <c r="AJ4" s="214">
        <v>10695</v>
      </c>
      <c r="AK4" s="214">
        <v>10846</v>
      </c>
      <c r="AL4" s="214">
        <v>10846</v>
      </c>
      <c r="AM4" s="606">
        <v>10846</v>
      </c>
      <c r="AN4" s="214">
        <v>10846</v>
      </c>
      <c r="AO4" s="214">
        <v>11197</v>
      </c>
      <c r="AP4" s="214">
        <v>11197</v>
      </c>
      <c r="AQ4" s="214">
        <v>11197</v>
      </c>
      <c r="AR4" s="214">
        <v>11488</v>
      </c>
      <c r="AS4" s="214">
        <v>11593</v>
      </c>
      <c r="AT4" s="607"/>
      <c r="AU4" s="606">
        <v>11702</v>
      </c>
    </row>
    <row r="5" spans="1:48" ht="15.75">
      <c r="A5" s="230" t="s">
        <v>159</v>
      </c>
      <c r="B5" s="214">
        <v>8911.33</v>
      </c>
      <c r="C5" s="214">
        <v>9783.83</v>
      </c>
      <c r="D5" s="214">
        <v>9778.3799999999992</v>
      </c>
      <c r="E5" s="214">
        <v>9775.48</v>
      </c>
      <c r="F5" s="214">
        <v>9847.43</v>
      </c>
      <c r="G5" s="214">
        <v>10432.86</v>
      </c>
      <c r="H5" s="214">
        <v>10421</v>
      </c>
      <c r="I5" s="214">
        <v>10406.89</v>
      </c>
      <c r="J5" s="214">
        <v>10400.6</v>
      </c>
      <c r="K5" s="214">
        <v>11591.43</v>
      </c>
      <c r="L5" s="214">
        <v>11597.1</v>
      </c>
      <c r="M5" s="214">
        <v>12868.82</v>
      </c>
      <c r="N5" s="214">
        <v>12858.4</v>
      </c>
      <c r="O5" s="214">
        <v>13664.63</v>
      </c>
      <c r="P5" s="214">
        <v>13638.78</v>
      </c>
      <c r="Q5" s="214">
        <v>13631.32</v>
      </c>
      <c r="R5" s="214">
        <v>13617.57</v>
      </c>
      <c r="S5" s="214">
        <v>13746.05</v>
      </c>
      <c r="T5" s="214">
        <v>13729.05</v>
      </c>
      <c r="U5" s="214">
        <v>13712.44</v>
      </c>
      <c r="V5" s="214">
        <v>13708</v>
      </c>
      <c r="W5" s="214">
        <v>14073.5</v>
      </c>
      <c r="X5" s="214">
        <v>13676.31</v>
      </c>
      <c r="Y5" s="214">
        <v>14849.44</v>
      </c>
      <c r="Z5" s="214">
        <v>14847.03</v>
      </c>
      <c r="AA5" s="606">
        <v>14862.49</v>
      </c>
      <c r="AB5" s="214">
        <v>14862.49</v>
      </c>
      <c r="AC5" s="214">
        <v>14845.9</v>
      </c>
      <c r="AD5" s="214">
        <v>14825.71</v>
      </c>
      <c r="AE5" s="214">
        <v>15062.5</v>
      </c>
      <c r="AF5" s="214">
        <v>15041.36</v>
      </c>
      <c r="AG5" s="214">
        <v>15017.2</v>
      </c>
      <c r="AH5" s="214">
        <v>15007.15</v>
      </c>
      <c r="AI5" s="214">
        <v>14987.56</v>
      </c>
      <c r="AJ5" s="214">
        <v>14933.2</v>
      </c>
      <c r="AK5" s="214">
        <v>15976.2</v>
      </c>
      <c r="AL5" s="214">
        <v>15958.12</v>
      </c>
      <c r="AM5" s="606">
        <v>16540.61</v>
      </c>
      <c r="AN5" s="214">
        <f>'[1]уров жизни'!$D$9</f>
        <v>16504</v>
      </c>
      <c r="AO5" s="214">
        <f>'[1]уров жизни'!$D$9</f>
        <v>16504</v>
      </c>
      <c r="AP5" s="214">
        <v>16483.900000000001</v>
      </c>
      <c r="AQ5" s="214">
        <v>16667.759999999998</v>
      </c>
      <c r="AR5" s="214">
        <v>16641.599999999999</v>
      </c>
      <c r="AS5" s="214">
        <v>17604.080000000002</v>
      </c>
      <c r="AT5" s="607"/>
      <c r="AU5" s="606">
        <v>18129.3</v>
      </c>
    </row>
    <row r="6" spans="1:48" ht="15.75">
      <c r="A6" s="230" t="s">
        <v>142</v>
      </c>
      <c r="B6" s="214">
        <v>41818</v>
      </c>
      <c r="C6" s="214">
        <v>40336</v>
      </c>
      <c r="D6" s="214">
        <v>42649</v>
      </c>
      <c r="E6" s="214">
        <v>53691</v>
      </c>
      <c r="F6" s="214">
        <v>38074</v>
      </c>
      <c r="G6" s="214">
        <v>35040</v>
      </c>
      <c r="H6" s="214">
        <v>35395</v>
      </c>
      <c r="I6" s="214">
        <v>36419</v>
      </c>
      <c r="J6" s="214">
        <v>37445</v>
      </c>
      <c r="K6" s="214">
        <v>37954</v>
      </c>
      <c r="L6" s="214">
        <v>42321</v>
      </c>
      <c r="M6" s="214">
        <v>38545</v>
      </c>
      <c r="N6" s="214">
        <v>38787</v>
      </c>
      <c r="O6" s="214">
        <v>40312</v>
      </c>
      <c r="P6" s="214">
        <v>45932</v>
      </c>
      <c r="Q6" s="214">
        <v>54884</v>
      </c>
      <c r="R6" s="214">
        <v>38564</v>
      </c>
      <c r="S6" s="214">
        <v>36522</v>
      </c>
      <c r="T6" s="214">
        <v>33561</v>
      </c>
      <c r="U6" s="214">
        <v>36909</v>
      </c>
      <c r="V6" s="214">
        <v>37937</v>
      </c>
      <c r="W6" s="214">
        <v>38697</v>
      </c>
      <c r="X6" s="214">
        <v>41439</v>
      </c>
      <c r="Y6" s="214">
        <v>40059</v>
      </c>
      <c r="Z6" s="214">
        <v>39443</v>
      </c>
      <c r="AA6" s="606">
        <v>41777</v>
      </c>
      <c r="AB6" s="214">
        <v>45780</v>
      </c>
      <c r="AC6" s="214">
        <v>58967</v>
      </c>
      <c r="AD6" s="214">
        <v>42131</v>
      </c>
      <c r="AE6" s="214">
        <v>40161</v>
      </c>
      <c r="AF6" s="214">
        <v>36052</v>
      </c>
      <c r="AG6" s="214">
        <v>40738</v>
      </c>
      <c r="AH6" s="214">
        <v>45206</v>
      </c>
      <c r="AI6" s="214">
        <v>47317</v>
      </c>
      <c r="AJ6" s="214">
        <v>44241</v>
      </c>
      <c r="AK6" s="214">
        <v>46350</v>
      </c>
      <c r="AL6" s="214">
        <v>45164</v>
      </c>
      <c r="AM6" s="606">
        <v>44422</v>
      </c>
      <c r="AN6" s="214">
        <f>'[1]уров жизни'!$D$23</f>
        <v>46310</v>
      </c>
      <c r="AO6" s="214">
        <f>'[1]уров жизни'!$D$23</f>
        <v>46310</v>
      </c>
      <c r="AP6" s="214">
        <v>48055</v>
      </c>
      <c r="AQ6" s="214">
        <v>44130</v>
      </c>
      <c r="AR6" s="214">
        <v>44703</v>
      </c>
      <c r="AS6" s="214">
        <v>52334</v>
      </c>
      <c r="AT6" s="607"/>
      <c r="AU6" s="606">
        <v>53535</v>
      </c>
      <c r="AV6" s="2" t="s">
        <v>633</v>
      </c>
    </row>
    <row r="7" spans="1:48" ht="15.75">
      <c r="A7" s="230" t="s">
        <v>160</v>
      </c>
      <c r="B7" s="214">
        <v>44021</v>
      </c>
      <c r="C7" s="214">
        <v>42792</v>
      </c>
      <c r="D7" s="214">
        <v>49521</v>
      </c>
      <c r="E7" s="214">
        <v>43549</v>
      </c>
      <c r="F7" s="214">
        <v>45592</v>
      </c>
      <c r="G7" s="214">
        <v>42605</v>
      </c>
      <c r="H7" s="214">
        <v>42280</v>
      </c>
      <c r="I7" s="214">
        <v>42854</v>
      </c>
      <c r="J7" s="214">
        <v>39554</v>
      </c>
      <c r="K7" s="214">
        <v>46889</v>
      </c>
      <c r="L7" s="214">
        <v>48821</v>
      </c>
      <c r="M7" s="214">
        <v>42540</v>
      </c>
      <c r="N7" s="214">
        <v>40713</v>
      </c>
      <c r="O7" s="214">
        <v>42421</v>
      </c>
      <c r="P7" s="214">
        <v>42234</v>
      </c>
      <c r="Q7" s="214">
        <v>40866</v>
      </c>
      <c r="R7" s="214">
        <v>48936</v>
      </c>
      <c r="S7" s="214">
        <v>42361</v>
      </c>
      <c r="T7" s="214">
        <v>39097</v>
      </c>
      <c r="U7" s="214">
        <v>45538</v>
      </c>
      <c r="V7" s="214">
        <v>41452</v>
      </c>
      <c r="W7" s="214">
        <v>42200</v>
      </c>
      <c r="X7" s="214">
        <v>53725</v>
      </c>
      <c r="Y7" s="214">
        <v>43366</v>
      </c>
      <c r="Z7" s="214">
        <v>45356</v>
      </c>
      <c r="AA7" s="606">
        <v>45218</v>
      </c>
      <c r="AB7" s="214">
        <v>46995</v>
      </c>
      <c r="AC7" s="214">
        <v>47483</v>
      </c>
      <c r="AD7" s="214">
        <v>50884</v>
      </c>
      <c r="AE7" s="214">
        <v>46543</v>
      </c>
      <c r="AF7" s="214">
        <v>42473</v>
      </c>
      <c r="AG7" s="214">
        <v>44847</v>
      </c>
      <c r="AH7" s="214">
        <v>45453</v>
      </c>
      <c r="AI7" s="214">
        <v>50711</v>
      </c>
      <c r="AJ7" s="214">
        <v>46714</v>
      </c>
      <c r="AK7" s="214">
        <v>46322</v>
      </c>
      <c r="AL7" s="214">
        <v>44544</v>
      </c>
      <c r="AM7" s="606">
        <v>45651</v>
      </c>
      <c r="AN7" s="214">
        <f>'[1]уров жизни'!$D$25</f>
        <v>49542</v>
      </c>
      <c r="AO7" s="214">
        <f>'[1]уров жизни'!$D$25</f>
        <v>49542</v>
      </c>
      <c r="AP7" s="214">
        <v>46733</v>
      </c>
      <c r="AQ7" s="214">
        <v>46159</v>
      </c>
      <c r="AR7" s="214">
        <v>43617</v>
      </c>
      <c r="AS7" s="214">
        <v>54078</v>
      </c>
      <c r="AT7" s="607"/>
      <c r="AU7" s="606">
        <v>49173</v>
      </c>
      <c r="AV7" s="2" t="s">
        <v>634</v>
      </c>
    </row>
    <row r="8" spans="1:48" ht="15.75">
      <c r="A8" s="230" t="s">
        <v>161</v>
      </c>
      <c r="B8" s="214">
        <v>39796</v>
      </c>
      <c r="C8" s="214">
        <v>40111</v>
      </c>
      <c r="D8" s="214">
        <v>46509</v>
      </c>
      <c r="E8" s="214">
        <v>50443</v>
      </c>
      <c r="F8" s="214">
        <v>49391</v>
      </c>
      <c r="G8" s="214">
        <v>37419</v>
      </c>
      <c r="H8" s="214">
        <v>38329</v>
      </c>
      <c r="I8" s="214">
        <v>40043</v>
      </c>
      <c r="J8" s="214">
        <v>36297</v>
      </c>
      <c r="K8" s="214">
        <v>41655</v>
      </c>
      <c r="L8" s="214">
        <v>43707</v>
      </c>
      <c r="M8" s="214">
        <v>41282</v>
      </c>
      <c r="N8" s="214">
        <v>39519</v>
      </c>
      <c r="O8" s="214">
        <v>40632</v>
      </c>
      <c r="P8" s="214">
        <v>46357</v>
      </c>
      <c r="Q8" s="214">
        <v>48667</v>
      </c>
      <c r="R8" s="214">
        <v>50021</v>
      </c>
      <c r="S8" s="214">
        <v>37182</v>
      </c>
      <c r="T8" s="214">
        <v>33259</v>
      </c>
      <c r="U8" s="214">
        <v>39497</v>
      </c>
      <c r="V8" s="214">
        <v>37774</v>
      </c>
      <c r="W8" s="214">
        <v>44218</v>
      </c>
      <c r="X8" s="214">
        <v>48219</v>
      </c>
      <c r="Y8" s="214">
        <v>47224</v>
      </c>
      <c r="Z8" s="214">
        <v>38082</v>
      </c>
      <c r="AA8" s="606">
        <v>40820</v>
      </c>
      <c r="AB8" s="214">
        <v>40258</v>
      </c>
      <c r="AC8" s="214">
        <v>47790</v>
      </c>
      <c r="AD8" s="214">
        <v>51132</v>
      </c>
      <c r="AE8" s="214">
        <v>37845</v>
      </c>
      <c r="AF8" s="214">
        <v>35716</v>
      </c>
      <c r="AG8" s="214">
        <v>42303</v>
      </c>
      <c r="AH8" s="214">
        <v>45476</v>
      </c>
      <c r="AI8" s="214">
        <v>46595</v>
      </c>
      <c r="AJ8" s="214">
        <v>42888</v>
      </c>
      <c r="AK8" s="214">
        <v>49623</v>
      </c>
      <c r="AL8" s="214">
        <v>44458</v>
      </c>
      <c r="AM8" s="606">
        <v>47419</v>
      </c>
      <c r="AN8" s="214">
        <f>'[1]уров жизни'!$D$27</f>
        <v>56641</v>
      </c>
      <c r="AO8" s="214">
        <f>'[1]уров жизни'!$D$27</f>
        <v>56641</v>
      </c>
      <c r="AP8" s="214">
        <v>56366</v>
      </c>
      <c r="AQ8" s="214">
        <v>40750</v>
      </c>
      <c r="AR8" s="214">
        <v>39417</v>
      </c>
      <c r="AS8" s="214">
        <v>48960</v>
      </c>
      <c r="AT8" s="607"/>
      <c r="AU8" s="606">
        <v>49611</v>
      </c>
      <c r="AV8" s="2" t="s">
        <v>635</v>
      </c>
    </row>
    <row r="9" spans="1:48" ht="15.75">
      <c r="A9" s="230" t="s">
        <v>156</v>
      </c>
      <c r="B9" s="214">
        <v>52039</v>
      </c>
      <c r="C9" s="214">
        <v>53758</v>
      </c>
      <c r="D9" s="214">
        <v>53294</v>
      </c>
      <c r="E9" s="214">
        <v>55376</v>
      </c>
      <c r="F9" s="214">
        <v>55080</v>
      </c>
      <c r="G9" s="214">
        <v>68070</v>
      </c>
      <c r="H9" s="214">
        <v>56871</v>
      </c>
      <c r="I9" s="214">
        <v>54821</v>
      </c>
      <c r="J9" s="214">
        <v>54572</v>
      </c>
      <c r="K9" s="214">
        <v>54239</v>
      </c>
      <c r="L9" s="214">
        <v>79274</v>
      </c>
      <c r="M9" s="214">
        <v>60861</v>
      </c>
      <c r="N9" s="214">
        <v>57658</v>
      </c>
      <c r="O9" s="214">
        <v>59432</v>
      </c>
      <c r="P9" s="214">
        <v>58621</v>
      </c>
      <c r="Q9" s="214">
        <v>60010</v>
      </c>
      <c r="R9" s="214">
        <v>60808</v>
      </c>
      <c r="S9" s="214">
        <v>74069</v>
      </c>
      <c r="T9" s="214">
        <v>60792</v>
      </c>
      <c r="U9" s="214">
        <v>62189</v>
      </c>
      <c r="V9" s="214">
        <v>60152</v>
      </c>
      <c r="W9" s="214">
        <v>59265</v>
      </c>
      <c r="X9" s="214">
        <v>87404</v>
      </c>
      <c r="Y9" s="214">
        <v>65542</v>
      </c>
      <c r="Z9" s="214">
        <v>63152</v>
      </c>
      <c r="AA9" s="606">
        <v>75317</v>
      </c>
      <c r="AB9" s="214">
        <v>66246</v>
      </c>
      <c r="AC9" s="214">
        <v>67961</v>
      </c>
      <c r="AD9" s="214">
        <v>67205</v>
      </c>
      <c r="AE9" s="214">
        <v>79343</v>
      </c>
      <c r="AF9" s="214">
        <v>67518</v>
      </c>
      <c r="AG9" s="214">
        <v>65692</v>
      </c>
      <c r="AH9" s="214">
        <v>67430</v>
      </c>
      <c r="AI9" s="214">
        <v>65259</v>
      </c>
      <c r="AJ9" s="214">
        <v>69758</v>
      </c>
      <c r="AK9" s="214">
        <v>67430</v>
      </c>
      <c r="AL9" s="214">
        <v>68886</v>
      </c>
      <c r="AM9" s="606">
        <v>81941</v>
      </c>
      <c r="AN9" s="214">
        <f>'[1]уров жизни'!$D$20</f>
        <v>74346</v>
      </c>
      <c r="AO9" s="214">
        <f>'[1]уров жизни'!$D$20</f>
        <v>74346</v>
      </c>
      <c r="AP9" s="214">
        <v>71607</v>
      </c>
      <c r="AQ9" s="214">
        <v>87332</v>
      </c>
      <c r="AR9" s="214">
        <v>66823</v>
      </c>
      <c r="AS9" s="214">
        <v>72061</v>
      </c>
      <c r="AT9" s="607"/>
      <c r="AU9" s="606">
        <v>81955</v>
      </c>
    </row>
    <row r="10" spans="1:48" ht="17.25" thickBot="1">
      <c r="A10" s="109"/>
      <c r="B10" s="110"/>
      <c r="C10" s="111"/>
      <c r="D10" s="22"/>
      <c r="E10" s="22"/>
      <c r="F10" s="3"/>
      <c r="G10" s="22"/>
      <c r="H10" s="22"/>
      <c r="I10" s="22"/>
      <c r="J10" s="22"/>
      <c r="K10" s="22"/>
      <c r="L10" s="22"/>
      <c r="M10" s="22"/>
      <c r="N10" s="112"/>
    </row>
    <row r="11" spans="1:48" ht="16.5">
      <c r="A11" s="148" t="s">
        <v>47</v>
      </c>
      <c r="B11" s="162" t="str">
        <f>B1</f>
        <v>на 01.04.2012г.</v>
      </c>
      <c r="C11" s="163" t="str">
        <f>C1</f>
        <v>на 01.04.2013г.</v>
      </c>
      <c r="D11" s="108"/>
    </row>
    <row r="12" spans="1:48" ht="15.75" customHeight="1">
      <c r="A12" s="200"/>
      <c r="B12" s="201"/>
      <c r="C12" s="202"/>
      <c r="P12" s="113"/>
    </row>
    <row r="13" spans="1:48" ht="16.5">
      <c r="A13" s="203" t="s">
        <v>146</v>
      </c>
      <c r="B13" s="122">
        <v>40.5</v>
      </c>
      <c r="C13" s="204">
        <v>47.4</v>
      </c>
      <c r="D13" s="108"/>
      <c r="P13" s="3"/>
    </row>
    <row r="14" spans="1:48" ht="17.25" thickBot="1">
      <c r="A14" s="205" t="s">
        <v>147</v>
      </c>
      <c r="B14" s="206">
        <v>59.5</v>
      </c>
      <c r="C14" s="207">
        <v>52.6</v>
      </c>
      <c r="P14" s="3"/>
    </row>
    <row r="15" spans="1:48" ht="17.25" thickBot="1">
      <c r="A15" s="137"/>
      <c r="B15" s="138"/>
      <c r="C15" s="139"/>
      <c r="P15" s="3"/>
    </row>
    <row r="16" spans="1:48" ht="16.5">
      <c r="A16" s="137" t="s">
        <v>48</v>
      </c>
      <c r="B16" s="138" t="str">
        <f>B1</f>
        <v>на 01.04.2012г.</v>
      </c>
      <c r="C16" s="139" t="str">
        <f>C1</f>
        <v>на 01.04.2013г.</v>
      </c>
      <c r="D16" s="108"/>
      <c r="P16" s="3"/>
    </row>
    <row r="17" spans="1:40" ht="16.5">
      <c r="A17" s="208" t="s">
        <v>148</v>
      </c>
      <c r="B17" s="121">
        <v>43.6</v>
      </c>
      <c r="C17" s="204">
        <v>44.5</v>
      </c>
      <c r="D17" s="108"/>
      <c r="P17" s="3"/>
    </row>
    <row r="18" spans="1:40" ht="16.5">
      <c r="A18" s="208" t="s">
        <v>149</v>
      </c>
      <c r="B18" s="121">
        <v>23.8</v>
      </c>
      <c r="C18" s="204">
        <v>27.4</v>
      </c>
      <c r="D18" s="108"/>
      <c r="P18" s="3"/>
    </row>
    <row r="19" spans="1:40" ht="17.25" thickBot="1">
      <c r="A19" s="188" t="s">
        <v>150</v>
      </c>
      <c r="B19" s="209">
        <v>32.6</v>
      </c>
      <c r="C19" s="207">
        <v>28.1</v>
      </c>
      <c r="D19" s="108"/>
      <c r="P19" s="3"/>
    </row>
    <row r="20" spans="1:40" ht="16.5">
      <c r="A20" s="210"/>
      <c r="B20" s="211"/>
      <c r="C20" s="212"/>
      <c r="D20" s="108"/>
      <c r="P20" s="3"/>
    </row>
    <row r="21" spans="1:40" ht="15.75">
      <c r="A21" s="213" t="s">
        <v>304</v>
      </c>
      <c r="B21" s="214">
        <v>20.399999999999999</v>
      </c>
      <c r="C21" s="215">
        <v>20.7</v>
      </c>
      <c r="D21" s="8"/>
    </row>
    <row r="22" spans="1:40" ht="16.5">
      <c r="A22" s="213" t="s">
        <v>308</v>
      </c>
      <c r="B22" s="214">
        <v>16.7</v>
      </c>
      <c r="C22" s="215">
        <v>14.3</v>
      </c>
      <c r="D22" s="1"/>
      <c r="E22" s="105"/>
    </row>
    <row r="23" spans="1:40" ht="16.5">
      <c r="A23" s="213" t="s">
        <v>205</v>
      </c>
      <c r="B23" s="214">
        <v>32.299999999999997</v>
      </c>
      <c r="C23" s="215">
        <v>33.700000000000003</v>
      </c>
      <c r="D23" s="1"/>
      <c r="E23" s="105"/>
    </row>
    <row r="24" spans="1:40" ht="16.5">
      <c r="A24" s="213" t="s">
        <v>206</v>
      </c>
      <c r="B24" s="214">
        <v>17.2</v>
      </c>
      <c r="C24" s="215">
        <v>15.3</v>
      </c>
      <c r="D24" s="1"/>
      <c r="E24" s="105"/>
    </row>
    <row r="25" spans="1:40" ht="16.5">
      <c r="A25" s="213" t="s">
        <v>207</v>
      </c>
      <c r="B25" s="214">
        <v>13</v>
      </c>
      <c r="C25" s="215">
        <v>15.3</v>
      </c>
      <c r="D25" s="1"/>
      <c r="E25" s="106"/>
    </row>
    <row r="26" spans="1:40" ht="16.5" thickBot="1">
      <c r="A26" s="290" t="s">
        <v>560</v>
      </c>
      <c r="B26" s="291">
        <v>0.4</v>
      </c>
      <c r="C26" s="292">
        <v>0.7</v>
      </c>
      <c r="D26" s="8"/>
    </row>
    <row r="27" spans="1:40" ht="17.25" thickBot="1">
      <c r="C27" s="4"/>
      <c r="D27" s="1"/>
      <c r="E27" s="106"/>
    </row>
    <row r="28" spans="1:40" ht="16.5">
      <c r="A28" s="241"/>
      <c r="B28" s="162" t="str">
        <f>B1</f>
        <v>на 01.04.2012г.</v>
      </c>
      <c r="C28" s="242" t="str">
        <f>C1</f>
        <v>на 01.04.2013г.</v>
      </c>
      <c r="D28" s="162" t="str">
        <f>B1</f>
        <v>на 01.04.2012г.</v>
      </c>
      <c r="E28" s="163" t="str">
        <f>C1</f>
        <v>на 01.04.2013г.</v>
      </c>
      <c r="G28" s="153"/>
      <c r="H28" s="154" t="s">
        <v>414</v>
      </c>
      <c r="I28" s="154" t="s">
        <v>415</v>
      </c>
      <c r="J28" s="154" t="s">
        <v>416</v>
      </c>
      <c r="K28" s="154" t="s">
        <v>417</v>
      </c>
      <c r="L28" s="154" t="s">
        <v>418</v>
      </c>
      <c r="M28" s="154" t="s">
        <v>419</v>
      </c>
      <c r="N28" s="154" t="s">
        <v>420</v>
      </c>
      <c r="O28" s="154" t="s">
        <v>421</v>
      </c>
      <c r="P28" s="154" t="s">
        <v>422</v>
      </c>
      <c r="Q28" s="154" t="s">
        <v>423</v>
      </c>
      <c r="R28" s="154" t="s">
        <v>424</v>
      </c>
      <c r="S28" s="154" t="s">
        <v>425</v>
      </c>
      <c r="T28" s="154" t="s">
        <v>426</v>
      </c>
      <c r="U28" s="154" t="s">
        <v>427</v>
      </c>
      <c r="V28" s="154" t="s">
        <v>428</v>
      </c>
      <c r="W28" s="154" t="s">
        <v>429</v>
      </c>
      <c r="X28" s="154" t="s">
        <v>430</v>
      </c>
      <c r="Y28" s="154" t="s">
        <v>431</v>
      </c>
      <c r="Z28" s="154" t="s">
        <v>432</v>
      </c>
      <c r="AA28" s="154" t="s">
        <v>433</v>
      </c>
      <c r="AB28" s="154" t="s">
        <v>434</v>
      </c>
      <c r="AC28" s="154" t="s">
        <v>435</v>
      </c>
      <c r="AD28" s="154" t="s">
        <v>436</v>
      </c>
      <c r="AE28" s="154" t="s">
        <v>437</v>
      </c>
      <c r="AF28" s="154" t="s">
        <v>438</v>
      </c>
      <c r="AG28" s="154" t="s">
        <v>439</v>
      </c>
      <c r="AH28" s="155" t="s">
        <v>440</v>
      </c>
      <c r="AI28" s="155" t="s">
        <v>446</v>
      </c>
      <c r="AJ28" s="155" t="s">
        <v>463</v>
      </c>
      <c r="AK28" s="155" t="s">
        <v>466</v>
      </c>
      <c r="AL28" s="155" t="s">
        <v>489</v>
      </c>
      <c r="AM28" s="155" t="s">
        <v>490</v>
      </c>
      <c r="AN28" s="155" t="s">
        <v>649</v>
      </c>
    </row>
    <row r="29" spans="1:40" ht="16.5">
      <c r="A29" s="243" t="s">
        <v>69</v>
      </c>
      <c r="B29" s="244" t="e">
        <f>#REF!</f>
        <v>#REF!</v>
      </c>
      <c r="C29" s="245" t="e">
        <f>#REF!</f>
        <v>#REF!</v>
      </c>
      <c r="D29" s="245" t="e">
        <f>B29/B32*100</f>
        <v>#REF!</v>
      </c>
      <c r="E29" s="215" t="e">
        <f>C29/C32*100</f>
        <v>#REF!</v>
      </c>
      <c r="G29" s="156" t="s">
        <v>87</v>
      </c>
      <c r="H29" s="157">
        <v>697</v>
      </c>
      <c r="I29" s="157">
        <v>675</v>
      </c>
      <c r="J29" s="157">
        <v>619</v>
      </c>
      <c r="K29" s="157">
        <v>826</v>
      </c>
      <c r="L29" s="157">
        <v>655</v>
      </c>
      <c r="M29" s="157">
        <v>815</v>
      </c>
      <c r="N29" s="157">
        <v>681</v>
      </c>
      <c r="O29" s="157">
        <v>1011</v>
      </c>
      <c r="P29" s="157">
        <v>862</v>
      </c>
      <c r="Q29" s="157">
        <v>865</v>
      </c>
      <c r="R29" s="157">
        <v>903</v>
      </c>
      <c r="S29" s="157">
        <v>829</v>
      </c>
      <c r="T29" s="157">
        <v>957</v>
      </c>
      <c r="U29" s="157">
        <v>1049</v>
      </c>
      <c r="V29" s="157">
        <v>1015</v>
      </c>
      <c r="W29" s="157">
        <v>1149</v>
      </c>
      <c r="X29" s="157">
        <v>601</v>
      </c>
      <c r="Y29" s="157">
        <v>1069</v>
      </c>
      <c r="Z29" s="157">
        <v>939</v>
      </c>
      <c r="AA29" s="157">
        <v>552</v>
      </c>
      <c r="AB29" s="157">
        <v>855</v>
      </c>
      <c r="AC29" s="157">
        <v>976</v>
      </c>
      <c r="AD29" s="157">
        <v>1392</v>
      </c>
      <c r="AE29" s="157">
        <v>1125</v>
      </c>
      <c r="AF29" s="157">
        <v>2202</v>
      </c>
      <c r="AG29" s="157">
        <v>2004</v>
      </c>
      <c r="AH29" s="158">
        <v>2503</v>
      </c>
      <c r="AI29" s="158">
        <v>2952</v>
      </c>
      <c r="AJ29" s="158">
        <v>2754</v>
      </c>
      <c r="AK29" s="158">
        <v>2585</v>
      </c>
      <c r="AL29" s="158">
        <v>2679</v>
      </c>
      <c r="AM29" s="158">
        <v>2969</v>
      </c>
      <c r="AN29" s="158">
        <v>2849</v>
      </c>
    </row>
    <row r="30" spans="1:40" ht="16.5">
      <c r="A30" s="243" t="s">
        <v>70</v>
      </c>
      <c r="B30" s="244" t="e">
        <f>#REF!</f>
        <v>#REF!</v>
      </c>
      <c r="C30" s="245" t="e">
        <f>#REF!</f>
        <v>#REF!</v>
      </c>
      <c r="D30" s="245" t="e">
        <f>B30/B32*100</f>
        <v>#REF!</v>
      </c>
      <c r="E30" s="215" t="e">
        <f>C30/C32*100</f>
        <v>#REF!</v>
      </c>
      <c r="G30" s="156" t="s">
        <v>88</v>
      </c>
      <c r="H30" s="157">
        <v>1383</v>
      </c>
      <c r="I30" s="157">
        <v>1752</v>
      </c>
      <c r="J30" s="157">
        <v>2669</v>
      </c>
      <c r="K30" s="157">
        <v>2226</v>
      </c>
      <c r="L30" s="157">
        <v>1365</v>
      </c>
      <c r="M30" s="157">
        <v>1856</v>
      </c>
      <c r="N30" s="157">
        <v>2686</v>
      </c>
      <c r="O30" s="157">
        <v>2182</v>
      </c>
      <c r="P30" s="157">
        <v>1672</v>
      </c>
      <c r="Q30" s="157">
        <v>1752</v>
      </c>
      <c r="R30" s="157">
        <v>2555</v>
      </c>
      <c r="S30" s="157">
        <v>1755</v>
      </c>
      <c r="T30" s="157">
        <v>1600</v>
      </c>
      <c r="U30" s="157">
        <v>1821</v>
      </c>
      <c r="V30" s="157">
        <v>2705</v>
      </c>
      <c r="W30" s="157">
        <v>1746</v>
      </c>
      <c r="X30" s="157">
        <v>1356</v>
      </c>
      <c r="Y30" s="157">
        <v>1657</v>
      </c>
      <c r="Z30" s="157">
        <v>2159</v>
      </c>
      <c r="AA30" s="157">
        <v>1580</v>
      </c>
      <c r="AB30" s="157">
        <v>1256</v>
      </c>
      <c r="AC30" s="157">
        <v>1748</v>
      </c>
      <c r="AD30" s="157">
        <v>2311</v>
      </c>
      <c r="AE30" s="157">
        <v>1681</v>
      </c>
      <c r="AF30" s="157">
        <v>1486</v>
      </c>
      <c r="AG30" s="157">
        <v>2039</v>
      </c>
      <c r="AH30" s="158">
        <v>2667</v>
      </c>
      <c r="AI30" s="158">
        <v>2687</v>
      </c>
      <c r="AJ30" s="158">
        <v>2181</v>
      </c>
      <c r="AK30" s="158">
        <v>2695</v>
      </c>
      <c r="AL30" s="158">
        <v>3950</v>
      </c>
      <c r="AM30" s="158">
        <v>3372</v>
      </c>
      <c r="AN30" s="158">
        <v>2664</v>
      </c>
    </row>
    <row r="31" spans="1:40" ht="17.25" thickBot="1">
      <c r="A31" s="243" t="s">
        <v>71</v>
      </c>
      <c r="B31" s="244" t="e">
        <f>#REF!</f>
        <v>#REF!</v>
      </c>
      <c r="C31" s="245" t="e">
        <f>#REF!</f>
        <v>#REF!</v>
      </c>
      <c r="D31" s="245" t="e">
        <f>B31/B32*100</f>
        <v>#REF!</v>
      </c>
      <c r="E31" s="215" t="e">
        <f>C31/C32*100</f>
        <v>#REF!</v>
      </c>
      <c r="G31" s="159" t="s">
        <v>441</v>
      </c>
      <c r="H31" s="160">
        <f t="shared" ref="H31:Y31" si="0">H30-H29</f>
        <v>686</v>
      </c>
      <c r="I31" s="160">
        <f t="shared" si="0"/>
        <v>1077</v>
      </c>
      <c r="J31" s="160">
        <f t="shared" si="0"/>
        <v>2050</v>
      </c>
      <c r="K31" s="160">
        <f t="shared" si="0"/>
        <v>1400</v>
      </c>
      <c r="L31" s="160">
        <f t="shared" si="0"/>
        <v>710</v>
      </c>
      <c r="M31" s="160">
        <f t="shared" si="0"/>
        <v>1041</v>
      </c>
      <c r="N31" s="160">
        <f t="shared" si="0"/>
        <v>2005</v>
      </c>
      <c r="O31" s="160">
        <f t="shared" si="0"/>
        <v>1171</v>
      </c>
      <c r="P31" s="160">
        <f t="shared" si="0"/>
        <v>810</v>
      </c>
      <c r="Q31" s="160">
        <f t="shared" si="0"/>
        <v>887</v>
      </c>
      <c r="R31" s="160">
        <f t="shared" si="0"/>
        <v>1652</v>
      </c>
      <c r="S31" s="160">
        <f t="shared" si="0"/>
        <v>926</v>
      </c>
      <c r="T31" s="160">
        <f t="shared" si="0"/>
        <v>643</v>
      </c>
      <c r="U31" s="160">
        <f t="shared" si="0"/>
        <v>772</v>
      </c>
      <c r="V31" s="160">
        <f t="shared" si="0"/>
        <v>1690</v>
      </c>
      <c r="W31" s="160">
        <f t="shared" si="0"/>
        <v>597</v>
      </c>
      <c r="X31" s="160">
        <f t="shared" si="0"/>
        <v>755</v>
      </c>
      <c r="Y31" s="160">
        <f t="shared" si="0"/>
        <v>588</v>
      </c>
      <c r="Z31" s="160">
        <f>Z29-Z30</f>
        <v>-1220</v>
      </c>
      <c r="AA31" s="160">
        <f t="shared" ref="AA31:AM31" si="1">AA29-AA30</f>
        <v>-1028</v>
      </c>
      <c r="AB31" s="160">
        <f t="shared" si="1"/>
        <v>-401</v>
      </c>
      <c r="AC31" s="160">
        <f t="shared" si="1"/>
        <v>-772</v>
      </c>
      <c r="AD31" s="160">
        <f t="shared" si="1"/>
        <v>-919</v>
      </c>
      <c r="AE31" s="160">
        <f t="shared" si="1"/>
        <v>-556</v>
      </c>
      <c r="AF31" s="160">
        <f t="shared" si="1"/>
        <v>716</v>
      </c>
      <c r="AG31" s="160">
        <f t="shared" si="1"/>
        <v>-35</v>
      </c>
      <c r="AH31" s="161">
        <f t="shared" si="1"/>
        <v>-164</v>
      </c>
      <c r="AI31" s="161">
        <f t="shared" si="1"/>
        <v>265</v>
      </c>
      <c r="AJ31" s="161">
        <f t="shared" si="1"/>
        <v>573</v>
      </c>
      <c r="AK31" s="161">
        <f t="shared" si="1"/>
        <v>-110</v>
      </c>
      <c r="AL31" s="161">
        <f t="shared" si="1"/>
        <v>-1271</v>
      </c>
      <c r="AM31" s="161">
        <f t="shared" si="1"/>
        <v>-403</v>
      </c>
      <c r="AN31" s="161">
        <f t="shared" ref="AN31" si="2">AN29-AN30</f>
        <v>185</v>
      </c>
    </row>
    <row r="32" spans="1:40" ht="16.5" thickBot="1">
      <c r="A32" s="246" t="s">
        <v>55</v>
      </c>
      <c r="B32" s="247" t="e">
        <f>SUM(B29:B31)</f>
        <v>#REF!</v>
      </c>
      <c r="C32" s="247" t="e">
        <f>SUM(C29:C31)</f>
        <v>#REF!</v>
      </c>
      <c r="D32" s="247" t="e">
        <f>SUM(D29:D31)</f>
        <v>#REF!</v>
      </c>
      <c r="E32" s="216" t="e">
        <f>SUM(E29:E31)</f>
        <v>#REF!</v>
      </c>
    </row>
    <row r="33" spans="1:6" ht="13.5" thickBot="1">
      <c r="A33" s="4"/>
      <c r="B33" s="4"/>
    </row>
    <row r="34" spans="1:6" ht="15.75" customHeight="1" thickBot="1">
      <c r="A34" s="237"/>
      <c r="B34" s="761" t="str">
        <f>B1</f>
        <v>на 01.04.2012г.</v>
      </c>
      <c r="C34" s="762"/>
    </row>
    <row r="35" spans="1:6" ht="15.75" customHeight="1" thickBot="1">
      <c r="A35" s="248"/>
      <c r="B35" s="249" t="s">
        <v>57</v>
      </c>
      <c r="C35" s="146" t="s">
        <v>52</v>
      </c>
    </row>
    <row r="36" spans="1:6" ht="16.5">
      <c r="A36" s="250" t="s">
        <v>187</v>
      </c>
      <c r="B36" s="251" t="e">
        <f>C36/C42*100</f>
        <v>#REF!</v>
      </c>
      <c r="C36" s="234" t="e">
        <f>#REF!</f>
        <v>#REF!</v>
      </c>
    </row>
    <row r="37" spans="1:6" ht="16.5">
      <c r="A37" s="68" t="s">
        <v>185</v>
      </c>
      <c r="B37" s="252" t="e">
        <f>C37/C42*100</f>
        <v>#REF!</v>
      </c>
      <c r="C37" s="236" t="e">
        <f>#REF!</f>
        <v>#REF!</v>
      </c>
    </row>
    <row r="38" spans="1:6" ht="16.5">
      <c r="A38" s="147" t="s">
        <v>182</v>
      </c>
      <c r="B38" s="252" t="e">
        <f>C38/C42*100</f>
        <v>#REF!</v>
      </c>
      <c r="C38" s="236" t="e">
        <f>#REF!</f>
        <v>#REF!</v>
      </c>
    </row>
    <row r="39" spans="1:6" ht="16.5">
      <c r="A39" s="68" t="s">
        <v>188</v>
      </c>
      <c r="B39" s="252" t="e">
        <f>C39/C42*100</f>
        <v>#REF!</v>
      </c>
      <c r="C39" s="236" t="e">
        <f>#REF!</f>
        <v>#REF!</v>
      </c>
    </row>
    <row r="40" spans="1:6" ht="16.5">
      <c r="A40" s="68" t="s">
        <v>189</v>
      </c>
      <c r="B40" s="252" t="e">
        <f>C40/C42*100</f>
        <v>#REF!</v>
      </c>
      <c r="C40" s="236" t="e">
        <f>#REF!</f>
        <v>#REF!</v>
      </c>
    </row>
    <row r="41" spans="1:6" ht="17.25" thickBot="1">
      <c r="A41" s="69" t="s">
        <v>54</v>
      </c>
      <c r="B41" s="252" t="e">
        <f>C41/C42*100</f>
        <v>#REF!</v>
      </c>
      <c r="C41" s="235" t="e">
        <f>C42-C36-C38-C37-C39-C40</f>
        <v>#REF!</v>
      </c>
    </row>
    <row r="42" spans="1:6" ht="17.25" thickBot="1">
      <c r="A42" s="253" t="s">
        <v>55</v>
      </c>
      <c r="B42" s="254" t="e">
        <f>SUM(C36:C41)/C42*100</f>
        <v>#REF!</v>
      </c>
      <c r="C42" s="255" t="e">
        <f>#REF!</f>
        <v>#REF!</v>
      </c>
    </row>
    <row r="43" spans="1:6" ht="17.25" thickBot="1">
      <c r="A43" s="7"/>
      <c r="B43" s="761" t="str">
        <f>C1</f>
        <v>на 01.04.2013г.</v>
      </c>
      <c r="C43" s="762"/>
      <c r="D43" s="5"/>
      <c r="E43" s="256"/>
    </row>
    <row r="44" spans="1:6" ht="17.25" thickBot="1">
      <c r="A44" s="7"/>
      <c r="B44" s="257" t="s">
        <v>56</v>
      </c>
      <c r="C44" s="257" t="s">
        <v>53</v>
      </c>
      <c r="D44" s="5"/>
      <c r="E44" s="256"/>
    </row>
    <row r="45" spans="1:6" ht="16.5">
      <c r="A45" s="258" t="s">
        <v>190</v>
      </c>
      <c r="B45" s="259" t="e">
        <f>C45/C51*100</f>
        <v>#REF!</v>
      </c>
      <c r="C45" s="164" t="e">
        <f>#REF!</f>
        <v>#REF!</v>
      </c>
      <c r="D45" s="258" t="s">
        <v>78</v>
      </c>
      <c r="E45" s="256"/>
    </row>
    <row r="46" spans="1:6" ht="16.5">
      <c r="A46" s="68" t="s">
        <v>185</v>
      </c>
      <c r="B46" s="260" t="e">
        <f>C46/C51*100</f>
        <v>#REF!</v>
      </c>
      <c r="C46" s="165" t="e">
        <f>#REF!</f>
        <v>#REF!</v>
      </c>
      <c r="D46" s="70" t="s">
        <v>182</v>
      </c>
      <c r="E46" s="256"/>
    </row>
    <row r="47" spans="1:6" ht="16.5">
      <c r="A47" s="70" t="s">
        <v>182</v>
      </c>
      <c r="B47" s="260" t="e">
        <f>C47/C51*100</f>
        <v>#REF!</v>
      </c>
      <c r="C47" s="165" t="e">
        <f>#REF!</f>
        <v>#REF!</v>
      </c>
      <c r="D47" s="261" t="s">
        <v>54</v>
      </c>
      <c r="F47" s="131"/>
    </row>
    <row r="48" spans="1:6" ht="16.5">
      <c r="A48" s="68" t="s">
        <v>188</v>
      </c>
      <c r="B48" s="260" t="e">
        <f>C48/C51*100</f>
        <v>#REF!</v>
      </c>
      <c r="C48" s="165" t="e">
        <f>#REF!</f>
        <v>#REF!</v>
      </c>
      <c r="D48" s="261" t="s">
        <v>183</v>
      </c>
    </row>
    <row r="49" spans="1:15" ht="17.25" thickBot="1">
      <c r="A49" s="261" t="s">
        <v>191</v>
      </c>
      <c r="B49" s="260" t="e">
        <f>C49/C51*100</f>
        <v>#REF!</v>
      </c>
      <c r="C49" s="165" t="e">
        <f>#REF!</f>
        <v>#REF!</v>
      </c>
      <c r="D49" s="68" t="s">
        <v>184</v>
      </c>
      <c r="J49" s="771" t="s">
        <v>656</v>
      </c>
      <c r="K49" s="771"/>
      <c r="L49" s="772" t="s">
        <v>660</v>
      </c>
      <c r="M49" s="772"/>
      <c r="N49" s="772" t="s">
        <v>661</v>
      </c>
      <c r="O49" s="772"/>
    </row>
    <row r="50" spans="1:15" ht="17.25" thickBot="1">
      <c r="A50" s="261" t="s">
        <v>54</v>
      </c>
      <c r="B50" s="262" t="e">
        <f>C50/C51*100</f>
        <v>#REF!</v>
      </c>
      <c r="C50" s="235" t="e">
        <f>C51-C45-C46-C47-C48-C49</f>
        <v>#REF!</v>
      </c>
      <c r="D50" s="68" t="s">
        <v>185</v>
      </c>
      <c r="I50" s="369"/>
      <c r="J50" s="749" t="s">
        <v>464</v>
      </c>
      <c r="K50" s="751" t="s">
        <v>625</v>
      </c>
      <c r="L50" s="749" t="s">
        <v>464</v>
      </c>
      <c r="M50" s="751" t="s">
        <v>625</v>
      </c>
      <c r="N50" s="749" t="s">
        <v>464</v>
      </c>
      <c r="O50" s="750" t="s">
        <v>625</v>
      </c>
    </row>
    <row r="51" spans="1:15" ht="17.25" thickBot="1">
      <c r="A51" s="263" t="s">
        <v>55</v>
      </c>
      <c r="B51" s="264" t="e">
        <f>SUM(C45:C50)/C51*100</f>
        <v>#REF!</v>
      </c>
      <c r="C51" s="233" t="e">
        <f>#REF!</f>
        <v>#REF!</v>
      </c>
      <c r="I51" s="752" t="s">
        <v>73</v>
      </c>
      <c r="J51" s="755" t="e">
        <f>#REF!+#REF!</f>
        <v>#REF!</v>
      </c>
      <c r="K51" s="756" t="e">
        <f>#REF!+#REF!</f>
        <v>#REF!</v>
      </c>
      <c r="L51" s="755" t="e">
        <f>#REF!</f>
        <v>#REF!</v>
      </c>
      <c r="M51" s="756" t="e">
        <f>#REF!</f>
        <v>#REF!</v>
      </c>
      <c r="N51" s="755" t="e">
        <f>L51/J51*100</f>
        <v>#REF!</v>
      </c>
      <c r="O51" s="759" t="e">
        <f>M51/K51*100</f>
        <v>#REF!</v>
      </c>
    </row>
    <row r="52" spans="1:15" ht="15.75">
      <c r="D52" s="83"/>
      <c r="I52" s="752" t="s">
        <v>281</v>
      </c>
      <c r="J52" s="755" t="e">
        <f>#REF!+#REF!</f>
        <v>#REF!</v>
      </c>
      <c r="K52" s="756" t="e">
        <f>#REF!+#REF!</f>
        <v>#REF!</v>
      </c>
      <c r="L52" s="755" t="e">
        <f>#REF!</f>
        <v>#REF!</v>
      </c>
      <c r="M52" s="756" t="e">
        <f>#REF!</f>
        <v>#REF!</v>
      </c>
      <c r="N52" s="755" t="e">
        <f t="shared" ref="N52:O55" si="3">L52/J52*100</f>
        <v>#REF!</v>
      </c>
      <c r="O52" s="759" t="e">
        <f t="shared" si="3"/>
        <v>#REF!</v>
      </c>
    </row>
    <row r="53" spans="1:15" ht="15.75">
      <c r="D53" s="83" t="s">
        <v>145</v>
      </c>
      <c r="I53" s="752" t="s">
        <v>282</v>
      </c>
      <c r="J53" s="755" t="e">
        <f>#REF!+#REF!</f>
        <v>#REF!</v>
      </c>
      <c r="K53" s="756" t="e">
        <f>#REF!+#REF!</f>
        <v>#REF!</v>
      </c>
      <c r="L53" s="755" t="e">
        <f>#REF!</f>
        <v>#REF!</v>
      </c>
      <c r="M53" s="756" t="e">
        <f>#REF!</f>
        <v>#REF!</v>
      </c>
      <c r="N53" s="755" t="e">
        <f t="shared" si="3"/>
        <v>#REF!</v>
      </c>
      <c r="O53" s="759" t="e">
        <f t="shared" si="3"/>
        <v>#REF!</v>
      </c>
    </row>
    <row r="54" spans="1:15" ht="18.75">
      <c r="A54" s="265" t="s">
        <v>284</v>
      </c>
      <c r="B54" s="266" t="e">
        <f>#REF!</f>
        <v>#REF!</v>
      </c>
      <c r="C54" s="267"/>
      <c r="D54" s="268" t="e">
        <f>#REF!</f>
        <v>#REF!</v>
      </c>
      <c r="E54" s="267"/>
      <c r="I54" s="753" t="s">
        <v>141</v>
      </c>
      <c r="J54" s="755" t="e">
        <f>#REF!+#REF!</f>
        <v>#REF!</v>
      </c>
      <c r="K54" s="756" t="e">
        <f>#REF!+#REF!</f>
        <v>#REF!</v>
      </c>
      <c r="L54" s="755" t="e">
        <f>#REF!</f>
        <v>#REF!</v>
      </c>
      <c r="M54" s="756" t="e">
        <f>#REF!</f>
        <v>#REF!</v>
      </c>
      <c r="N54" s="755" t="e">
        <f t="shared" si="3"/>
        <v>#REF!</v>
      </c>
      <c r="O54" s="759" t="e">
        <f t="shared" si="3"/>
        <v>#REF!</v>
      </c>
    </row>
    <row r="55" spans="1:15" ht="16.5" thickBot="1">
      <c r="A55" s="269" t="s">
        <v>285</v>
      </c>
      <c r="B55" s="266" t="e">
        <f>#REF!</f>
        <v>#REF!</v>
      </c>
      <c r="C55" s="270" t="e">
        <f>B55/$B$54*100</f>
        <v>#REF!</v>
      </c>
      <c r="D55" s="268" t="e">
        <f>#REF!</f>
        <v>#REF!</v>
      </c>
      <c r="E55" s="270" t="e">
        <f>D55/$D$54*100</f>
        <v>#REF!</v>
      </c>
      <c r="F55" s="27" t="e">
        <f>C55</f>
        <v>#REF!</v>
      </c>
      <c r="G55" s="27" t="e">
        <f t="shared" ref="G55:G59" si="4">F55/$F$68*100</f>
        <v>#REF!</v>
      </c>
      <c r="I55" s="754" t="s">
        <v>280</v>
      </c>
      <c r="J55" s="757" t="e">
        <f>#REF!+#REF!</f>
        <v>#REF!</v>
      </c>
      <c r="K55" s="758" t="e">
        <f>#REF!+#REF!</f>
        <v>#REF!</v>
      </c>
      <c r="L55" s="757" t="e">
        <f>#REF!</f>
        <v>#REF!</v>
      </c>
      <c r="M55" s="758" t="e">
        <f>#REF!</f>
        <v>#REF!</v>
      </c>
      <c r="N55" s="757" t="e">
        <f t="shared" si="3"/>
        <v>#REF!</v>
      </c>
      <c r="O55" s="760" t="e">
        <f>M55/K55*100</f>
        <v>#REF!</v>
      </c>
    </row>
    <row r="56" spans="1:15" ht="31.5">
      <c r="A56" s="269" t="s">
        <v>286</v>
      </c>
      <c r="B56" s="266" t="e">
        <f>#REF!</f>
        <v>#REF!</v>
      </c>
      <c r="C56" s="270" t="e">
        <f t="shared" ref="C56:C65" si="5">B56/$B$54*100</f>
        <v>#REF!</v>
      </c>
      <c r="D56" s="268"/>
      <c r="E56" s="270" t="e">
        <f>D56/$D$54*100</f>
        <v>#REF!</v>
      </c>
      <c r="F56" s="27" t="e">
        <f t="shared" ref="F56:F65" si="6">C56</f>
        <v>#REF!</v>
      </c>
      <c r="G56" s="27" t="e">
        <f t="shared" si="4"/>
        <v>#REF!</v>
      </c>
    </row>
    <row r="57" spans="1:15" ht="31.5">
      <c r="A57" s="269" t="s">
        <v>287</v>
      </c>
      <c r="B57" s="266" t="e">
        <f>#REF!</f>
        <v>#REF!</v>
      </c>
      <c r="C57" s="270" t="e">
        <f t="shared" si="5"/>
        <v>#REF!</v>
      </c>
      <c r="D57" s="268" t="e">
        <f>#REF!</f>
        <v>#REF!</v>
      </c>
      <c r="E57" s="270" t="e">
        <f>D57/$D$54*100</f>
        <v>#REF!</v>
      </c>
      <c r="F57" s="27" t="e">
        <f t="shared" si="6"/>
        <v>#REF!</v>
      </c>
      <c r="G57" s="27" t="e">
        <f t="shared" si="4"/>
        <v>#REF!</v>
      </c>
    </row>
    <row r="58" spans="1:15" ht="15.75">
      <c r="A58" s="269" t="s">
        <v>288</v>
      </c>
      <c r="B58" s="266" t="e">
        <f>#REF!</f>
        <v>#REF!</v>
      </c>
      <c r="C58" s="270" t="e">
        <f t="shared" si="5"/>
        <v>#REF!</v>
      </c>
      <c r="D58" s="268" t="e">
        <f>#REF!</f>
        <v>#REF!</v>
      </c>
      <c r="E58" s="270" t="e">
        <f>D58/$D$54*100</f>
        <v>#REF!</v>
      </c>
      <c r="F58" s="27" t="e">
        <f t="shared" si="6"/>
        <v>#REF!</v>
      </c>
      <c r="G58" s="27" t="e">
        <f t="shared" si="4"/>
        <v>#REF!</v>
      </c>
      <c r="I58" s="739"/>
      <c r="J58" s="740" t="s">
        <v>654</v>
      </c>
      <c r="K58" s="740" t="s">
        <v>657</v>
      </c>
      <c r="L58" s="741" t="s">
        <v>658</v>
      </c>
      <c r="M58" s="741" t="s">
        <v>659</v>
      </c>
      <c r="N58" s="741" t="s">
        <v>655</v>
      </c>
      <c r="O58" s="741" t="s">
        <v>295</v>
      </c>
    </row>
    <row r="59" spans="1:15" ht="15.75">
      <c r="A59" s="269" t="s">
        <v>289</v>
      </c>
      <c r="B59" s="266" t="e">
        <f>#REF!</f>
        <v>#REF!</v>
      </c>
      <c r="C59" s="270" t="e">
        <f t="shared" si="5"/>
        <v>#REF!</v>
      </c>
      <c r="D59" s="268">
        <v>0</v>
      </c>
      <c r="E59" s="270" t="e">
        <f t="shared" ref="E59:E65" si="7">D59/$D$54*100</f>
        <v>#REF!</v>
      </c>
      <c r="F59" s="27" t="e">
        <f t="shared" si="6"/>
        <v>#REF!</v>
      </c>
      <c r="G59" s="27" t="e">
        <f t="shared" si="4"/>
        <v>#REF!</v>
      </c>
      <c r="I59" s="742" t="s">
        <v>73</v>
      </c>
      <c r="J59" s="743" t="e">
        <f>B60</f>
        <v>#REF!</v>
      </c>
      <c r="K59" s="744" t="e">
        <f>D60</f>
        <v>#REF!</v>
      </c>
      <c r="L59" s="743" t="e">
        <f>K59/N59*100</f>
        <v>#REF!</v>
      </c>
      <c r="M59" s="745" t="e">
        <f>J59/N59*100</f>
        <v>#REF!</v>
      </c>
      <c r="N59" s="745" t="e">
        <f>J59+K59</f>
        <v>#REF!</v>
      </c>
      <c r="O59" s="746" t="e">
        <f>L59+M59</f>
        <v>#REF!</v>
      </c>
    </row>
    <row r="60" spans="1:15" ht="15.75">
      <c r="A60" s="269" t="s">
        <v>296</v>
      </c>
      <c r="B60" s="266" t="e">
        <f>#REF!</f>
        <v>#REF!</v>
      </c>
      <c r="C60" s="270" t="e">
        <f t="shared" si="5"/>
        <v>#REF!</v>
      </c>
      <c r="D60" s="268" t="e">
        <f>#REF!</f>
        <v>#REF!</v>
      </c>
      <c r="E60" s="270" t="e">
        <f>D60/$D$54*100</f>
        <v>#REF!</v>
      </c>
      <c r="F60" s="27" t="e">
        <f t="shared" si="6"/>
        <v>#REF!</v>
      </c>
      <c r="G60" s="27" t="e">
        <f t="shared" ref="G60:G65" si="8">F60/$F$68*100</f>
        <v>#REF!</v>
      </c>
      <c r="I60" s="742" t="s">
        <v>281</v>
      </c>
      <c r="J60" s="743" t="e">
        <f>B63</f>
        <v>#REF!</v>
      </c>
      <c r="K60" s="744" t="e">
        <f>D63</f>
        <v>#REF!</v>
      </c>
      <c r="L60" s="743" t="e">
        <f t="shared" ref="L60:L63" si="9">K60/N60*100</f>
        <v>#REF!</v>
      </c>
      <c r="M60" s="745" t="e">
        <f t="shared" ref="M60:M63" si="10">J60/N60*100</f>
        <v>#REF!</v>
      </c>
      <c r="N60" s="745" t="e">
        <f t="shared" ref="N60:N63" si="11">J60+K60</f>
        <v>#REF!</v>
      </c>
      <c r="O60" s="746" t="e">
        <f t="shared" ref="O60:O63" si="12">L60+M60</f>
        <v>#REF!</v>
      </c>
    </row>
    <row r="61" spans="1:15" ht="15.75">
      <c r="A61" s="271" t="s">
        <v>290</v>
      </c>
      <c r="B61" s="266" t="e">
        <f>#REF!</f>
        <v>#REF!</v>
      </c>
      <c r="C61" s="270" t="e">
        <f t="shared" si="5"/>
        <v>#REF!</v>
      </c>
      <c r="D61" s="268" t="e">
        <f>#REF!</f>
        <v>#REF!</v>
      </c>
      <c r="E61" s="270" t="e">
        <f>D61/$D$54*100</f>
        <v>#REF!</v>
      </c>
      <c r="F61" s="27" t="e">
        <f t="shared" si="6"/>
        <v>#REF!</v>
      </c>
      <c r="G61" s="27" t="e">
        <f t="shared" si="8"/>
        <v>#REF!</v>
      </c>
      <c r="I61" s="742" t="s">
        <v>282</v>
      </c>
      <c r="J61" s="743" t="e">
        <f>B64</f>
        <v>#REF!</v>
      </c>
      <c r="K61" s="744" t="e">
        <f>D64</f>
        <v>#REF!</v>
      </c>
      <c r="L61" s="743" t="e">
        <f t="shared" si="9"/>
        <v>#REF!</v>
      </c>
      <c r="M61" s="745" t="e">
        <f t="shared" si="10"/>
        <v>#REF!</v>
      </c>
      <c r="N61" s="745" t="e">
        <f t="shared" si="11"/>
        <v>#REF!</v>
      </c>
      <c r="O61" s="746" t="e">
        <f t="shared" si="12"/>
        <v>#REF!</v>
      </c>
    </row>
    <row r="62" spans="1:15" ht="15.75">
      <c r="A62" s="271" t="s">
        <v>291</v>
      </c>
      <c r="B62" s="266" t="e">
        <f>#REF!</f>
        <v>#REF!</v>
      </c>
      <c r="C62" s="270" t="e">
        <f t="shared" si="5"/>
        <v>#REF!</v>
      </c>
      <c r="D62" s="268" t="e">
        <f>#REF!</f>
        <v>#REF!</v>
      </c>
      <c r="E62" s="270" t="e">
        <f t="shared" si="7"/>
        <v>#REF!</v>
      </c>
      <c r="F62" s="27" t="e">
        <f t="shared" si="6"/>
        <v>#REF!</v>
      </c>
      <c r="G62" s="27" t="e">
        <f t="shared" si="8"/>
        <v>#REF!</v>
      </c>
      <c r="I62" s="747" t="s">
        <v>141</v>
      </c>
      <c r="J62" s="743" t="e">
        <f>B65</f>
        <v>#REF!</v>
      </c>
      <c r="K62" s="744" t="e">
        <f>D65</f>
        <v>#REF!</v>
      </c>
      <c r="L62" s="743" t="e">
        <f t="shared" si="9"/>
        <v>#REF!</v>
      </c>
      <c r="M62" s="745" t="e">
        <f t="shared" si="10"/>
        <v>#REF!</v>
      </c>
      <c r="N62" s="745" t="e">
        <f t="shared" si="11"/>
        <v>#REF!</v>
      </c>
      <c r="O62" s="746" t="e">
        <f t="shared" si="12"/>
        <v>#REF!</v>
      </c>
    </row>
    <row r="63" spans="1:15" ht="15.75">
      <c r="A63" s="269" t="s">
        <v>292</v>
      </c>
      <c r="B63" s="266" t="e">
        <f>#REF!</f>
        <v>#REF!</v>
      </c>
      <c r="C63" s="270" t="e">
        <f t="shared" si="5"/>
        <v>#REF!</v>
      </c>
      <c r="D63" s="268" t="e">
        <f>#REF!</f>
        <v>#REF!</v>
      </c>
      <c r="E63" s="270" t="e">
        <f>D63/$D$54*100</f>
        <v>#REF!</v>
      </c>
      <c r="F63" s="27" t="e">
        <f t="shared" si="6"/>
        <v>#REF!</v>
      </c>
      <c r="G63" s="27" t="e">
        <f t="shared" si="8"/>
        <v>#REF!</v>
      </c>
      <c r="I63" s="748" t="s">
        <v>280</v>
      </c>
      <c r="J63" s="744" t="e">
        <f>B61</f>
        <v>#REF!</v>
      </c>
      <c r="K63" s="744" t="e">
        <f>D61</f>
        <v>#REF!</v>
      </c>
      <c r="L63" s="743" t="e">
        <f t="shared" si="9"/>
        <v>#REF!</v>
      </c>
      <c r="M63" s="745" t="e">
        <f t="shared" si="10"/>
        <v>#REF!</v>
      </c>
      <c r="N63" s="745" t="e">
        <f t="shared" si="11"/>
        <v>#REF!</v>
      </c>
      <c r="O63" s="746" t="e">
        <f t="shared" si="12"/>
        <v>#REF!</v>
      </c>
    </row>
    <row r="64" spans="1:15" ht="15.75">
      <c r="A64" s="269" t="s">
        <v>293</v>
      </c>
      <c r="B64" s="266" t="e">
        <f>#REF!</f>
        <v>#REF!</v>
      </c>
      <c r="C64" s="270" t="e">
        <f t="shared" si="5"/>
        <v>#REF!</v>
      </c>
      <c r="D64" s="268" t="e">
        <f>#REF!</f>
        <v>#REF!</v>
      </c>
      <c r="E64" s="270" t="e">
        <f t="shared" si="7"/>
        <v>#REF!</v>
      </c>
      <c r="F64" s="27" t="e">
        <f t="shared" si="6"/>
        <v>#REF!</v>
      </c>
      <c r="G64" s="27" t="e">
        <f t="shared" si="8"/>
        <v>#REF!</v>
      </c>
      <c r="L64" s="4"/>
      <c r="M64" s="4"/>
    </row>
    <row r="65" spans="1:11" ht="15.75">
      <c r="A65" s="272" t="s">
        <v>294</v>
      </c>
      <c r="B65" s="266" t="e">
        <f>#REF!</f>
        <v>#REF!</v>
      </c>
      <c r="C65" s="270" t="e">
        <f t="shared" si="5"/>
        <v>#REF!</v>
      </c>
      <c r="D65" s="268" t="e">
        <f>#REF!</f>
        <v>#REF!</v>
      </c>
      <c r="E65" s="270" t="e">
        <f t="shared" si="7"/>
        <v>#REF!</v>
      </c>
      <c r="F65" s="27" t="e">
        <f t="shared" si="6"/>
        <v>#REF!</v>
      </c>
      <c r="G65" s="27" t="e">
        <f t="shared" si="8"/>
        <v>#REF!</v>
      </c>
    </row>
    <row r="66" spans="1:11" ht="15.75">
      <c r="A66" s="273" t="s">
        <v>2</v>
      </c>
      <c r="B66" s="267"/>
      <c r="C66" s="267"/>
      <c r="D66" s="268" t="e">
        <f>#REF!</f>
        <v>#REF!</v>
      </c>
      <c r="E66" s="270" t="e">
        <f>D66/$D$54*100</f>
        <v>#REF!</v>
      </c>
    </row>
    <row r="67" spans="1:11" ht="15.75">
      <c r="A67" s="273" t="s">
        <v>3</v>
      </c>
      <c r="B67" s="267"/>
      <c r="C67" s="267"/>
      <c r="D67" s="268" t="e">
        <f>#REF!</f>
        <v>#REF!</v>
      </c>
      <c r="E67" s="270" t="e">
        <f>D67/$D$54*100</f>
        <v>#REF!</v>
      </c>
    </row>
    <row r="68" spans="1:11">
      <c r="A68" s="274" t="s">
        <v>295</v>
      </c>
      <c r="B68" s="275" t="e">
        <f>B54-SUM(B55:B65)</f>
        <v>#REF!</v>
      </c>
      <c r="C68" s="276" t="e">
        <f>SUM(C55:C65)</f>
        <v>#REF!</v>
      </c>
      <c r="D68" s="268" t="e">
        <f>D54-D55-D57-D58-D59-D60-D61-D62-D63-D64-D65-D66-D67</f>
        <v>#REF!</v>
      </c>
      <c r="E68" s="277" t="e">
        <f>E55+E56+E57+E58+E59+E60+E61+E62+E63+E64+E65+E66+E67</f>
        <v>#REF!</v>
      </c>
      <c r="F68" s="27" t="e">
        <f>SUM(F55:F65)</f>
        <v>#REF!</v>
      </c>
      <c r="G68" s="2" t="e">
        <f>F68/$F$68*100</f>
        <v>#REF!</v>
      </c>
    </row>
    <row r="69" spans="1:11" ht="16.5">
      <c r="A69" s="7"/>
      <c r="B69" s="10"/>
      <c r="C69" s="10"/>
    </row>
    <row r="70" spans="1:11" ht="13.5" thickBot="1"/>
    <row r="71" spans="1:11" ht="30.75" customHeight="1" thickBot="1">
      <c r="A71" s="142" t="s">
        <v>37</v>
      </c>
      <c r="B71" s="143" t="s">
        <v>562</v>
      </c>
      <c r="C71" s="144" t="s">
        <v>563</v>
      </c>
      <c r="D71" s="98"/>
      <c r="E71" s="98"/>
    </row>
    <row r="72" spans="1:11" ht="13.5" customHeight="1">
      <c r="A72" s="224"/>
      <c r="B72" s="225"/>
      <c r="C72" s="226"/>
      <c r="D72" s="98"/>
      <c r="E72" s="98"/>
      <c r="G72" s="84"/>
    </row>
    <row r="73" spans="1:11" s="16" customFormat="1" ht="15.75">
      <c r="A73" s="227" t="s">
        <v>270</v>
      </c>
      <c r="B73" s="221">
        <v>2716.1</v>
      </c>
      <c r="C73" s="217">
        <v>2472.7600000000002</v>
      </c>
      <c r="D73" s="98"/>
      <c r="E73" s="368"/>
      <c r="G73" s="86"/>
      <c r="I73" s="87"/>
      <c r="J73" s="88"/>
    </row>
    <row r="74" spans="1:11" s="16" customFormat="1" ht="15.75">
      <c r="A74" s="227" t="s">
        <v>77</v>
      </c>
      <c r="B74" s="221">
        <v>3105.32</v>
      </c>
      <c r="C74" s="217">
        <v>2759.37</v>
      </c>
      <c r="D74" s="98"/>
      <c r="E74" s="368"/>
      <c r="G74" s="86"/>
      <c r="I74" s="87"/>
      <c r="J74" s="88"/>
    </row>
    <row r="75" spans="1:11" s="16" customFormat="1" ht="15.75">
      <c r="A75" s="227" t="s">
        <v>220</v>
      </c>
      <c r="B75" s="221">
        <v>4300.13</v>
      </c>
      <c r="C75" s="217">
        <v>4033.78</v>
      </c>
      <c r="D75" s="98"/>
      <c r="E75" s="368"/>
      <c r="G75" s="86"/>
      <c r="I75" s="87"/>
      <c r="J75" s="88"/>
    </row>
    <row r="76" spans="1:11" s="16" customFormat="1" ht="15.75">
      <c r="A76" s="227" t="s">
        <v>6</v>
      </c>
      <c r="B76" s="221">
        <v>4543.88</v>
      </c>
      <c r="C76" s="217">
        <v>4254.62</v>
      </c>
      <c r="D76" s="98"/>
      <c r="E76" s="368"/>
      <c r="F76" s="89"/>
      <c r="G76" s="86"/>
      <c r="I76" s="87"/>
      <c r="J76" s="88"/>
    </row>
    <row r="77" spans="1:11" s="16" customFormat="1" ht="15.75">
      <c r="A77" s="228" t="s">
        <v>526</v>
      </c>
      <c r="B77" s="222">
        <v>4556.43</v>
      </c>
      <c r="C77" s="218">
        <v>4257.53</v>
      </c>
      <c r="D77" s="98"/>
      <c r="E77" s="368"/>
      <c r="F77" s="89"/>
      <c r="G77" s="86"/>
      <c r="I77" s="87"/>
      <c r="J77" s="88"/>
    </row>
    <row r="78" spans="1:11" s="16" customFormat="1" ht="15.75">
      <c r="A78" s="227" t="s">
        <v>267</v>
      </c>
      <c r="B78" s="221">
        <v>4636</v>
      </c>
      <c r="C78" s="232">
        <v>4615.21</v>
      </c>
      <c r="D78" s="98"/>
      <c r="E78" s="368"/>
      <c r="F78" s="90"/>
      <c r="G78" s="91"/>
      <c r="I78" s="92"/>
      <c r="J78" s="93"/>
    </row>
    <row r="79" spans="1:11" ht="15.75">
      <c r="A79" s="228" t="s">
        <v>559</v>
      </c>
      <c r="B79" s="222">
        <v>5044.53</v>
      </c>
      <c r="C79" s="219">
        <v>4548.99</v>
      </c>
      <c r="D79" s="98"/>
      <c r="E79" s="368"/>
      <c r="F79" s="94"/>
      <c r="G79" s="4"/>
      <c r="H79" s="4"/>
      <c r="I79" s="95"/>
      <c r="J79" s="95"/>
    </row>
    <row r="80" spans="1:11" ht="15.75">
      <c r="A80" s="227" t="s">
        <v>0</v>
      </c>
      <c r="B80" s="221">
        <v>5245.06</v>
      </c>
      <c r="C80" s="217">
        <v>4588.87</v>
      </c>
      <c r="D80" s="98"/>
      <c r="E80" s="368"/>
      <c r="F80" s="4"/>
      <c r="G80" s="96"/>
      <c r="H80" s="97"/>
      <c r="I80" s="98"/>
      <c r="J80" s="99"/>
      <c r="K80" s="85"/>
    </row>
    <row r="81" spans="1:10" s="56" customFormat="1" ht="16.5" thickBot="1">
      <c r="A81" s="229" t="s">
        <v>1</v>
      </c>
      <c r="B81" s="223">
        <v>7644.39</v>
      </c>
      <c r="C81" s="220">
        <v>6589.1</v>
      </c>
      <c r="D81" s="98"/>
      <c r="E81" s="368"/>
      <c r="F81" s="100"/>
      <c r="G81" s="101"/>
      <c r="H81" s="102"/>
      <c r="I81" s="103"/>
      <c r="J81" s="104"/>
    </row>
    <row r="82" spans="1:10">
      <c r="F82" s="4"/>
    </row>
    <row r="83" spans="1:10" ht="29.25" customHeight="1" thickBot="1">
      <c r="A83" s="127"/>
      <c r="C83" s="128"/>
      <c r="E83" s="4"/>
      <c r="G83" s="4"/>
    </row>
    <row r="84" spans="1:10" ht="31.5" customHeight="1" thickBot="1">
      <c r="A84" s="278"/>
      <c r="B84" s="279" t="s">
        <v>5</v>
      </c>
      <c r="C84" s="145" t="s">
        <v>145</v>
      </c>
      <c r="D84" s="4"/>
      <c r="E84" s="4"/>
      <c r="F84" s="4"/>
      <c r="G84" s="4"/>
    </row>
    <row r="85" spans="1:10" ht="15.75">
      <c r="A85" s="280" t="s">
        <v>139</v>
      </c>
      <c r="B85" s="281" t="e">
        <f>#REF!</f>
        <v>#REF!</v>
      </c>
      <c r="C85" s="282" t="e">
        <f>#REF!</f>
        <v>#REF!</v>
      </c>
      <c r="D85" s="4"/>
      <c r="E85" s="4"/>
      <c r="F85" s="4"/>
      <c r="G85" s="4"/>
    </row>
    <row r="86" spans="1:10" ht="15.75">
      <c r="A86" s="269" t="s">
        <v>297</v>
      </c>
      <c r="B86" s="281" t="e">
        <f>#REF!</f>
        <v>#REF!</v>
      </c>
      <c r="C86" s="282">
        <v>0</v>
      </c>
      <c r="D86" s="4"/>
      <c r="E86" s="4"/>
      <c r="F86" s="4"/>
      <c r="G86" s="4"/>
    </row>
    <row r="87" spans="1:10" ht="15.75">
      <c r="A87" s="283" t="s">
        <v>4</v>
      </c>
      <c r="B87" s="284" t="e">
        <f>#REF!</f>
        <v>#REF!</v>
      </c>
      <c r="C87" s="285" t="e">
        <f>#REF!</f>
        <v>#REF!</v>
      </c>
      <c r="D87" s="4"/>
      <c r="E87" s="4"/>
      <c r="F87" s="4"/>
      <c r="G87" s="4"/>
    </row>
    <row r="88" spans="1:10" ht="15.75">
      <c r="A88" s="283" t="s">
        <v>140</v>
      </c>
      <c r="B88" s="284" t="e">
        <f>#REF!</f>
        <v>#REF!</v>
      </c>
      <c r="C88" s="285" t="e">
        <f>#REF!</f>
        <v>#REF!</v>
      </c>
      <c r="D88" s="4"/>
      <c r="E88" s="4"/>
      <c r="F88" s="4"/>
      <c r="G88" s="4"/>
    </row>
    <row r="89" spans="1:10" ht="15.75">
      <c r="A89" s="283" t="s">
        <v>73</v>
      </c>
      <c r="B89" s="284" t="e">
        <f>#REF!</f>
        <v>#REF!</v>
      </c>
      <c r="C89" s="285" t="e">
        <f>#REF!</f>
        <v>#REF!</v>
      </c>
      <c r="D89" s="4"/>
      <c r="E89" s="4"/>
      <c r="F89" s="4"/>
      <c r="G89" s="4"/>
    </row>
    <row r="90" spans="1:10" ht="15.75">
      <c r="A90" s="283" t="s">
        <v>280</v>
      </c>
      <c r="B90" s="284" t="e">
        <f>#REF!</f>
        <v>#REF!</v>
      </c>
      <c r="C90" s="285" t="e">
        <f>#REF!</f>
        <v>#REF!</v>
      </c>
      <c r="D90" s="4"/>
      <c r="E90" s="4"/>
      <c r="F90" s="4"/>
      <c r="G90" s="4"/>
    </row>
    <row r="91" spans="1:10" ht="15.75">
      <c r="A91" s="271" t="s">
        <v>279</v>
      </c>
      <c r="B91" s="284" t="e">
        <f>#REF!</f>
        <v>#REF!</v>
      </c>
      <c r="C91" s="285" t="e">
        <f>#REF!</f>
        <v>#REF!</v>
      </c>
      <c r="D91" s="4"/>
      <c r="E91" s="4"/>
      <c r="F91" s="4"/>
      <c r="G91" s="4"/>
    </row>
    <row r="92" spans="1:10" ht="15.75">
      <c r="A92" s="283" t="s">
        <v>281</v>
      </c>
      <c r="B92" s="284" t="e">
        <f>#REF!</f>
        <v>#REF!</v>
      </c>
      <c r="C92" s="285" t="e">
        <f>#REF!</f>
        <v>#REF!</v>
      </c>
      <c r="D92" s="4"/>
      <c r="E92" s="4"/>
      <c r="F92" s="4"/>
      <c r="G92" s="4"/>
    </row>
    <row r="93" spans="1:10" ht="15.75">
      <c r="A93" s="269" t="s">
        <v>282</v>
      </c>
      <c r="B93" s="284" t="e">
        <f>#REF!</f>
        <v>#REF!</v>
      </c>
      <c r="C93" s="285" t="e">
        <f>#REF!</f>
        <v>#REF!</v>
      </c>
      <c r="D93" s="4"/>
      <c r="E93" s="4"/>
      <c r="F93" s="4"/>
      <c r="G93" s="4"/>
    </row>
    <row r="94" spans="1:10" ht="15.75">
      <c r="A94" s="283" t="s">
        <v>141</v>
      </c>
      <c r="B94" s="284" t="e">
        <f>#REF!</f>
        <v>#REF!</v>
      </c>
      <c r="C94" s="285" t="e">
        <f>#REF!</f>
        <v>#REF!</v>
      </c>
      <c r="D94" s="4"/>
      <c r="E94" s="4"/>
      <c r="F94" s="4"/>
      <c r="G94" s="4"/>
    </row>
    <row r="95" spans="1:10" ht="15.75">
      <c r="A95" s="283" t="s">
        <v>143</v>
      </c>
      <c r="B95" s="284" t="e">
        <f>#REF!</f>
        <v>#REF!</v>
      </c>
      <c r="C95" s="285">
        <v>0</v>
      </c>
      <c r="D95" s="4"/>
      <c r="E95" s="4"/>
      <c r="F95" s="4"/>
      <c r="G95" s="4"/>
    </row>
    <row r="96" spans="1:10" ht="15.75">
      <c r="A96" s="283" t="s">
        <v>192</v>
      </c>
      <c r="B96" s="286"/>
      <c r="C96" s="285" t="e">
        <f>#REF!</f>
        <v>#REF!</v>
      </c>
      <c r="D96" s="4"/>
      <c r="E96" s="4"/>
      <c r="F96" s="4"/>
      <c r="G96" s="4"/>
    </row>
    <row r="97" spans="1:19" ht="16.5" thickBot="1">
      <c r="A97" s="287" t="s">
        <v>193</v>
      </c>
      <c r="B97" s="288"/>
      <c r="C97" s="289" t="e">
        <f>#REF!</f>
        <v>#REF!</v>
      </c>
      <c r="D97" s="4"/>
      <c r="E97" s="4"/>
      <c r="F97" s="4"/>
      <c r="G97" s="4"/>
    </row>
    <row r="98" spans="1:19">
      <c r="A98" s="4"/>
      <c r="B98" s="4"/>
      <c r="C98" s="82"/>
      <c r="D98" s="4"/>
      <c r="E98" s="4"/>
      <c r="F98" s="4"/>
      <c r="G98" s="4"/>
    </row>
    <row r="99" spans="1:19" ht="13.5" thickBot="1">
      <c r="A99" s="4"/>
      <c r="B99" s="4"/>
      <c r="C99" s="4"/>
      <c r="D99" s="4"/>
      <c r="E99" s="4"/>
      <c r="F99" s="4"/>
      <c r="G99" s="4"/>
    </row>
    <row r="100" spans="1:19" ht="16.5" customHeight="1" thickBot="1">
      <c r="A100" s="766" t="s">
        <v>299</v>
      </c>
      <c r="B100" s="768" t="s">
        <v>10</v>
      </c>
      <c r="C100" s="769"/>
      <c r="D100" s="770"/>
      <c r="E100" s="768" t="s">
        <v>11</v>
      </c>
      <c r="F100" s="769"/>
      <c r="G100" s="770"/>
      <c r="H100" s="763" t="s">
        <v>13</v>
      </c>
      <c r="I100" s="764"/>
      <c r="J100" s="765"/>
      <c r="K100" s="763" t="s">
        <v>12</v>
      </c>
      <c r="L100" s="764"/>
      <c r="M100" s="765"/>
      <c r="N100" s="763" t="s">
        <v>260</v>
      </c>
      <c r="O100" s="764"/>
      <c r="P100" s="765"/>
      <c r="Q100" s="763" t="s">
        <v>261</v>
      </c>
      <c r="R100" s="764"/>
      <c r="S100" s="765"/>
    </row>
    <row r="101" spans="1:19" ht="16.5" thickBot="1">
      <c r="A101" s="767"/>
      <c r="B101" s="167">
        <v>2011</v>
      </c>
      <c r="C101" s="168">
        <v>2012</v>
      </c>
      <c r="D101" s="114">
        <v>2013</v>
      </c>
      <c r="E101" s="167">
        <v>2011</v>
      </c>
      <c r="F101" s="168">
        <v>2012</v>
      </c>
      <c r="G101" s="114">
        <v>2013</v>
      </c>
      <c r="H101" s="167">
        <v>2011</v>
      </c>
      <c r="I101" s="168">
        <v>2012</v>
      </c>
      <c r="J101" s="114">
        <v>2013</v>
      </c>
      <c r="K101" s="167">
        <v>2011</v>
      </c>
      <c r="L101" s="168">
        <v>2012</v>
      </c>
      <c r="M101" s="114">
        <v>2013</v>
      </c>
      <c r="N101" s="167">
        <v>2011</v>
      </c>
      <c r="O101" s="168">
        <v>2012</v>
      </c>
      <c r="P101" s="114">
        <v>2013</v>
      </c>
      <c r="Q101" s="167">
        <v>2011</v>
      </c>
      <c r="R101" s="168">
        <v>2012</v>
      </c>
      <c r="S101" s="114">
        <v>2013</v>
      </c>
    </row>
    <row r="102" spans="1:19" ht="16.5">
      <c r="A102" s="169" t="s">
        <v>14</v>
      </c>
      <c r="B102" s="170">
        <v>9554.92</v>
      </c>
      <c r="C102" s="171">
        <v>8043</v>
      </c>
      <c r="D102" s="172">
        <v>8048.7713636363642</v>
      </c>
      <c r="E102" s="173">
        <v>25642.38</v>
      </c>
      <c r="F102" s="172">
        <v>19818.21</v>
      </c>
      <c r="G102" s="174">
        <v>17459.886363636364</v>
      </c>
      <c r="H102" s="170">
        <v>1786.95</v>
      </c>
      <c r="I102" s="171">
        <v>1506.24</v>
      </c>
      <c r="J102" s="172">
        <v>1636.57</v>
      </c>
      <c r="K102" s="175">
        <v>793.35</v>
      </c>
      <c r="L102" s="176">
        <v>659.14</v>
      </c>
      <c r="M102" s="172">
        <v>712.36</v>
      </c>
      <c r="N102" s="175">
        <v>1356.4</v>
      </c>
      <c r="O102" s="176">
        <v>1656.12</v>
      </c>
      <c r="P102" s="172">
        <v>1669.91</v>
      </c>
      <c r="Q102" s="175">
        <v>28.4</v>
      </c>
      <c r="R102" s="176">
        <v>30.77</v>
      </c>
      <c r="S102" s="172">
        <v>31.06</v>
      </c>
    </row>
    <row r="103" spans="1:19" ht="16.5">
      <c r="A103" s="177" t="s">
        <v>15</v>
      </c>
      <c r="B103" s="178">
        <v>9867.18</v>
      </c>
      <c r="C103" s="179">
        <v>8422.0300000000007</v>
      </c>
      <c r="D103" s="180">
        <v>8070.02</v>
      </c>
      <c r="E103" s="181">
        <v>28249.5</v>
      </c>
      <c r="F103" s="180">
        <v>20461.55</v>
      </c>
      <c r="G103" s="182">
        <v>17728.625</v>
      </c>
      <c r="H103" s="178">
        <v>1825.9</v>
      </c>
      <c r="I103" s="179">
        <v>1657.86</v>
      </c>
      <c r="J103" s="180">
        <v>1673.75</v>
      </c>
      <c r="K103" s="183">
        <v>821.35</v>
      </c>
      <c r="L103" s="184">
        <v>703.05</v>
      </c>
      <c r="M103" s="180">
        <v>751.93</v>
      </c>
      <c r="N103" s="183">
        <v>1372.73</v>
      </c>
      <c r="O103" s="184">
        <v>1742.62</v>
      </c>
      <c r="P103" s="180">
        <v>1627.59</v>
      </c>
      <c r="Q103" s="183">
        <v>30.78</v>
      </c>
      <c r="R103" s="184">
        <v>34.14</v>
      </c>
      <c r="S103" s="180">
        <v>30.33</v>
      </c>
    </row>
    <row r="104" spans="1:19" ht="16.5">
      <c r="A104" s="177" t="s">
        <v>16</v>
      </c>
      <c r="B104" s="178">
        <v>9530.11</v>
      </c>
      <c r="C104" s="179">
        <v>8456.5499999999993</v>
      </c>
      <c r="D104" s="180">
        <v>7662.24</v>
      </c>
      <c r="E104" s="181">
        <v>26807.39</v>
      </c>
      <c r="F104" s="180">
        <v>18705.57</v>
      </c>
      <c r="G104" s="182">
        <v>16725.13</v>
      </c>
      <c r="H104" s="178">
        <v>1770.17</v>
      </c>
      <c r="I104" s="179">
        <v>1655.41</v>
      </c>
      <c r="J104" s="180">
        <v>1583.3</v>
      </c>
      <c r="K104" s="183">
        <v>762</v>
      </c>
      <c r="L104" s="184">
        <v>684.36</v>
      </c>
      <c r="M104" s="180">
        <v>756.65</v>
      </c>
      <c r="N104" s="183">
        <v>1424.01</v>
      </c>
      <c r="O104" s="184">
        <v>1673.77</v>
      </c>
      <c r="P104" s="180">
        <v>1592.86</v>
      </c>
      <c r="Q104" s="183">
        <v>35.81</v>
      </c>
      <c r="R104" s="184">
        <v>32.950000000000003</v>
      </c>
      <c r="S104" s="180">
        <v>28.8</v>
      </c>
    </row>
    <row r="105" spans="1:19" ht="16.5">
      <c r="A105" s="177" t="s">
        <v>17</v>
      </c>
      <c r="B105" s="178">
        <v>9482.91</v>
      </c>
      <c r="C105" s="179">
        <v>8258.8807894736838</v>
      </c>
      <c r="D105" s="180"/>
      <c r="E105" s="181">
        <v>26325.14</v>
      </c>
      <c r="F105" s="180">
        <v>17894.079210526317</v>
      </c>
      <c r="G105" s="182"/>
      <c r="H105" s="178">
        <v>1794</v>
      </c>
      <c r="I105" s="179">
        <v>1584.89</v>
      </c>
      <c r="J105" s="180"/>
      <c r="K105" s="183">
        <v>771.31</v>
      </c>
      <c r="L105" s="184">
        <v>655.58</v>
      </c>
      <c r="M105" s="180"/>
      <c r="N105" s="183">
        <v>1473.81</v>
      </c>
      <c r="O105" s="184">
        <v>1650.07</v>
      </c>
      <c r="P105" s="180"/>
      <c r="Q105" s="183">
        <v>41.97</v>
      </c>
      <c r="R105" s="184">
        <v>31.55</v>
      </c>
      <c r="S105" s="180"/>
    </row>
    <row r="106" spans="1:19" ht="16.5">
      <c r="A106" s="177" t="s">
        <v>18</v>
      </c>
      <c r="B106" s="178">
        <v>8926.49</v>
      </c>
      <c r="C106" s="179">
        <v>7919.2859090909096</v>
      </c>
      <c r="D106" s="180"/>
      <c r="E106" s="181">
        <v>24206.5</v>
      </c>
      <c r="F106" s="180">
        <v>17017.385000000002</v>
      </c>
      <c r="G106" s="182"/>
      <c r="H106" s="178">
        <v>1784.15</v>
      </c>
      <c r="I106" s="179">
        <v>1468</v>
      </c>
      <c r="J106" s="180"/>
      <c r="K106" s="183">
        <v>736.15</v>
      </c>
      <c r="L106" s="184">
        <v>618.04999999999995</v>
      </c>
      <c r="M106" s="180"/>
      <c r="N106" s="183">
        <v>1510.44</v>
      </c>
      <c r="O106" s="184">
        <v>1585.5</v>
      </c>
      <c r="P106" s="180"/>
      <c r="Q106" s="183">
        <v>36.75</v>
      </c>
      <c r="R106" s="184">
        <v>28.67</v>
      </c>
      <c r="S106" s="180"/>
    </row>
    <row r="107" spans="1:19" ht="16.5">
      <c r="A107" s="177" t="s">
        <v>19</v>
      </c>
      <c r="B107" s="185">
        <v>9045.1200000000008</v>
      </c>
      <c r="C107" s="179">
        <v>7419.7876315789472</v>
      </c>
      <c r="D107" s="180"/>
      <c r="E107" s="186">
        <v>22349.21</v>
      </c>
      <c r="F107" s="180">
        <v>16535.790263157895</v>
      </c>
      <c r="G107" s="182"/>
      <c r="H107" s="185">
        <v>1768.5</v>
      </c>
      <c r="I107" s="179">
        <v>1447.74</v>
      </c>
      <c r="J107" s="180"/>
      <c r="K107" s="187">
        <v>770.57</v>
      </c>
      <c r="L107" s="184">
        <v>613.11</v>
      </c>
      <c r="M107" s="180"/>
      <c r="N107" s="187">
        <v>1528.66</v>
      </c>
      <c r="O107" s="184">
        <v>1596.7</v>
      </c>
      <c r="P107" s="180"/>
      <c r="Q107" s="187">
        <v>35.799999999999997</v>
      </c>
      <c r="R107" s="184">
        <v>28.05</v>
      </c>
      <c r="S107" s="180"/>
    </row>
    <row r="108" spans="1:19" ht="16.5">
      <c r="A108" s="177" t="s">
        <v>164</v>
      </c>
      <c r="B108" s="185">
        <v>9618.7999999999993</v>
      </c>
      <c r="C108" s="179">
        <v>7588.7</v>
      </c>
      <c r="D108" s="180"/>
      <c r="E108" s="186">
        <v>23726.31</v>
      </c>
      <c r="F108" s="180">
        <v>16155.1</v>
      </c>
      <c r="G108" s="182"/>
      <c r="H108" s="185">
        <v>1759.76</v>
      </c>
      <c r="I108" s="179">
        <v>1425.8</v>
      </c>
      <c r="J108" s="180"/>
      <c r="K108" s="187">
        <v>788.74</v>
      </c>
      <c r="L108" s="184">
        <v>579.5</v>
      </c>
      <c r="M108" s="180"/>
      <c r="N108" s="187">
        <v>1572.81</v>
      </c>
      <c r="O108" s="184">
        <v>1593.9</v>
      </c>
      <c r="P108" s="180"/>
      <c r="Q108" s="187">
        <v>37.92</v>
      </c>
      <c r="R108" s="184">
        <v>27.4</v>
      </c>
      <c r="S108" s="180"/>
    </row>
    <row r="109" spans="1:19" ht="16.5">
      <c r="A109" s="188" t="s">
        <v>175</v>
      </c>
      <c r="B109" s="189">
        <v>9040.82</v>
      </c>
      <c r="C109" s="179">
        <v>7491.9</v>
      </c>
      <c r="D109" s="180"/>
      <c r="E109" s="190">
        <v>22079.55</v>
      </c>
      <c r="F109" s="180">
        <v>15653.638636363636</v>
      </c>
      <c r="G109" s="182"/>
      <c r="H109" s="189">
        <v>1804.36</v>
      </c>
      <c r="I109" s="179">
        <v>1449.4</v>
      </c>
      <c r="J109" s="180"/>
      <c r="K109" s="191">
        <v>763.7</v>
      </c>
      <c r="L109" s="184">
        <v>600.20000000000005</v>
      </c>
      <c r="M109" s="180"/>
      <c r="N109" s="191">
        <v>1755.81</v>
      </c>
      <c r="O109" s="184">
        <v>1626</v>
      </c>
      <c r="P109" s="180"/>
      <c r="Q109" s="191">
        <v>40.299999999999997</v>
      </c>
      <c r="R109" s="184">
        <v>28.7</v>
      </c>
      <c r="S109" s="180"/>
    </row>
    <row r="110" spans="1:19" ht="16.5">
      <c r="A110" s="188" t="s">
        <v>186</v>
      </c>
      <c r="B110" s="189">
        <v>8314.33</v>
      </c>
      <c r="C110" s="179">
        <v>8068</v>
      </c>
      <c r="D110" s="180"/>
      <c r="E110" s="190">
        <v>20388.3</v>
      </c>
      <c r="F110" s="180">
        <v>17213</v>
      </c>
      <c r="G110" s="182"/>
      <c r="H110" s="189">
        <v>1743.44</v>
      </c>
      <c r="I110" s="179">
        <v>1623.7</v>
      </c>
      <c r="J110" s="180"/>
      <c r="K110" s="191">
        <v>708.17</v>
      </c>
      <c r="L110" s="184">
        <v>657.9</v>
      </c>
      <c r="M110" s="180"/>
      <c r="N110" s="191">
        <v>1769.76</v>
      </c>
      <c r="O110" s="184">
        <v>1744.5</v>
      </c>
      <c r="P110" s="180"/>
      <c r="Q110" s="191">
        <v>37.93</v>
      </c>
      <c r="R110" s="184">
        <v>33.6</v>
      </c>
      <c r="S110" s="180"/>
    </row>
    <row r="111" spans="1:19" ht="16.5">
      <c r="A111" s="188" t="s">
        <v>194</v>
      </c>
      <c r="B111" s="189">
        <v>7347.1049999999996</v>
      </c>
      <c r="C111" s="179">
        <v>8069.08</v>
      </c>
      <c r="D111" s="180"/>
      <c r="E111" s="190">
        <v>18882.859285714287</v>
      </c>
      <c r="F111" s="180">
        <v>17242.169999999998</v>
      </c>
      <c r="G111" s="182"/>
      <c r="H111" s="189">
        <v>1535.1904761904761</v>
      </c>
      <c r="I111" s="179">
        <v>1635.83</v>
      </c>
      <c r="J111" s="180"/>
      <c r="K111" s="191">
        <v>616.21904761904761</v>
      </c>
      <c r="L111" s="184">
        <v>633.37</v>
      </c>
      <c r="M111" s="180"/>
      <c r="N111" s="191">
        <v>1665.2142857142858</v>
      </c>
      <c r="O111" s="184">
        <v>1747.01</v>
      </c>
      <c r="P111" s="180"/>
      <c r="Q111" s="191">
        <v>31.974761904761902</v>
      </c>
      <c r="R111" s="184">
        <v>33.19</v>
      </c>
      <c r="S111" s="180"/>
    </row>
    <row r="112" spans="1:19" ht="16.5">
      <c r="A112" s="188" t="s">
        <v>199</v>
      </c>
      <c r="B112" s="189">
        <v>7551.3613636363634</v>
      </c>
      <c r="C112" s="179">
        <v>7693.92</v>
      </c>
      <c r="D112" s="180"/>
      <c r="E112" s="190">
        <v>17879.439999999999</v>
      </c>
      <c r="F112" s="180">
        <v>16293.18</v>
      </c>
      <c r="G112" s="182"/>
      <c r="H112" s="189">
        <v>1594.93</v>
      </c>
      <c r="I112" s="179">
        <v>1576.36</v>
      </c>
      <c r="J112" s="180"/>
      <c r="K112" s="191">
        <v>628.23</v>
      </c>
      <c r="L112" s="184">
        <v>636.5</v>
      </c>
      <c r="M112" s="180"/>
      <c r="N112" s="191">
        <v>1738.98</v>
      </c>
      <c r="O112" s="184">
        <v>1721.13</v>
      </c>
      <c r="P112" s="180"/>
      <c r="Q112" s="191">
        <v>33.08</v>
      </c>
      <c r="R112" s="184">
        <v>32.770000000000003</v>
      </c>
      <c r="S112" s="180"/>
    </row>
    <row r="113" spans="1:19" ht="17.25" thickBot="1">
      <c r="A113" s="192" t="s">
        <v>200</v>
      </c>
      <c r="B113" s="193">
        <v>7567.2</v>
      </c>
      <c r="C113" s="194">
        <v>7962.09</v>
      </c>
      <c r="D113" s="195"/>
      <c r="E113" s="196">
        <v>18148.900000000001</v>
      </c>
      <c r="F113" s="195">
        <v>17403.95</v>
      </c>
      <c r="G113" s="197"/>
      <c r="H113" s="193">
        <v>1462.2</v>
      </c>
      <c r="I113" s="194">
        <v>1585.42</v>
      </c>
      <c r="J113" s="195"/>
      <c r="K113" s="198">
        <v>643.20000000000005</v>
      </c>
      <c r="L113" s="199">
        <v>691.32</v>
      </c>
      <c r="M113" s="195"/>
      <c r="N113" s="198">
        <v>1646.2</v>
      </c>
      <c r="O113" s="199">
        <v>1658.87</v>
      </c>
      <c r="P113" s="195"/>
      <c r="Q113" s="198">
        <v>30.4</v>
      </c>
      <c r="R113" s="199">
        <v>31.96</v>
      </c>
      <c r="S113" s="195"/>
    </row>
    <row r="114" spans="1:19">
      <c r="A114" s="4"/>
      <c r="B114" s="4"/>
      <c r="C114" s="4"/>
      <c r="D114" s="4"/>
      <c r="E114" s="4"/>
      <c r="F114" s="4"/>
      <c r="G114" s="4"/>
    </row>
    <row r="115" spans="1:19">
      <c r="A115" s="4"/>
      <c r="B115" s="4"/>
      <c r="C115" s="4"/>
      <c r="D115" s="4"/>
      <c r="E115" s="4"/>
      <c r="F115" s="4"/>
      <c r="G115" s="4"/>
    </row>
    <row r="116" spans="1:19">
      <c r="A116" s="4"/>
      <c r="B116" s="4"/>
      <c r="C116" s="4"/>
      <c r="D116" s="4"/>
      <c r="E116" s="4"/>
      <c r="F116" s="4"/>
      <c r="G116" s="4"/>
    </row>
    <row r="117" spans="1:19">
      <c r="A117" s="4"/>
      <c r="B117" s="4"/>
      <c r="C117" s="4"/>
      <c r="D117" s="4"/>
      <c r="E117" s="4"/>
      <c r="F117" s="4"/>
      <c r="G117" s="4"/>
    </row>
    <row r="118" spans="1:19">
      <c r="A118" s="4"/>
      <c r="B118" s="4"/>
      <c r="C118" s="4"/>
      <c r="D118" s="4"/>
      <c r="E118" s="4"/>
      <c r="F118" s="4"/>
      <c r="G118" s="4"/>
    </row>
    <row r="119" spans="1:19">
      <c r="A119" s="4"/>
      <c r="B119" s="4"/>
      <c r="C119" s="4"/>
      <c r="D119" s="4"/>
      <c r="E119" s="4"/>
      <c r="F119" s="4"/>
      <c r="G119" s="4"/>
    </row>
    <row r="120" spans="1:19">
      <c r="A120" s="4"/>
      <c r="B120" s="4"/>
      <c r="C120" s="4"/>
      <c r="D120" s="4"/>
      <c r="E120" s="4"/>
      <c r="F120" s="4"/>
      <c r="G120" s="4"/>
    </row>
    <row r="121" spans="1:19">
      <c r="A121" s="4"/>
      <c r="B121" s="4"/>
      <c r="C121" s="4"/>
      <c r="D121" s="4"/>
      <c r="E121" s="4"/>
      <c r="F121" s="4"/>
      <c r="G121" s="4"/>
    </row>
    <row r="122" spans="1:19">
      <c r="A122" s="4"/>
      <c r="B122" s="4"/>
      <c r="C122" s="4"/>
      <c r="D122" s="4"/>
      <c r="E122" s="4"/>
      <c r="F122" s="4"/>
      <c r="G122" s="4"/>
    </row>
    <row r="123" spans="1:19">
      <c r="A123" s="4"/>
      <c r="B123" s="4"/>
      <c r="C123" s="4"/>
      <c r="D123" s="4"/>
      <c r="E123" s="4"/>
      <c r="F123" s="4"/>
      <c r="G123" s="4"/>
    </row>
    <row r="124" spans="1:19">
      <c r="A124" s="4"/>
      <c r="B124" s="4"/>
      <c r="C124" s="4"/>
      <c r="D124" s="4"/>
      <c r="E124" s="4"/>
      <c r="F124" s="4"/>
      <c r="G124" s="4"/>
    </row>
    <row r="125" spans="1:19">
      <c r="A125" s="4"/>
      <c r="B125" s="4"/>
      <c r="C125" s="4"/>
      <c r="D125" s="4"/>
      <c r="E125" s="4"/>
      <c r="F125" s="4"/>
      <c r="G125" s="4"/>
    </row>
    <row r="126" spans="1:19">
      <c r="A126" s="4"/>
      <c r="B126" s="4"/>
      <c r="C126" s="4"/>
      <c r="D126" s="4"/>
      <c r="E126" s="4"/>
      <c r="F126" s="4"/>
      <c r="G126" s="4"/>
    </row>
    <row r="127" spans="1:19">
      <c r="A127" s="4"/>
      <c r="B127" s="4"/>
      <c r="C127" s="4"/>
      <c r="D127" s="4"/>
      <c r="E127" s="4"/>
      <c r="F127" s="4"/>
      <c r="G127" s="4"/>
    </row>
    <row r="128" spans="1:19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</sheetData>
  <mergeCells count="12">
    <mergeCell ref="Q100:S100"/>
    <mergeCell ref="A100:A101"/>
    <mergeCell ref="B100:D100"/>
    <mergeCell ref="E100:G100"/>
    <mergeCell ref="J49:K49"/>
    <mergeCell ref="L49:M49"/>
    <mergeCell ref="N49:O49"/>
    <mergeCell ref="B43:C43"/>
    <mergeCell ref="B34:C34"/>
    <mergeCell ref="N100:P100"/>
    <mergeCell ref="K100:M100"/>
    <mergeCell ref="H100:J10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9"/>
  <sheetViews>
    <sheetView topLeftCell="A16" zoomScale="120" zoomScaleNormal="120" workbookViewId="0">
      <selection activeCell="F8" sqref="F8:F11"/>
    </sheetView>
  </sheetViews>
  <sheetFormatPr defaultRowHeight="12.75"/>
  <cols>
    <col min="1" max="1" width="17.140625" style="12" customWidth="1"/>
    <col min="2" max="2" width="14.28515625" style="12" customWidth="1"/>
    <col min="3" max="3" width="7.7109375" style="12" customWidth="1"/>
    <col min="4" max="4" width="10.28515625" style="12" customWidth="1"/>
    <col min="5" max="12" width="7.7109375" style="12" customWidth="1"/>
    <col min="13" max="13" width="10.28515625" style="12" customWidth="1"/>
    <col min="14" max="14" width="12.42578125" style="12" bestFit="1" customWidth="1"/>
    <col min="15" max="15" width="12.42578125" style="12" customWidth="1"/>
    <col min="16" max="256" width="9.140625" style="12"/>
    <col min="257" max="257" width="17.140625" style="12" customWidth="1"/>
    <col min="258" max="258" width="14.28515625" style="12" customWidth="1"/>
    <col min="259" max="268" width="7.7109375" style="12" customWidth="1"/>
    <col min="269" max="269" width="10.28515625" style="12" customWidth="1"/>
    <col min="270" max="270" width="12.42578125" style="12" bestFit="1" customWidth="1"/>
    <col min="271" max="271" width="12.42578125" style="12" customWidth="1"/>
    <col min="272" max="512" width="9.140625" style="12"/>
    <col min="513" max="513" width="17.140625" style="12" customWidth="1"/>
    <col min="514" max="514" width="14.28515625" style="12" customWidth="1"/>
    <col min="515" max="524" width="7.7109375" style="12" customWidth="1"/>
    <col min="525" max="525" width="10.28515625" style="12" customWidth="1"/>
    <col min="526" max="526" width="12.42578125" style="12" bestFit="1" customWidth="1"/>
    <col min="527" max="527" width="12.42578125" style="12" customWidth="1"/>
    <col min="528" max="768" width="9.140625" style="12"/>
    <col min="769" max="769" width="17.140625" style="12" customWidth="1"/>
    <col min="770" max="770" width="14.28515625" style="12" customWidth="1"/>
    <col min="771" max="780" width="7.7109375" style="12" customWidth="1"/>
    <col min="781" max="781" width="10.28515625" style="12" customWidth="1"/>
    <col min="782" max="782" width="12.42578125" style="12" bestFit="1" customWidth="1"/>
    <col min="783" max="783" width="12.42578125" style="12" customWidth="1"/>
    <col min="784" max="1024" width="9.140625" style="12"/>
    <col min="1025" max="1025" width="17.140625" style="12" customWidth="1"/>
    <col min="1026" max="1026" width="14.28515625" style="12" customWidth="1"/>
    <col min="1027" max="1036" width="7.7109375" style="12" customWidth="1"/>
    <col min="1037" max="1037" width="10.28515625" style="12" customWidth="1"/>
    <col min="1038" max="1038" width="12.42578125" style="12" bestFit="1" customWidth="1"/>
    <col min="1039" max="1039" width="12.42578125" style="12" customWidth="1"/>
    <col min="1040" max="1280" width="9.140625" style="12"/>
    <col min="1281" max="1281" width="17.140625" style="12" customWidth="1"/>
    <col min="1282" max="1282" width="14.28515625" style="12" customWidth="1"/>
    <col min="1283" max="1292" width="7.7109375" style="12" customWidth="1"/>
    <col min="1293" max="1293" width="10.28515625" style="12" customWidth="1"/>
    <col min="1294" max="1294" width="12.42578125" style="12" bestFit="1" customWidth="1"/>
    <col min="1295" max="1295" width="12.42578125" style="12" customWidth="1"/>
    <col min="1296" max="1536" width="9.140625" style="12"/>
    <col min="1537" max="1537" width="17.140625" style="12" customWidth="1"/>
    <col min="1538" max="1538" width="14.28515625" style="12" customWidth="1"/>
    <col min="1539" max="1548" width="7.7109375" style="12" customWidth="1"/>
    <col min="1549" max="1549" width="10.28515625" style="12" customWidth="1"/>
    <col min="1550" max="1550" width="12.42578125" style="12" bestFit="1" customWidth="1"/>
    <col min="1551" max="1551" width="12.42578125" style="12" customWidth="1"/>
    <col min="1552" max="1792" width="9.140625" style="12"/>
    <col min="1793" max="1793" width="17.140625" style="12" customWidth="1"/>
    <col min="1794" max="1794" width="14.28515625" style="12" customWidth="1"/>
    <col min="1795" max="1804" width="7.7109375" style="12" customWidth="1"/>
    <col min="1805" max="1805" width="10.28515625" style="12" customWidth="1"/>
    <col min="1806" max="1806" width="12.42578125" style="12" bestFit="1" customWidth="1"/>
    <col min="1807" max="1807" width="12.42578125" style="12" customWidth="1"/>
    <col min="1808" max="2048" width="9.140625" style="12"/>
    <col min="2049" max="2049" width="17.140625" style="12" customWidth="1"/>
    <col min="2050" max="2050" width="14.28515625" style="12" customWidth="1"/>
    <col min="2051" max="2060" width="7.7109375" style="12" customWidth="1"/>
    <col min="2061" max="2061" width="10.28515625" style="12" customWidth="1"/>
    <col min="2062" max="2062" width="12.42578125" style="12" bestFit="1" customWidth="1"/>
    <col min="2063" max="2063" width="12.42578125" style="12" customWidth="1"/>
    <col min="2064" max="2304" width="9.140625" style="12"/>
    <col min="2305" max="2305" width="17.140625" style="12" customWidth="1"/>
    <col min="2306" max="2306" width="14.28515625" style="12" customWidth="1"/>
    <col min="2307" max="2316" width="7.7109375" style="12" customWidth="1"/>
    <col min="2317" max="2317" width="10.28515625" style="12" customWidth="1"/>
    <col min="2318" max="2318" width="12.42578125" style="12" bestFit="1" customWidth="1"/>
    <col min="2319" max="2319" width="12.42578125" style="12" customWidth="1"/>
    <col min="2320" max="2560" width="9.140625" style="12"/>
    <col min="2561" max="2561" width="17.140625" style="12" customWidth="1"/>
    <col min="2562" max="2562" width="14.28515625" style="12" customWidth="1"/>
    <col min="2563" max="2572" width="7.7109375" style="12" customWidth="1"/>
    <col min="2573" max="2573" width="10.28515625" style="12" customWidth="1"/>
    <col min="2574" max="2574" width="12.42578125" style="12" bestFit="1" customWidth="1"/>
    <col min="2575" max="2575" width="12.42578125" style="12" customWidth="1"/>
    <col min="2576" max="2816" width="9.140625" style="12"/>
    <col min="2817" max="2817" width="17.140625" style="12" customWidth="1"/>
    <col min="2818" max="2818" width="14.28515625" style="12" customWidth="1"/>
    <col min="2819" max="2828" width="7.7109375" style="12" customWidth="1"/>
    <col min="2829" max="2829" width="10.28515625" style="12" customWidth="1"/>
    <col min="2830" max="2830" width="12.42578125" style="12" bestFit="1" customWidth="1"/>
    <col min="2831" max="2831" width="12.42578125" style="12" customWidth="1"/>
    <col min="2832" max="3072" width="9.140625" style="12"/>
    <col min="3073" max="3073" width="17.140625" style="12" customWidth="1"/>
    <col min="3074" max="3074" width="14.28515625" style="12" customWidth="1"/>
    <col min="3075" max="3084" width="7.7109375" style="12" customWidth="1"/>
    <col min="3085" max="3085" width="10.28515625" style="12" customWidth="1"/>
    <col min="3086" max="3086" width="12.42578125" style="12" bestFit="1" customWidth="1"/>
    <col min="3087" max="3087" width="12.42578125" style="12" customWidth="1"/>
    <col min="3088" max="3328" width="9.140625" style="12"/>
    <col min="3329" max="3329" width="17.140625" style="12" customWidth="1"/>
    <col min="3330" max="3330" width="14.28515625" style="12" customWidth="1"/>
    <col min="3331" max="3340" width="7.7109375" style="12" customWidth="1"/>
    <col min="3341" max="3341" width="10.28515625" style="12" customWidth="1"/>
    <col min="3342" max="3342" width="12.42578125" style="12" bestFit="1" customWidth="1"/>
    <col min="3343" max="3343" width="12.42578125" style="12" customWidth="1"/>
    <col min="3344" max="3584" width="9.140625" style="12"/>
    <col min="3585" max="3585" width="17.140625" style="12" customWidth="1"/>
    <col min="3586" max="3586" width="14.28515625" style="12" customWidth="1"/>
    <col min="3587" max="3596" width="7.7109375" style="12" customWidth="1"/>
    <col min="3597" max="3597" width="10.28515625" style="12" customWidth="1"/>
    <col min="3598" max="3598" width="12.42578125" style="12" bestFit="1" customWidth="1"/>
    <col min="3599" max="3599" width="12.42578125" style="12" customWidth="1"/>
    <col min="3600" max="3840" width="9.140625" style="12"/>
    <col min="3841" max="3841" width="17.140625" style="12" customWidth="1"/>
    <col min="3842" max="3842" width="14.28515625" style="12" customWidth="1"/>
    <col min="3843" max="3852" width="7.7109375" style="12" customWidth="1"/>
    <col min="3853" max="3853" width="10.28515625" style="12" customWidth="1"/>
    <col min="3854" max="3854" width="12.42578125" style="12" bestFit="1" customWidth="1"/>
    <col min="3855" max="3855" width="12.42578125" style="12" customWidth="1"/>
    <col min="3856" max="4096" width="9.140625" style="12"/>
    <col min="4097" max="4097" width="17.140625" style="12" customWidth="1"/>
    <col min="4098" max="4098" width="14.28515625" style="12" customWidth="1"/>
    <col min="4099" max="4108" width="7.7109375" style="12" customWidth="1"/>
    <col min="4109" max="4109" width="10.28515625" style="12" customWidth="1"/>
    <col min="4110" max="4110" width="12.42578125" style="12" bestFit="1" customWidth="1"/>
    <col min="4111" max="4111" width="12.42578125" style="12" customWidth="1"/>
    <col min="4112" max="4352" width="9.140625" style="12"/>
    <col min="4353" max="4353" width="17.140625" style="12" customWidth="1"/>
    <col min="4354" max="4354" width="14.28515625" style="12" customWidth="1"/>
    <col min="4355" max="4364" width="7.7109375" style="12" customWidth="1"/>
    <col min="4365" max="4365" width="10.28515625" style="12" customWidth="1"/>
    <col min="4366" max="4366" width="12.42578125" style="12" bestFit="1" customWidth="1"/>
    <col min="4367" max="4367" width="12.42578125" style="12" customWidth="1"/>
    <col min="4368" max="4608" width="9.140625" style="12"/>
    <col min="4609" max="4609" width="17.140625" style="12" customWidth="1"/>
    <col min="4610" max="4610" width="14.28515625" style="12" customWidth="1"/>
    <col min="4611" max="4620" width="7.7109375" style="12" customWidth="1"/>
    <col min="4621" max="4621" width="10.28515625" style="12" customWidth="1"/>
    <col min="4622" max="4622" width="12.42578125" style="12" bestFit="1" customWidth="1"/>
    <col min="4623" max="4623" width="12.42578125" style="12" customWidth="1"/>
    <col min="4624" max="4864" width="9.140625" style="12"/>
    <col min="4865" max="4865" width="17.140625" style="12" customWidth="1"/>
    <col min="4866" max="4866" width="14.28515625" style="12" customWidth="1"/>
    <col min="4867" max="4876" width="7.7109375" style="12" customWidth="1"/>
    <col min="4877" max="4877" width="10.28515625" style="12" customWidth="1"/>
    <col min="4878" max="4878" width="12.42578125" style="12" bestFit="1" customWidth="1"/>
    <col min="4879" max="4879" width="12.42578125" style="12" customWidth="1"/>
    <col min="4880" max="5120" width="9.140625" style="12"/>
    <col min="5121" max="5121" width="17.140625" style="12" customWidth="1"/>
    <col min="5122" max="5122" width="14.28515625" style="12" customWidth="1"/>
    <col min="5123" max="5132" width="7.7109375" style="12" customWidth="1"/>
    <col min="5133" max="5133" width="10.28515625" style="12" customWidth="1"/>
    <col min="5134" max="5134" width="12.42578125" style="12" bestFit="1" customWidth="1"/>
    <col min="5135" max="5135" width="12.42578125" style="12" customWidth="1"/>
    <col min="5136" max="5376" width="9.140625" style="12"/>
    <col min="5377" max="5377" width="17.140625" style="12" customWidth="1"/>
    <col min="5378" max="5378" width="14.28515625" style="12" customWidth="1"/>
    <col min="5379" max="5388" width="7.7109375" style="12" customWidth="1"/>
    <col min="5389" max="5389" width="10.28515625" style="12" customWidth="1"/>
    <col min="5390" max="5390" width="12.42578125" style="12" bestFit="1" customWidth="1"/>
    <col min="5391" max="5391" width="12.42578125" style="12" customWidth="1"/>
    <col min="5392" max="5632" width="9.140625" style="12"/>
    <col min="5633" max="5633" width="17.140625" style="12" customWidth="1"/>
    <col min="5634" max="5634" width="14.28515625" style="12" customWidth="1"/>
    <col min="5635" max="5644" width="7.7109375" style="12" customWidth="1"/>
    <col min="5645" max="5645" width="10.28515625" style="12" customWidth="1"/>
    <col min="5646" max="5646" width="12.42578125" style="12" bestFit="1" customWidth="1"/>
    <col min="5647" max="5647" width="12.42578125" style="12" customWidth="1"/>
    <col min="5648" max="5888" width="9.140625" style="12"/>
    <col min="5889" max="5889" width="17.140625" style="12" customWidth="1"/>
    <col min="5890" max="5890" width="14.28515625" style="12" customWidth="1"/>
    <col min="5891" max="5900" width="7.7109375" style="12" customWidth="1"/>
    <col min="5901" max="5901" width="10.28515625" style="12" customWidth="1"/>
    <col min="5902" max="5902" width="12.42578125" style="12" bestFit="1" customWidth="1"/>
    <col min="5903" max="5903" width="12.42578125" style="12" customWidth="1"/>
    <col min="5904" max="6144" width="9.140625" style="12"/>
    <col min="6145" max="6145" width="17.140625" style="12" customWidth="1"/>
    <col min="6146" max="6146" width="14.28515625" style="12" customWidth="1"/>
    <col min="6147" max="6156" width="7.7109375" style="12" customWidth="1"/>
    <col min="6157" max="6157" width="10.28515625" style="12" customWidth="1"/>
    <col min="6158" max="6158" width="12.42578125" style="12" bestFit="1" customWidth="1"/>
    <col min="6159" max="6159" width="12.42578125" style="12" customWidth="1"/>
    <col min="6160" max="6400" width="9.140625" style="12"/>
    <col min="6401" max="6401" width="17.140625" style="12" customWidth="1"/>
    <col min="6402" max="6402" width="14.28515625" style="12" customWidth="1"/>
    <col min="6403" max="6412" width="7.7109375" style="12" customWidth="1"/>
    <col min="6413" max="6413" width="10.28515625" style="12" customWidth="1"/>
    <col min="6414" max="6414" width="12.42578125" style="12" bestFit="1" customWidth="1"/>
    <col min="6415" max="6415" width="12.42578125" style="12" customWidth="1"/>
    <col min="6416" max="6656" width="9.140625" style="12"/>
    <col min="6657" max="6657" width="17.140625" style="12" customWidth="1"/>
    <col min="6658" max="6658" width="14.28515625" style="12" customWidth="1"/>
    <col min="6659" max="6668" width="7.7109375" style="12" customWidth="1"/>
    <col min="6669" max="6669" width="10.28515625" style="12" customWidth="1"/>
    <col min="6670" max="6670" width="12.42578125" style="12" bestFit="1" customWidth="1"/>
    <col min="6671" max="6671" width="12.42578125" style="12" customWidth="1"/>
    <col min="6672" max="6912" width="9.140625" style="12"/>
    <col min="6913" max="6913" width="17.140625" style="12" customWidth="1"/>
    <col min="6914" max="6914" width="14.28515625" style="12" customWidth="1"/>
    <col min="6915" max="6924" width="7.7109375" style="12" customWidth="1"/>
    <col min="6925" max="6925" width="10.28515625" style="12" customWidth="1"/>
    <col min="6926" max="6926" width="12.42578125" style="12" bestFit="1" customWidth="1"/>
    <col min="6927" max="6927" width="12.42578125" style="12" customWidth="1"/>
    <col min="6928" max="7168" width="9.140625" style="12"/>
    <col min="7169" max="7169" width="17.140625" style="12" customWidth="1"/>
    <col min="7170" max="7170" width="14.28515625" style="12" customWidth="1"/>
    <col min="7171" max="7180" width="7.7109375" style="12" customWidth="1"/>
    <col min="7181" max="7181" width="10.28515625" style="12" customWidth="1"/>
    <col min="7182" max="7182" width="12.42578125" style="12" bestFit="1" customWidth="1"/>
    <col min="7183" max="7183" width="12.42578125" style="12" customWidth="1"/>
    <col min="7184" max="7424" width="9.140625" style="12"/>
    <col min="7425" max="7425" width="17.140625" style="12" customWidth="1"/>
    <col min="7426" max="7426" width="14.28515625" style="12" customWidth="1"/>
    <col min="7427" max="7436" width="7.7109375" style="12" customWidth="1"/>
    <col min="7437" max="7437" width="10.28515625" style="12" customWidth="1"/>
    <col min="7438" max="7438" width="12.42578125" style="12" bestFit="1" customWidth="1"/>
    <col min="7439" max="7439" width="12.42578125" style="12" customWidth="1"/>
    <col min="7440" max="7680" width="9.140625" style="12"/>
    <col min="7681" max="7681" width="17.140625" style="12" customWidth="1"/>
    <col min="7682" max="7682" width="14.28515625" style="12" customWidth="1"/>
    <col min="7683" max="7692" width="7.7109375" style="12" customWidth="1"/>
    <col min="7693" max="7693" width="10.28515625" style="12" customWidth="1"/>
    <col min="7694" max="7694" width="12.42578125" style="12" bestFit="1" customWidth="1"/>
    <col min="7695" max="7695" width="12.42578125" style="12" customWidth="1"/>
    <col min="7696" max="7936" width="9.140625" style="12"/>
    <col min="7937" max="7937" width="17.140625" style="12" customWidth="1"/>
    <col min="7938" max="7938" width="14.28515625" style="12" customWidth="1"/>
    <col min="7939" max="7948" width="7.7109375" style="12" customWidth="1"/>
    <col min="7949" max="7949" width="10.28515625" style="12" customWidth="1"/>
    <col min="7950" max="7950" width="12.42578125" style="12" bestFit="1" customWidth="1"/>
    <col min="7951" max="7951" width="12.42578125" style="12" customWidth="1"/>
    <col min="7952" max="8192" width="9.140625" style="12"/>
    <col min="8193" max="8193" width="17.140625" style="12" customWidth="1"/>
    <col min="8194" max="8194" width="14.28515625" style="12" customWidth="1"/>
    <col min="8195" max="8204" width="7.7109375" style="12" customWidth="1"/>
    <col min="8205" max="8205" width="10.28515625" style="12" customWidth="1"/>
    <col min="8206" max="8206" width="12.42578125" style="12" bestFit="1" customWidth="1"/>
    <col min="8207" max="8207" width="12.42578125" style="12" customWidth="1"/>
    <col min="8208" max="8448" width="9.140625" style="12"/>
    <col min="8449" max="8449" width="17.140625" style="12" customWidth="1"/>
    <col min="8450" max="8450" width="14.28515625" style="12" customWidth="1"/>
    <col min="8451" max="8460" width="7.7109375" style="12" customWidth="1"/>
    <col min="8461" max="8461" width="10.28515625" style="12" customWidth="1"/>
    <col min="8462" max="8462" width="12.42578125" style="12" bestFit="1" customWidth="1"/>
    <col min="8463" max="8463" width="12.42578125" style="12" customWidth="1"/>
    <col min="8464" max="8704" width="9.140625" style="12"/>
    <col min="8705" max="8705" width="17.140625" style="12" customWidth="1"/>
    <col min="8706" max="8706" width="14.28515625" style="12" customWidth="1"/>
    <col min="8707" max="8716" width="7.7109375" style="12" customWidth="1"/>
    <col min="8717" max="8717" width="10.28515625" style="12" customWidth="1"/>
    <col min="8718" max="8718" width="12.42578125" style="12" bestFit="1" customWidth="1"/>
    <col min="8719" max="8719" width="12.42578125" style="12" customWidth="1"/>
    <col min="8720" max="8960" width="9.140625" style="12"/>
    <col min="8961" max="8961" width="17.140625" style="12" customWidth="1"/>
    <col min="8962" max="8962" width="14.28515625" style="12" customWidth="1"/>
    <col min="8963" max="8972" width="7.7109375" style="12" customWidth="1"/>
    <col min="8973" max="8973" width="10.28515625" style="12" customWidth="1"/>
    <col min="8974" max="8974" width="12.42578125" style="12" bestFit="1" customWidth="1"/>
    <col min="8975" max="8975" width="12.42578125" style="12" customWidth="1"/>
    <col min="8976" max="9216" width="9.140625" style="12"/>
    <col min="9217" max="9217" width="17.140625" style="12" customWidth="1"/>
    <col min="9218" max="9218" width="14.28515625" style="12" customWidth="1"/>
    <col min="9219" max="9228" width="7.7109375" style="12" customWidth="1"/>
    <col min="9229" max="9229" width="10.28515625" style="12" customWidth="1"/>
    <col min="9230" max="9230" width="12.42578125" style="12" bestFit="1" customWidth="1"/>
    <col min="9231" max="9231" width="12.42578125" style="12" customWidth="1"/>
    <col min="9232" max="9472" width="9.140625" style="12"/>
    <col min="9473" max="9473" width="17.140625" style="12" customWidth="1"/>
    <col min="9474" max="9474" width="14.28515625" style="12" customWidth="1"/>
    <col min="9475" max="9484" width="7.7109375" style="12" customWidth="1"/>
    <col min="9485" max="9485" width="10.28515625" style="12" customWidth="1"/>
    <col min="9486" max="9486" width="12.42578125" style="12" bestFit="1" customWidth="1"/>
    <col min="9487" max="9487" width="12.42578125" style="12" customWidth="1"/>
    <col min="9488" max="9728" width="9.140625" style="12"/>
    <col min="9729" max="9729" width="17.140625" style="12" customWidth="1"/>
    <col min="9730" max="9730" width="14.28515625" style="12" customWidth="1"/>
    <col min="9731" max="9740" width="7.7109375" style="12" customWidth="1"/>
    <col min="9741" max="9741" width="10.28515625" style="12" customWidth="1"/>
    <col min="9742" max="9742" width="12.42578125" style="12" bestFit="1" customWidth="1"/>
    <col min="9743" max="9743" width="12.42578125" style="12" customWidth="1"/>
    <col min="9744" max="9984" width="9.140625" style="12"/>
    <col min="9985" max="9985" width="17.140625" style="12" customWidth="1"/>
    <col min="9986" max="9986" width="14.28515625" style="12" customWidth="1"/>
    <col min="9987" max="9996" width="7.7109375" style="12" customWidth="1"/>
    <col min="9997" max="9997" width="10.28515625" style="12" customWidth="1"/>
    <col min="9998" max="9998" width="12.42578125" style="12" bestFit="1" customWidth="1"/>
    <col min="9999" max="9999" width="12.42578125" style="12" customWidth="1"/>
    <col min="10000" max="10240" width="9.140625" style="12"/>
    <col min="10241" max="10241" width="17.140625" style="12" customWidth="1"/>
    <col min="10242" max="10242" width="14.28515625" style="12" customWidth="1"/>
    <col min="10243" max="10252" width="7.7109375" style="12" customWidth="1"/>
    <col min="10253" max="10253" width="10.28515625" style="12" customWidth="1"/>
    <col min="10254" max="10254" width="12.42578125" style="12" bestFit="1" customWidth="1"/>
    <col min="10255" max="10255" width="12.42578125" style="12" customWidth="1"/>
    <col min="10256" max="10496" width="9.140625" style="12"/>
    <col min="10497" max="10497" width="17.140625" style="12" customWidth="1"/>
    <col min="10498" max="10498" width="14.28515625" style="12" customWidth="1"/>
    <col min="10499" max="10508" width="7.7109375" style="12" customWidth="1"/>
    <col min="10509" max="10509" width="10.28515625" style="12" customWidth="1"/>
    <col min="10510" max="10510" width="12.42578125" style="12" bestFit="1" customWidth="1"/>
    <col min="10511" max="10511" width="12.42578125" style="12" customWidth="1"/>
    <col min="10512" max="10752" width="9.140625" style="12"/>
    <col min="10753" max="10753" width="17.140625" style="12" customWidth="1"/>
    <col min="10754" max="10754" width="14.28515625" style="12" customWidth="1"/>
    <col min="10755" max="10764" width="7.7109375" style="12" customWidth="1"/>
    <col min="10765" max="10765" width="10.28515625" style="12" customWidth="1"/>
    <col min="10766" max="10766" width="12.42578125" style="12" bestFit="1" customWidth="1"/>
    <col min="10767" max="10767" width="12.42578125" style="12" customWidth="1"/>
    <col min="10768" max="11008" width="9.140625" style="12"/>
    <col min="11009" max="11009" width="17.140625" style="12" customWidth="1"/>
    <col min="11010" max="11010" width="14.28515625" style="12" customWidth="1"/>
    <col min="11011" max="11020" width="7.7109375" style="12" customWidth="1"/>
    <col min="11021" max="11021" width="10.28515625" style="12" customWidth="1"/>
    <col min="11022" max="11022" width="12.42578125" style="12" bestFit="1" customWidth="1"/>
    <col min="11023" max="11023" width="12.42578125" style="12" customWidth="1"/>
    <col min="11024" max="11264" width="9.140625" style="12"/>
    <col min="11265" max="11265" width="17.140625" style="12" customWidth="1"/>
    <col min="11266" max="11266" width="14.28515625" style="12" customWidth="1"/>
    <col min="11267" max="11276" width="7.7109375" style="12" customWidth="1"/>
    <col min="11277" max="11277" width="10.28515625" style="12" customWidth="1"/>
    <col min="11278" max="11278" width="12.42578125" style="12" bestFit="1" customWidth="1"/>
    <col min="11279" max="11279" width="12.42578125" style="12" customWidth="1"/>
    <col min="11280" max="11520" width="9.140625" style="12"/>
    <col min="11521" max="11521" width="17.140625" style="12" customWidth="1"/>
    <col min="11522" max="11522" width="14.28515625" style="12" customWidth="1"/>
    <col min="11523" max="11532" width="7.7109375" style="12" customWidth="1"/>
    <col min="11533" max="11533" width="10.28515625" style="12" customWidth="1"/>
    <col min="11534" max="11534" width="12.42578125" style="12" bestFit="1" customWidth="1"/>
    <col min="11535" max="11535" width="12.42578125" style="12" customWidth="1"/>
    <col min="11536" max="11776" width="9.140625" style="12"/>
    <col min="11777" max="11777" width="17.140625" style="12" customWidth="1"/>
    <col min="11778" max="11778" width="14.28515625" style="12" customWidth="1"/>
    <col min="11779" max="11788" width="7.7109375" style="12" customWidth="1"/>
    <col min="11789" max="11789" width="10.28515625" style="12" customWidth="1"/>
    <col min="11790" max="11790" width="12.42578125" style="12" bestFit="1" customWidth="1"/>
    <col min="11791" max="11791" width="12.42578125" style="12" customWidth="1"/>
    <col min="11792" max="12032" width="9.140625" style="12"/>
    <col min="12033" max="12033" width="17.140625" style="12" customWidth="1"/>
    <col min="12034" max="12034" width="14.28515625" style="12" customWidth="1"/>
    <col min="12035" max="12044" width="7.7109375" style="12" customWidth="1"/>
    <col min="12045" max="12045" width="10.28515625" style="12" customWidth="1"/>
    <col min="12046" max="12046" width="12.42578125" style="12" bestFit="1" customWidth="1"/>
    <col min="12047" max="12047" width="12.42578125" style="12" customWidth="1"/>
    <col min="12048" max="12288" width="9.140625" style="12"/>
    <col min="12289" max="12289" width="17.140625" style="12" customWidth="1"/>
    <col min="12290" max="12290" width="14.28515625" style="12" customWidth="1"/>
    <col min="12291" max="12300" width="7.7109375" style="12" customWidth="1"/>
    <col min="12301" max="12301" width="10.28515625" style="12" customWidth="1"/>
    <col min="12302" max="12302" width="12.42578125" style="12" bestFit="1" customWidth="1"/>
    <col min="12303" max="12303" width="12.42578125" style="12" customWidth="1"/>
    <col min="12304" max="12544" width="9.140625" style="12"/>
    <col min="12545" max="12545" width="17.140625" style="12" customWidth="1"/>
    <col min="12546" max="12546" width="14.28515625" style="12" customWidth="1"/>
    <col min="12547" max="12556" width="7.7109375" style="12" customWidth="1"/>
    <col min="12557" max="12557" width="10.28515625" style="12" customWidth="1"/>
    <col min="12558" max="12558" width="12.42578125" style="12" bestFit="1" customWidth="1"/>
    <col min="12559" max="12559" width="12.42578125" style="12" customWidth="1"/>
    <col min="12560" max="12800" width="9.140625" style="12"/>
    <col min="12801" max="12801" width="17.140625" style="12" customWidth="1"/>
    <col min="12802" max="12802" width="14.28515625" style="12" customWidth="1"/>
    <col min="12803" max="12812" width="7.7109375" style="12" customWidth="1"/>
    <col min="12813" max="12813" width="10.28515625" style="12" customWidth="1"/>
    <col min="12814" max="12814" width="12.42578125" style="12" bestFit="1" customWidth="1"/>
    <col min="12815" max="12815" width="12.42578125" style="12" customWidth="1"/>
    <col min="12816" max="13056" width="9.140625" style="12"/>
    <col min="13057" max="13057" width="17.140625" style="12" customWidth="1"/>
    <col min="13058" max="13058" width="14.28515625" style="12" customWidth="1"/>
    <col min="13059" max="13068" width="7.7109375" style="12" customWidth="1"/>
    <col min="13069" max="13069" width="10.28515625" style="12" customWidth="1"/>
    <col min="13070" max="13070" width="12.42578125" style="12" bestFit="1" customWidth="1"/>
    <col min="13071" max="13071" width="12.42578125" style="12" customWidth="1"/>
    <col min="13072" max="13312" width="9.140625" style="12"/>
    <col min="13313" max="13313" width="17.140625" style="12" customWidth="1"/>
    <col min="13314" max="13314" width="14.28515625" style="12" customWidth="1"/>
    <col min="13315" max="13324" width="7.7109375" style="12" customWidth="1"/>
    <col min="13325" max="13325" width="10.28515625" style="12" customWidth="1"/>
    <col min="13326" max="13326" width="12.42578125" style="12" bestFit="1" customWidth="1"/>
    <col min="13327" max="13327" width="12.42578125" style="12" customWidth="1"/>
    <col min="13328" max="13568" width="9.140625" style="12"/>
    <col min="13569" max="13569" width="17.140625" style="12" customWidth="1"/>
    <col min="13570" max="13570" width="14.28515625" style="12" customWidth="1"/>
    <col min="13571" max="13580" width="7.7109375" style="12" customWidth="1"/>
    <col min="13581" max="13581" width="10.28515625" style="12" customWidth="1"/>
    <col min="13582" max="13582" width="12.42578125" style="12" bestFit="1" customWidth="1"/>
    <col min="13583" max="13583" width="12.42578125" style="12" customWidth="1"/>
    <col min="13584" max="13824" width="9.140625" style="12"/>
    <col min="13825" max="13825" width="17.140625" style="12" customWidth="1"/>
    <col min="13826" max="13826" width="14.28515625" style="12" customWidth="1"/>
    <col min="13827" max="13836" width="7.7109375" style="12" customWidth="1"/>
    <col min="13837" max="13837" width="10.28515625" style="12" customWidth="1"/>
    <col min="13838" max="13838" width="12.42578125" style="12" bestFit="1" customWidth="1"/>
    <col min="13839" max="13839" width="12.42578125" style="12" customWidth="1"/>
    <col min="13840" max="14080" width="9.140625" style="12"/>
    <col min="14081" max="14081" width="17.140625" style="12" customWidth="1"/>
    <col min="14082" max="14082" width="14.28515625" style="12" customWidth="1"/>
    <col min="14083" max="14092" width="7.7109375" style="12" customWidth="1"/>
    <col min="14093" max="14093" width="10.28515625" style="12" customWidth="1"/>
    <col min="14094" max="14094" width="12.42578125" style="12" bestFit="1" customWidth="1"/>
    <col min="14095" max="14095" width="12.42578125" style="12" customWidth="1"/>
    <col min="14096" max="14336" width="9.140625" style="12"/>
    <col min="14337" max="14337" width="17.140625" style="12" customWidth="1"/>
    <col min="14338" max="14338" width="14.28515625" style="12" customWidth="1"/>
    <col min="14339" max="14348" width="7.7109375" style="12" customWidth="1"/>
    <col min="14349" max="14349" width="10.28515625" style="12" customWidth="1"/>
    <col min="14350" max="14350" width="12.42578125" style="12" bestFit="1" customWidth="1"/>
    <col min="14351" max="14351" width="12.42578125" style="12" customWidth="1"/>
    <col min="14352" max="14592" width="9.140625" style="12"/>
    <col min="14593" max="14593" width="17.140625" style="12" customWidth="1"/>
    <col min="14594" max="14594" width="14.28515625" style="12" customWidth="1"/>
    <col min="14595" max="14604" width="7.7109375" style="12" customWidth="1"/>
    <col min="14605" max="14605" width="10.28515625" style="12" customWidth="1"/>
    <col min="14606" max="14606" width="12.42578125" style="12" bestFit="1" customWidth="1"/>
    <col min="14607" max="14607" width="12.42578125" style="12" customWidth="1"/>
    <col min="14608" max="14848" width="9.140625" style="12"/>
    <col min="14849" max="14849" width="17.140625" style="12" customWidth="1"/>
    <col min="14850" max="14850" width="14.28515625" style="12" customWidth="1"/>
    <col min="14851" max="14860" width="7.7109375" style="12" customWidth="1"/>
    <col min="14861" max="14861" width="10.28515625" style="12" customWidth="1"/>
    <col min="14862" max="14862" width="12.42578125" style="12" bestFit="1" customWidth="1"/>
    <col min="14863" max="14863" width="12.42578125" style="12" customWidth="1"/>
    <col min="14864" max="15104" width="9.140625" style="12"/>
    <col min="15105" max="15105" width="17.140625" style="12" customWidth="1"/>
    <col min="15106" max="15106" width="14.28515625" style="12" customWidth="1"/>
    <col min="15107" max="15116" width="7.7109375" style="12" customWidth="1"/>
    <col min="15117" max="15117" width="10.28515625" style="12" customWidth="1"/>
    <col min="15118" max="15118" width="12.42578125" style="12" bestFit="1" customWidth="1"/>
    <col min="15119" max="15119" width="12.42578125" style="12" customWidth="1"/>
    <col min="15120" max="15360" width="9.140625" style="12"/>
    <col min="15361" max="15361" width="17.140625" style="12" customWidth="1"/>
    <col min="15362" max="15362" width="14.28515625" style="12" customWidth="1"/>
    <col min="15363" max="15372" width="7.7109375" style="12" customWidth="1"/>
    <col min="15373" max="15373" width="10.28515625" style="12" customWidth="1"/>
    <col min="15374" max="15374" width="12.42578125" style="12" bestFit="1" customWidth="1"/>
    <col min="15375" max="15375" width="12.42578125" style="12" customWidth="1"/>
    <col min="15376" max="15616" width="9.140625" style="12"/>
    <col min="15617" max="15617" width="17.140625" style="12" customWidth="1"/>
    <col min="15618" max="15618" width="14.28515625" style="12" customWidth="1"/>
    <col min="15619" max="15628" width="7.7109375" style="12" customWidth="1"/>
    <col min="15629" max="15629" width="10.28515625" style="12" customWidth="1"/>
    <col min="15630" max="15630" width="12.42578125" style="12" bestFit="1" customWidth="1"/>
    <col min="15631" max="15631" width="12.42578125" style="12" customWidth="1"/>
    <col min="15632" max="15872" width="9.140625" style="12"/>
    <col min="15873" max="15873" width="17.140625" style="12" customWidth="1"/>
    <col min="15874" max="15874" width="14.28515625" style="12" customWidth="1"/>
    <col min="15875" max="15884" width="7.7109375" style="12" customWidth="1"/>
    <col min="15885" max="15885" width="10.28515625" style="12" customWidth="1"/>
    <col min="15886" max="15886" width="12.42578125" style="12" bestFit="1" customWidth="1"/>
    <col min="15887" max="15887" width="12.42578125" style="12" customWidth="1"/>
    <col min="15888" max="16128" width="9.140625" style="12"/>
    <col min="16129" max="16129" width="17.140625" style="12" customWidth="1"/>
    <col min="16130" max="16130" width="14.28515625" style="12" customWidth="1"/>
    <col min="16131" max="16140" width="7.7109375" style="12" customWidth="1"/>
    <col min="16141" max="16141" width="10.28515625" style="12" customWidth="1"/>
    <col min="16142" max="16142" width="12.42578125" style="12" bestFit="1" customWidth="1"/>
    <col min="16143" max="16143" width="12.42578125" style="12" customWidth="1"/>
    <col min="16144" max="16384" width="9.140625" style="12"/>
  </cols>
  <sheetData>
    <row r="1" spans="1:13" ht="19.5" customHeight="1"/>
    <row r="2" spans="1:13" ht="15" thickBot="1">
      <c r="A2" s="902" t="s">
        <v>653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</row>
    <row r="3" spans="1:13" ht="12.75" customHeight="1">
      <c r="A3" s="903" t="s">
        <v>196</v>
      </c>
      <c r="B3" s="904"/>
      <c r="C3" s="907">
        <v>2009</v>
      </c>
      <c r="D3" s="909">
        <v>2010</v>
      </c>
      <c r="E3" s="909">
        <v>2011</v>
      </c>
      <c r="F3" s="911">
        <v>2012</v>
      </c>
      <c r="G3" s="913">
        <v>2013</v>
      </c>
      <c r="H3" s="914"/>
      <c r="I3" s="914"/>
      <c r="J3" s="914"/>
      <c r="K3" s="914"/>
      <c r="L3" s="914"/>
      <c r="M3" s="915" t="s">
        <v>615</v>
      </c>
    </row>
    <row r="4" spans="1:13">
      <c r="A4" s="905"/>
      <c r="B4" s="906"/>
      <c r="C4" s="908"/>
      <c r="D4" s="910"/>
      <c r="E4" s="910"/>
      <c r="F4" s="912"/>
      <c r="G4" s="498" t="s">
        <v>7</v>
      </c>
      <c r="H4" s="463" t="s">
        <v>8</v>
      </c>
      <c r="I4" s="463" t="s">
        <v>16</v>
      </c>
      <c r="J4" s="463" t="s">
        <v>9</v>
      </c>
      <c r="K4" s="463" t="s">
        <v>18</v>
      </c>
      <c r="L4" s="463" t="s">
        <v>19</v>
      </c>
      <c r="M4" s="916"/>
    </row>
    <row r="5" spans="1:13" ht="12.75" customHeight="1">
      <c r="A5" s="885" t="s">
        <v>240</v>
      </c>
      <c r="B5" s="886"/>
      <c r="C5" s="891">
        <v>107.7</v>
      </c>
      <c r="D5" s="894">
        <v>107.9</v>
      </c>
      <c r="E5" s="897">
        <v>106.1</v>
      </c>
      <c r="F5" s="900">
        <v>106.8</v>
      </c>
      <c r="G5" s="493">
        <v>100.7</v>
      </c>
      <c r="H5" s="464">
        <v>101</v>
      </c>
      <c r="I5" s="464">
        <v>100.3</v>
      </c>
      <c r="J5" s="464"/>
      <c r="K5" s="464"/>
      <c r="L5" s="464"/>
      <c r="M5" s="900">
        <v>102.1</v>
      </c>
    </row>
    <row r="6" spans="1:13" ht="12.75" customHeight="1">
      <c r="A6" s="887"/>
      <c r="B6" s="888"/>
      <c r="C6" s="892"/>
      <c r="D6" s="895"/>
      <c r="E6" s="898"/>
      <c r="F6" s="900"/>
      <c r="G6" s="494" t="s">
        <v>164</v>
      </c>
      <c r="H6" s="465" t="s">
        <v>176</v>
      </c>
      <c r="I6" s="465" t="s">
        <v>177</v>
      </c>
      <c r="J6" s="465" t="s">
        <v>178</v>
      </c>
      <c r="K6" s="465" t="s">
        <v>179</v>
      </c>
      <c r="L6" s="465" t="s">
        <v>180</v>
      </c>
      <c r="M6" s="900"/>
    </row>
    <row r="7" spans="1:13" ht="12.75" customHeight="1" thickBot="1">
      <c r="A7" s="889"/>
      <c r="B7" s="890"/>
      <c r="C7" s="893"/>
      <c r="D7" s="896"/>
      <c r="E7" s="899"/>
      <c r="F7" s="901"/>
      <c r="G7" s="495"/>
      <c r="H7" s="466"/>
      <c r="I7" s="466"/>
      <c r="J7" s="466"/>
      <c r="K7" s="466"/>
      <c r="L7" s="466"/>
      <c r="M7" s="901"/>
    </row>
    <row r="8" spans="1:13" ht="12.75" customHeight="1">
      <c r="A8" s="917" t="s">
        <v>197</v>
      </c>
      <c r="B8" s="918"/>
      <c r="C8" s="923">
        <v>107.4</v>
      </c>
      <c r="D8" s="924">
        <v>107.5</v>
      </c>
      <c r="E8" s="925">
        <v>105.9</v>
      </c>
      <c r="F8" s="928">
        <v>106.9</v>
      </c>
      <c r="G8" s="494" t="s">
        <v>7</v>
      </c>
      <c r="H8" s="465" t="s">
        <v>8</v>
      </c>
      <c r="I8" s="465" t="s">
        <v>16</v>
      </c>
      <c r="J8" s="465" t="s">
        <v>9</v>
      </c>
      <c r="K8" s="465" t="s">
        <v>18</v>
      </c>
      <c r="L8" s="465" t="s">
        <v>19</v>
      </c>
      <c r="M8" s="931">
        <v>101.8</v>
      </c>
    </row>
    <row r="9" spans="1:13" ht="12.75" customHeight="1">
      <c r="A9" s="919"/>
      <c r="B9" s="920"/>
      <c r="C9" s="892"/>
      <c r="D9" s="895"/>
      <c r="E9" s="926"/>
      <c r="F9" s="929"/>
      <c r="G9" s="493">
        <v>100.7</v>
      </c>
      <c r="H9" s="464">
        <v>100.6</v>
      </c>
      <c r="I9" s="464">
        <v>100.4</v>
      </c>
      <c r="J9" s="464"/>
      <c r="K9" s="464"/>
      <c r="L9" s="464"/>
      <c r="M9" s="932"/>
    </row>
    <row r="10" spans="1:13" ht="12.75" customHeight="1">
      <c r="A10" s="919"/>
      <c r="B10" s="920"/>
      <c r="C10" s="892"/>
      <c r="D10" s="895"/>
      <c r="E10" s="926"/>
      <c r="F10" s="929"/>
      <c r="G10" s="494" t="s">
        <v>164</v>
      </c>
      <c r="H10" s="465" t="s">
        <v>176</v>
      </c>
      <c r="I10" s="465" t="s">
        <v>177</v>
      </c>
      <c r="J10" s="465" t="s">
        <v>178</v>
      </c>
      <c r="K10" s="465" t="s">
        <v>179</v>
      </c>
      <c r="L10" s="465" t="s">
        <v>180</v>
      </c>
      <c r="M10" s="932"/>
    </row>
    <row r="11" spans="1:13" ht="12.75" customHeight="1" thickBot="1">
      <c r="A11" s="919"/>
      <c r="B11" s="920"/>
      <c r="C11" s="893"/>
      <c r="D11" s="896"/>
      <c r="E11" s="927"/>
      <c r="F11" s="930"/>
      <c r="G11" s="496"/>
      <c r="H11" s="467"/>
      <c r="I11" s="467"/>
      <c r="J11" s="467"/>
      <c r="K11" s="467"/>
      <c r="L11" s="467"/>
      <c r="M11" s="934"/>
    </row>
    <row r="12" spans="1:13" ht="12.75" customHeight="1">
      <c r="A12" s="917" t="s">
        <v>195</v>
      </c>
      <c r="B12" s="918"/>
      <c r="C12" s="923">
        <v>108.6</v>
      </c>
      <c r="D12" s="924">
        <v>109.1</v>
      </c>
      <c r="E12" s="925">
        <v>106.6</v>
      </c>
      <c r="F12" s="928">
        <v>106.8</v>
      </c>
      <c r="G12" s="497" t="s">
        <v>7</v>
      </c>
      <c r="H12" s="468" t="s">
        <v>8</v>
      </c>
      <c r="I12" s="468" t="s">
        <v>16</v>
      </c>
      <c r="J12" s="468" t="s">
        <v>9</v>
      </c>
      <c r="K12" s="468" t="s">
        <v>18</v>
      </c>
      <c r="L12" s="468" t="s">
        <v>19</v>
      </c>
      <c r="M12" s="931">
        <v>102.8</v>
      </c>
    </row>
    <row r="13" spans="1:13" ht="12.75" customHeight="1">
      <c r="A13" s="919"/>
      <c r="B13" s="920"/>
      <c r="C13" s="892"/>
      <c r="D13" s="895"/>
      <c r="E13" s="926"/>
      <c r="F13" s="929"/>
      <c r="G13" s="493">
        <v>100.8</v>
      </c>
      <c r="H13" s="464">
        <v>102</v>
      </c>
      <c r="I13" s="464">
        <v>100</v>
      </c>
      <c r="J13" s="464"/>
      <c r="K13" s="464"/>
      <c r="L13" s="464"/>
      <c r="M13" s="932"/>
    </row>
    <row r="14" spans="1:13" ht="12.75" customHeight="1">
      <c r="A14" s="919"/>
      <c r="B14" s="920"/>
      <c r="C14" s="892"/>
      <c r="D14" s="895"/>
      <c r="E14" s="926"/>
      <c r="F14" s="929"/>
      <c r="G14" s="494" t="s">
        <v>164</v>
      </c>
      <c r="H14" s="465" t="s">
        <v>176</v>
      </c>
      <c r="I14" s="465" t="s">
        <v>177</v>
      </c>
      <c r="J14" s="465" t="s">
        <v>178</v>
      </c>
      <c r="K14" s="465" t="s">
        <v>179</v>
      </c>
      <c r="L14" s="465" t="s">
        <v>180</v>
      </c>
      <c r="M14" s="932"/>
    </row>
    <row r="15" spans="1:13" ht="12.75" customHeight="1" thickBot="1">
      <c r="A15" s="921"/>
      <c r="B15" s="922"/>
      <c r="C15" s="893"/>
      <c r="D15" s="896"/>
      <c r="E15" s="927"/>
      <c r="F15" s="930"/>
      <c r="G15" s="496"/>
      <c r="H15" s="467"/>
      <c r="I15" s="467"/>
      <c r="J15" s="467"/>
      <c r="K15" s="467"/>
      <c r="L15" s="469"/>
      <c r="M15" s="933"/>
    </row>
    <row r="16" spans="1:13" ht="12.75" customHeight="1">
      <c r="A16" s="470"/>
      <c r="B16" s="471"/>
      <c r="C16" s="472"/>
      <c r="D16" s="472"/>
      <c r="E16" s="473"/>
      <c r="F16" s="473"/>
      <c r="G16" s="461"/>
      <c r="H16" s="461"/>
      <c r="I16" s="461"/>
      <c r="J16" s="461"/>
      <c r="K16" s="461"/>
      <c r="L16" s="473"/>
      <c r="M16" s="473"/>
    </row>
    <row r="17" spans="1:27" ht="14.25" customHeight="1"/>
    <row r="18" spans="1:27" ht="15" thickBot="1">
      <c r="A18" s="902" t="s">
        <v>616</v>
      </c>
      <c r="B18" s="902"/>
      <c r="C18" s="902"/>
      <c r="D18" s="902"/>
      <c r="E18" s="902"/>
      <c r="F18" s="902"/>
      <c r="G18" s="902"/>
      <c r="H18" s="902"/>
      <c r="I18" s="902"/>
      <c r="J18" s="902"/>
      <c r="K18" s="902"/>
      <c r="L18" s="902"/>
      <c r="M18" s="902"/>
    </row>
    <row r="19" spans="1:27" ht="13.5" customHeight="1" thickBot="1">
      <c r="A19" s="951" t="s">
        <v>196</v>
      </c>
      <c r="B19" s="952"/>
      <c r="C19" s="953" t="s">
        <v>405</v>
      </c>
      <c r="D19" s="954"/>
      <c r="E19" s="954"/>
      <c r="F19" s="955"/>
      <c r="G19" s="953" t="s">
        <v>443</v>
      </c>
      <c r="H19" s="954"/>
      <c r="I19" s="954"/>
      <c r="J19" s="955"/>
      <c r="K19" s="953" t="s">
        <v>506</v>
      </c>
      <c r="L19" s="954"/>
      <c r="M19" s="956"/>
    </row>
    <row r="20" spans="1:27">
      <c r="A20" s="957" t="s">
        <v>198</v>
      </c>
      <c r="B20" s="958"/>
      <c r="C20" s="959">
        <v>108.4</v>
      </c>
      <c r="D20" s="960"/>
      <c r="E20" s="960"/>
      <c r="F20" s="961"/>
      <c r="G20" s="959">
        <v>103.9</v>
      </c>
      <c r="H20" s="960"/>
      <c r="I20" s="960"/>
      <c r="J20" s="961"/>
      <c r="K20" s="962">
        <v>107.5</v>
      </c>
      <c r="L20" s="963"/>
      <c r="M20" s="964"/>
    </row>
    <row r="21" spans="1:27">
      <c r="A21" s="935" t="s">
        <v>197</v>
      </c>
      <c r="B21" s="936"/>
      <c r="C21" s="937">
        <v>108.8</v>
      </c>
      <c r="D21" s="938"/>
      <c r="E21" s="938"/>
      <c r="F21" s="939"/>
      <c r="G21" s="937">
        <v>104.3</v>
      </c>
      <c r="H21" s="938"/>
      <c r="I21" s="938"/>
      <c r="J21" s="939"/>
      <c r="K21" s="940">
        <v>106.8</v>
      </c>
      <c r="L21" s="941"/>
      <c r="M21" s="942"/>
    </row>
    <row r="22" spans="1:27" ht="13.5" thickBot="1">
      <c r="A22" s="943" t="s">
        <v>195</v>
      </c>
      <c r="B22" s="944"/>
      <c r="C22" s="945">
        <v>107.4</v>
      </c>
      <c r="D22" s="946"/>
      <c r="E22" s="946"/>
      <c r="F22" s="947"/>
      <c r="G22" s="945">
        <v>103</v>
      </c>
      <c r="H22" s="946"/>
      <c r="I22" s="946"/>
      <c r="J22" s="947"/>
      <c r="K22" s="948">
        <v>109.1</v>
      </c>
      <c r="L22" s="949"/>
      <c r="M22" s="950"/>
    </row>
    <row r="23" spans="1:27" ht="27" customHeight="1" thickBot="1">
      <c r="A23" s="965" t="s">
        <v>624</v>
      </c>
      <c r="B23" s="966"/>
      <c r="C23" s="966"/>
      <c r="D23" s="966"/>
      <c r="E23" s="966"/>
      <c r="F23" s="966"/>
      <c r="G23" s="966"/>
      <c r="H23" s="966"/>
      <c r="I23" s="966"/>
      <c r="J23" s="966"/>
      <c r="K23" s="966"/>
      <c r="L23" s="966"/>
      <c r="M23" s="967"/>
    </row>
    <row r="24" spans="1:27">
      <c r="A24" s="957" t="s">
        <v>198</v>
      </c>
      <c r="B24" s="958"/>
      <c r="C24" s="959">
        <v>108.4</v>
      </c>
      <c r="D24" s="960"/>
      <c r="E24" s="960"/>
      <c r="F24" s="961"/>
      <c r="G24" s="959">
        <v>104.1</v>
      </c>
      <c r="H24" s="960"/>
      <c r="I24" s="960"/>
      <c r="J24" s="961"/>
      <c r="K24" s="962">
        <v>107.5</v>
      </c>
      <c r="L24" s="963"/>
      <c r="M24" s="964"/>
    </row>
    <row r="25" spans="1:27">
      <c r="A25" s="935" t="s">
        <v>197</v>
      </c>
      <c r="B25" s="936"/>
      <c r="C25" s="937">
        <v>108.6</v>
      </c>
      <c r="D25" s="938"/>
      <c r="E25" s="938"/>
      <c r="F25" s="939"/>
      <c r="G25" s="937">
        <v>104.5</v>
      </c>
      <c r="H25" s="938"/>
      <c r="I25" s="938"/>
      <c r="J25" s="939"/>
      <c r="K25" s="940">
        <v>107.1</v>
      </c>
      <c r="L25" s="941"/>
      <c r="M25" s="942"/>
    </row>
    <row r="26" spans="1:27" ht="13.5" thickBot="1">
      <c r="A26" s="943" t="s">
        <v>195</v>
      </c>
      <c r="B26" s="944"/>
      <c r="C26" s="945">
        <v>107.8</v>
      </c>
      <c r="D26" s="946"/>
      <c r="E26" s="946"/>
      <c r="F26" s="947"/>
      <c r="G26" s="945">
        <v>103.2</v>
      </c>
      <c r="H26" s="946"/>
      <c r="I26" s="946"/>
      <c r="J26" s="947"/>
      <c r="K26" s="948">
        <v>108.7</v>
      </c>
      <c r="L26" s="949"/>
      <c r="M26" s="950"/>
    </row>
    <row r="27" spans="1:27" ht="12" customHeight="1"/>
    <row r="29" spans="1:27" ht="18.75" customHeight="1" thickBot="1">
      <c r="A29" s="976" t="s">
        <v>574</v>
      </c>
      <c r="B29" s="976"/>
      <c r="C29" s="976"/>
      <c r="D29" s="976"/>
      <c r="E29" s="976"/>
      <c r="F29" s="976"/>
      <c r="G29" s="976"/>
      <c r="H29" s="976"/>
      <c r="I29" s="976"/>
      <c r="J29" s="976"/>
      <c r="K29" s="976"/>
      <c r="L29" s="976"/>
      <c r="M29" s="976"/>
    </row>
    <row r="30" spans="1:27">
      <c r="A30" s="977" t="s">
        <v>575</v>
      </c>
      <c r="B30" s="978"/>
      <c r="C30" s="978"/>
      <c r="D30" s="979"/>
      <c r="E30" s="914" t="s">
        <v>618</v>
      </c>
      <c r="F30" s="914"/>
      <c r="G30" s="914"/>
      <c r="H30" s="914"/>
      <c r="I30" s="914"/>
      <c r="J30" s="914"/>
      <c r="K30" s="983" t="s">
        <v>622</v>
      </c>
      <c r="L30" s="914"/>
      <c r="M30" s="984"/>
      <c r="O30" s="474"/>
    </row>
    <row r="31" spans="1:27">
      <c r="A31" s="980"/>
      <c r="B31" s="981"/>
      <c r="C31" s="981"/>
      <c r="D31" s="982"/>
      <c r="E31" s="986" t="s">
        <v>619</v>
      </c>
      <c r="F31" s="968"/>
      <c r="G31" s="968" t="s">
        <v>620</v>
      </c>
      <c r="H31" s="968"/>
      <c r="I31" s="968" t="s">
        <v>621</v>
      </c>
      <c r="J31" s="968"/>
      <c r="K31" s="968"/>
      <c r="L31" s="968"/>
      <c r="M31" s="985"/>
      <c r="O31" s="475">
        <f>G5</f>
        <v>100.7</v>
      </c>
      <c r="P31" s="476">
        <f>O31*H5/100</f>
        <v>101.70700000000001</v>
      </c>
      <c r="Q31" s="476">
        <f>P31*I5/100</f>
        <v>102.01212100000001</v>
      </c>
      <c r="R31" s="476">
        <f>Q31*J5/100</f>
        <v>0</v>
      </c>
      <c r="S31" s="476">
        <f>R31*K5/100</f>
        <v>0</v>
      </c>
      <c r="T31" s="476">
        <f>S31*L5/100</f>
        <v>0</v>
      </c>
      <c r="U31" s="476">
        <f>T31*G7/100</f>
        <v>0</v>
      </c>
      <c r="V31" s="476">
        <f>U31*H7/100</f>
        <v>0</v>
      </c>
      <c r="W31" s="476">
        <f>V31*I7/100</f>
        <v>0</v>
      </c>
      <c r="X31" s="476"/>
      <c r="Y31" s="476"/>
      <c r="Z31" s="476"/>
      <c r="AA31" s="476"/>
    </row>
    <row r="32" spans="1:27" ht="13.5" customHeight="1">
      <c r="A32" s="969" t="s">
        <v>576</v>
      </c>
      <c r="B32" s="970"/>
      <c r="C32" s="970"/>
      <c r="D32" s="971"/>
      <c r="E32" s="972">
        <v>100.4</v>
      </c>
      <c r="F32" s="973"/>
      <c r="G32" s="972">
        <v>102.6</v>
      </c>
      <c r="H32" s="973"/>
      <c r="I32" s="972">
        <v>108.8</v>
      </c>
      <c r="J32" s="973"/>
      <c r="K32" s="972">
        <v>109.1</v>
      </c>
      <c r="L32" s="974"/>
      <c r="M32" s="975"/>
      <c r="O32" s="475">
        <f>P38</f>
        <v>101.9</v>
      </c>
      <c r="P32" s="476">
        <f t="shared" ref="P32:W32" si="0">O32*Q38/100</f>
        <v>104.85510000000002</v>
      </c>
      <c r="Q32" s="476">
        <f t="shared" si="0"/>
        <v>108.62988360000001</v>
      </c>
      <c r="R32" s="476">
        <f t="shared" si="0"/>
        <v>113.40959847840003</v>
      </c>
      <c r="S32" s="476">
        <f t="shared" si="0"/>
        <v>118.73984960688483</v>
      </c>
      <c r="T32" s="476">
        <f t="shared" si="0"/>
        <v>124.32062253840843</v>
      </c>
      <c r="U32" s="476">
        <f t="shared" si="0"/>
        <v>130.53665366532886</v>
      </c>
      <c r="V32" s="476">
        <f t="shared" si="0"/>
        <v>136.67187638759933</v>
      </c>
      <c r="W32" s="476">
        <f t="shared" si="0"/>
        <v>143.0954545778165</v>
      </c>
      <c r="X32" s="476"/>
      <c r="Y32" s="476"/>
      <c r="Z32" s="476"/>
      <c r="AA32" s="476"/>
    </row>
    <row r="33" spans="1:27" ht="13.5" customHeight="1">
      <c r="A33" s="969" t="s">
        <v>577</v>
      </c>
      <c r="B33" s="970"/>
      <c r="C33" s="970"/>
      <c r="D33" s="971"/>
      <c r="E33" s="972">
        <v>100.5</v>
      </c>
      <c r="F33" s="973"/>
      <c r="G33" s="972">
        <v>101.1</v>
      </c>
      <c r="H33" s="973"/>
      <c r="I33" s="972">
        <v>105.1</v>
      </c>
      <c r="J33" s="973"/>
      <c r="K33" s="972">
        <v>105.3</v>
      </c>
      <c r="L33" s="974"/>
      <c r="M33" s="975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</row>
    <row r="34" spans="1:27" ht="13.5" customHeight="1">
      <c r="A34" s="969" t="s">
        <v>578</v>
      </c>
      <c r="B34" s="970"/>
      <c r="C34" s="970"/>
      <c r="D34" s="971"/>
      <c r="E34" s="972">
        <v>100.1</v>
      </c>
      <c r="F34" s="973"/>
      <c r="G34" s="972">
        <v>101.3</v>
      </c>
      <c r="H34" s="973"/>
      <c r="I34" s="972">
        <v>104.9</v>
      </c>
      <c r="J34" s="973"/>
      <c r="K34" s="972">
        <v>105.4</v>
      </c>
      <c r="L34" s="974"/>
      <c r="M34" s="975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</row>
    <row r="35" spans="1:27" ht="13.5" thickBot="1">
      <c r="A35" s="987" t="s">
        <v>579</v>
      </c>
      <c r="B35" s="988"/>
      <c r="C35" s="988"/>
      <c r="D35" s="989"/>
      <c r="E35" s="945">
        <v>100.1</v>
      </c>
      <c r="F35" s="947"/>
      <c r="G35" s="945">
        <v>100.9</v>
      </c>
      <c r="H35" s="947"/>
      <c r="I35" s="945">
        <v>108.6</v>
      </c>
      <c r="J35" s="947"/>
      <c r="K35" s="945">
        <v>108.5</v>
      </c>
      <c r="L35" s="946"/>
      <c r="M35" s="990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</row>
    <row r="36" spans="1:27"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</row>
    <row r="37" spans="1:27" ht="15" thickBot="1">
      <c r="A37" s="991" t="s">
        <v>617</v>
      </c>
      <c r="B37" s="991"/>
      <c r="C37" s="991"/>
      <c r="D37" s="991"/>
      <c r="E37" s="991"/>
      <c r="F37" s="991"/>
      <c r="G37" s="991"/>
      <c r="H37" s="991"/>
      <c r="I37" s="991"/>
      <c r="J37" s="991"/>
      <c r="K37" s="991"/>
      <c r="L37" s="991"/>
      <c r="M37" s="991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</row>
    <row r="38" spans="1:27" ht="13.5" customHeight="1">
      <c r="A38" s="903" t="s">
        <v>196</v>
      </c>
      <c r="B38" s="904"/>
      <c r="C38" s="907">
        <v>2009</v>
      </c>
      <c r="D38" s="909">
        <v>2010</v>
      </c>
      <c r="E38" s="995">
        <v>2011</v>
      </c>
      <c r="F38" s="911">
        <v>2012</v>
      </c>
      <c r="G38" s="998">
        <v>2013</v>
      </c>
      <c r="H38" s="914"/>
      <c r="I38" s="914"/>
      <c r="J38" s="914"/>
      <c r="K38" s="914"/>
      <c r="L38" s="914"/>
      <c r="M38" s="915" t="s">
        <v>615</v>
      </c>
      <c r="O38" s="476">
        <v>2011</v>
      </c>
      <c r="P38" s="477">
        <v>101.9</v>
      </c>
      <c r="Q38" s="477">
        <v>102.9</v>
      </c>
      <c r="R38" s="477">
        <v>103.6</v>
      </c>
      <c r="S38" s="477">
        <v>104.4</v>
      </c>
      <c r="T38" s="477">
        <v>104.7</v>
      </c>
      <c r="U38" s="477">
        <v>104.7</v>
      </c>
      <c r="V38" s="478">
        <v>105</v>
      </c>
      <c r="W38" s="478">
        <v>104.7</v>
      </c>
      <c r="X38" s="478">
        <v>104.7</v>
      </c>
      <c r="Y38" s="478">
        <v>105.2</v>
      </c>
      <c r="Z38" s="461">
        <v>105.7</v>
      </c>
      <c r="AA38" s="461">
        <v>106.1</v>
      </c>
    </row>
    <row r="39" spans="1:27">
      <c r="A39" s="905"/>
      <c r="B39" s="906"/>
      <c r="C39" s="908"/>
      <c r="D39" s="910"/>
      <c r="E39" s="996"/>
      <c r="F39" s="997"/>
      <c r="G39" s="479" t="s">
        <v>7</v>
      </c>
      <c r="H39" s="463" t="s">
        <v>8</v>
      </c>
      <c r="I39" s="463" t="s">
        <v>16</v>
      </c>
      <c r="J39" s="463" t="s">
        <v>9</v>
      </c>
      <c r="K39" s="463" t="s">
        <v>18</v>
      </c>
      <c r="L39" s="463" t="s">
        <v>19</v>
      </c>
      <c r="M39" s="916"/>
      <c r="O39" s="476">
        <v>2012</v>
      </c>
      <c r="P39" s="477">
        <v>100.3</v>
      </c>
      <c r="Q39" s="477">
        <v>100.8</v>
      </c>
      <c r="R39" s="477">
        <v>101.5</v>
      </c>
      <c r="S39" s="477">
        <v>101.8</v>
      </c>
      <c r="T39" s="477">
        <v>102.3</v>
      </c>
      <c r="U39" s="477">
        <v>103.1</v>
      </c>
      <c r="V39" s="478">
        <v>104.5</v>
      </c>
      <c r="W39" s="478">
        <v>105</v>
      </c>
      <c r="X39" s="478">
        <v>105.8</v>
      </c>
      <c r="Y39" s="478"/>
      <c r="Z39" s="461"/>
      <c r="AA39" s="461"/>
    </row>
    <row r="40" spans="1:27" ht="12.75" customHeight="1">
      <c r="A40" s="885" t="s">
        <v>240</v>
      </c>
      <c r="B40" s="886"/>
      <c r="C40" s="891">
        <v>108.8</v>
      </c>
      <c r="D40" s="894">
        <v>108.8</v>
      </c>
      <c r="E40" s="897">
        <v>106.1</v>
      </c>
      <c r="F40" s="992">
        <v>106.6</v>
      </c>
      <c r="G40" s="480">
        <v>100.97</v>
      </c>
      <c r="H40" s="464">
        <v>100.56</v>
      </c>
      <c r="I40" s="464">
        <v>100.34</v>
      </c>
      <c r="J40" s="464"/>
      <c r="K40" s="464"/>
      <c r="L40" s="464"/>
      <c r="M40" s="900">
        <v>101.89</v>
      </c>
      <c r="O40" s="476"/>
      <c r="P40" s="476"/>
      <c r="Q40" s="476"/>
      <c r="R40" s="476"/>
      <c r="S40" s="476"/>
      <c r="T40" s="476"/>
      <c r="U40" s="476"/>
      <c r="V40" s="476"/>
      <c r="W40" s="476"/>
      <c r="X40" s="476"/>
      <c r="Y40" s="476"/>
    </row>
    <row r="41" spans="1:27">
      <c r="A41" s="887"/>
      <c r="B41" s="888"/>
      <c r="C41" s="892"/>
      <c r="D41" s="895"/>
      <c r="E41" s="898"/>
      <c r="F41" s="993"/>
      <c r="G41" s="481" t="s">
        <v>164</v>
      </c>
      <c r="H41" s="465" t="s">
        <v>176</v>
      </c>
      <c r="I41" s="465" t="s">
        <v>177</v>
      </c>
      <c r="J41" s="465" t="s">
        <v>178</v>
      </c>
      <c r="K41" s="465" t="s">
        <v>179</v>
      </c>
      <c r="L41" s="465" t="s">
        <v>180</v>
      </c>
      <c r="M41" s="900"/>
    </row>
    <row r="42" spans="1:27" ht="13.5" thickBot="1">
      <c r="A42" s="889"/>
      <c r="B42" s="890"/>
      <c r="C42" s="893"/>
      <c r="D42" s="896"/>
      <c r="E42" s="899"/>
      <c r="F42" s="994"/>
      <c r="G42" s="482"/>
      <c r="H42" s="483"/>
      <c r="I42" s="483"/>
      <c r="J42" s="483"/>
      <c r="K42" s="483"/>
      <c r="L42" s="483"/>
      <c r="M42" s="901"/>
    </row>
    <row r="44" spans="1:27" ht="15" thickBot="1">
      <c r="A44" s="902" t="s">
        <v>623</v>
      </c>
      <c r="B44" s="902"/>
      <c r="C44" s="902"/>
      <c r="D44" s="902"/>
      <c r="E44" s="902"/>
      <c r="F44" s="902"/>
      <c r="G44" s="902"/>
      <c r="H44" s="902"/>
      <c r="I44" s="902"/>
      <c r="J44" s="902"/>
      <c r="K44" s="484"/>
      <c r="L44" s="484"/>
      <c r="M44" s="484"/>
    </row>
    <row r="45" spans="1:27" ht="13.5" customHeight="1" thickBot="1">
      <c r="A45" s="951" t="s">
        <v>196</v>
      </c>
      <c r="B45" s="999"/>
      <c r="C45" s="1000" t="s">
        <v>443</v>
      </c>
      <c r="D45" s="954"/>
      <c r="E45" s="954"/>
      <c r="F45" s="956"/>
      <c r="G45" s="953" t="s">
        <v>506</v>
      </c>
      <c r="H45" s="954"/>
      <c r="I45" s="954"/>
      <c r="J45" s="956"/>
      <c r="K45" s="1001"/>
      <c r="L45" s="1001"/>
      <c r="M45" s="1001"/>
    </row>
    <row r="46" spans="1:27">
      <c r="A46" s="957" t="s">
        <v>198</v>
      </c>
      <c r="B46" s="1002"/>
      <c r="C46" s="1003">
        <v>103.7</v>
      </c>
      <c r="D46" s="960"/>
      <c r="E46" s="960"/>
      <c r="F46" s="1004"/>
      <c r="G46" s="959">
        <v>107.02</v>
      </c>
      <c r="H46" s="960"/>
      <c r="I46" s="960"/>
      <c r="J46" s="1004"/>
      <c r="K46" s="1005"/>
      <c r="L46" s="1005"/>
      <c r="M46" s="1005"/>
    </row>
    <row r="47" spans="1:27">
      <c r="A47" s="935" t="s">
        <v>197</v>
      </c>
      <c r="B47" s="1021"/>
      <c r="C47" s="1022">
        <v>103.58</v>
      </c>
      <c r="D47" s="938"/>
      <c r="E47" s="938"/>
      <c r="F47" s="1023"/>
      <c r="G47" s="937">
        <v>106.72</v>
      </c>
      <c r="H47" s="938"/>
      <c r="I47" s="938"/>
      <c r="J47" s="1023"/>
      <c r="K47" s="1024"/>
      <c r="L47" s="1024"/>
      <c r="M47" s="1024"/>
    </row>
    <row r="48" spans="1:27" ht="13.5" thickBot="1">
      <c r="A48" s="943" t="s">
        <v>195</v>
      </c>
      <c r="B48" s="1025"/>
      <c r="C48" s="1026">
        <v>103.94</v>
      </c>
      <c r="D48" s="946"/>
      <c r="E48" s="946"/>
      <c r="F48" s="990"/>
      <c r="G48" s="945">
        <v>107.88</v>
      </c>
      <c r="H48" s="946"/>
      <c r="I48" s="946"/>
      <c r="J48" s="990"/>
      <c r="K48" s="1024"/>
      <c r="L48" s="1024"/>
      <c r="M48" s="1024"/>
    </row>
    <row r="50" spans="1:13" ht="18.75" customHeight="1" thickBot="1">
      <c r="A50" s="976" t="s">
        <v>580</v>
      </c>
      <c r="B50" s="976"/>
      <c r="C50" s="976"/>
      <c r="D50" s="976"/>
      <c r="E50" s="976"/>
      <c r="F50" s="976"/>
      <c r="G50" s="976"/>
      <c r="H50" s="976"/>
      <c r="I50" s="976"/>
      <c r="J50" s="976"/>
      <c r="K50" s="976"/>
      <c r="L50" s="976"/>
      <c r="M50" s="976"/>
    </row>
    <row r="51" spans="1:13" ht="12.75" customHeight="1">
      <c r="A51" s="977" t="s">
        <v>575</v>
      </c>
      <c r="B51" s="978"/>
      <c r="C51" s="978"/>
      <c r="D51" s="979"/>
      <c r="E51" s="1009" t="s">
        <v>618</v>
      </c>
      <c r="F51" s="1010"/>
      <c r="G51" s="1010"/>
      <c r="H51" s="1010"/>
      <c r="I51" s="1010"/>
      <c r="J51" s="913"/>
      <c r="K51" s="1011" t="s">
        <v>622</v>
      </c>
      <c r="L51" s="1012"/>
      <c r="M51" s="1013"/>
    </row>
    <row r="52" spans="1:13" ht="12.75" customHeight="1" thickBot="1">
      <c r="A52" s="1006"/>
      <c r="B52" s="1007"/>
      <c r="C52" s="1007"/>
      <c r="D52" s="1008"/>
      <c r="E52" s="1017" t="s">
        <v>619</v>
      </c>
      <c r="F52" s="1018"/>
      <c r="G52" s="1019" t="s">
        <v>620</v>
      </c>
      <c r="H52" s="1020"/>
      <c r="I52" s="1019" t="s">
        <v>621</v>
      </c>
      <c r="J52" s="1020"/>
      <c r="K52" s="1014"/>
      <c r="L52" s="1015"/>
      <c r="M52" s="1016"/>
    </row>
    <row r="53" spans="1:13" ht="13.5" customHeight="1">
      <c r="A53" s="1030" t="s">
        <v>581</v>
      </c>
      <c r="B53" s="1031"/>
      <c r="C53" s="1031"/>
      <c r="D53" s="1032"/>
      <c r="E53" s="1033">
        <v>99.7</v>
      </c>
      <c r="F53" s="1034"/>
      <c r="G53" s="1033">
        <v>99</v>
      </c>
      <c r="H53" s="1034"/>
      <c r="I53" s="1033">
        <v>96.3</v>
      </c>
      <c r="J53" s="1034"/>
      <c r="K53" s="1033">
        <v>99.3</v>
      </c>
      <c r="L53" s="1035"/>
      <c r="M53" s="1036"/>
    </row>
    <row r="54" spans="1:13" ht="13.5" customHeight="1">
      <c r="A54" s="1027" t="s">
        <v>582</v>
      </c>
      <c r="B54" s="1028"/>
      <c r="C54" s="1028"/>
      <c r="D54" s="1029"/>
      <c r="E54" s="972">
        <v>97.8</v>
      </c>
      <c r="F54" s="973"/>
      <c r="G54" s="972">
        <v>98.7</v>
      </c>
      <c r="H54" s="973"/>
      <c r="I54" s="972">
        <v>89.6</v>
      </c>
      <c r="J54" s="973"/>
      <c r="K54" s="972">
        <v>98.8</v>
      </c>
      <c r="L54" s="974"/>
      <c r="M54" s="975"/>
    </row>
    <row r="55" spans="1:13" ht="13.5" customHeight="1">
      <c r="A55" s="1027" t="s">
        <v>583</v>
      </c>
      <c r="B55" s="1028"/>
      <c r="C55" s="1028"/>
      <c r="D55" s="1029"/>
      <c r="E55" s="972">
        <v>97.8</v>
      </c>
      <c r="F55" s="973"/>
      <c r="G55" s="972">
        <v>98.6</v>
      </c>
      <c r="H55" s="973"/>
      <c r="I55" s="972">
        <v>89.4</v>
      </c>
      <c r="J55" s="973"/>
      <c r="K55" s="972">
        <v>98.7</v>
      </c>
      <c r="L55" s="974"/>
      <c r="M55" s="975"/>
    </row>
    <row r="56" spans="1:13" ht="13.5" customHeight="1">
      <c r="A56" s="1027" t="s">
        <v>584</v>
      </c>
      <c r="B56" s="1028"/>
      <c r="C56" s="1028"/>
      <c r="D56" s="1029"/>
      <c r="E56" s="972">
        <v>99.8</v>
      </c>
      <c r="F56" s="973"/>
      <c r="G56" s="972">
        <v>99</v>
      </c>
      <c r="H56" s="973"/>
      <c r="I56" s="972">
        <v>97.6</v>
      </c>
      <c r="J56" s="973"/>
      <c r="K56" s="972">
        <v>98.2</v>
      </c>
      <c r="L56" s="974"/>
      <c r="M56" s="975"/>
    </row>
    <row r="57" spans="1:13" ht="13.5" customHeight="1">
      <c r="A57" s="1027" t="s">
        <v>585</v>
      </c>
      <c r="B57" s="1028"/>
      <c r="C57" s="1028"/>
      <c r="D57" s="1029"/>
      <c r="E57" s="972">
        <v>104.5</v>
      </c>
      <c r="F57" s="973"/>
      <c r="G57" s="972">
        <v>99.7</v>
      </c>
      <c r="H57" s="973"/>
      <c r="I57" s="972">
        <v>110.6</v>
      </c>
      <c r="J57" s="973"/>
      <c r="K57" s="972">
        <v>107.9</v>
      </c>
      <c r="L57" s="974"/>
      <c r="M57" s="975"/>
    </row>
    <row r="58" spans="1:13" ht="13.5" customHeight="1">
      <c r="A58" s="969" t="s">
        <v>586</v>
      </c>
      <c r="B58" s="970"/>
      <c r="C58" s="970"/>
      <c r="D58" s="971"/>
      <c r="E58" s="1037"/>
      <c r="F58" s="1038"/>
      <c r="G58" s="1037"/>
      <c r="H58" s="1038"/>
      <c r="I58" s="1037"/>
      <c r="J58" s="1038"/>
      <c r="K58" s="1037"/>
      <c r="L58" s="1039"/>
      <c r="M58" s="1040"/>
    </row>
    <row r="59" spans="1:13" ht="13.5" customHeight="1">
      <c r="A59" s="1027" t="s">
        <v>587</v>
      </c>
      <c r="B59" s="1028"/>
      <c r="C59" s="1028"/>
      <c r="D59" s="1029"/>
      <c r="E59" s="972">
        <v>96.1</v>
      </c>
      <c r="F59" s="973"/>
      <c r="G59" s="972">
        <v>97.9</v>
      </c>
      <c r="H59" s="973"/>
      <c r="I59" s="972">
        <v>101.7</v>
      </c>
      <c r="J59" s="973"/>
      <c r="K59" s="972">
        <v>102.8</v>
      </c>
      <c r="L59" s="974"/>
      <c r="M59" s="975"/>
    </row>
    <row r="60" spans="1:13" ht="13.5" customHeight="1">
      <c r="A60" s="1027" t="s">
        <v>588</v>
      </c>
      <c r="B60" s="1028"/>
      <c r="C60" s="1028"/>
      <c r="D60" s="1029"/>
      <c r="E60" s="972">
        <v>93.4</v>
      </c>
      <c r="F60" s="973"/>
      <c r="G60" s="972">
        <v>95.5</v>
      </c>
      <c r="H60" s="973"/>
      <c r="I60" s="972">
        <v>99.5</v>
      </c>
      <c r="J60" s="973"/>
      <c r="K60" s="972">
        <v>101.3</v>
      </c>
      <c r="L60" s="974"/>
      <c r="M60" s="975"/>
    </row>
    <row r="61" spans="1:13" ht="13.5" customHeight="1">
      <c r="A61" s="1027" t="s">
        <v>589</v>
      </c>
      <c r="B61" s="1028"/>
      <c r="C61" s="1028"/>
      <c r="D61" s="1029"/>
      <c r="E61" s="972">
        <v>100.1</v>
      </c>
      <c r="F61" s="973"/>
      <c r="G61" s="972">
        <v>101.3</v>
      </c>
      <c r="H61" s="973"/>
      <c r="I61" s="972">
        <v>104</v>
      </c>
      <c r="J61" s="973"/>
      <c r="K61" s="972">
        <v>104.4</v>
      </c>
      <c r="L61" s="974"/>
      <c r="M61" s="975"/>
    </row>
    <row r="62" spans="1:13" ht="13.5" customHeight="1">
      <c r="A62" s="1027" t="s">
        <v>590</v>
      </c>
      <c r="B62" s="1028"/>
      <c r="C62" s="1028"/>
      <c r="D62" s="1029"/>
      <c r="E62" s="972">
        <v>99.5</v>
      </c>
      <c r="F62" s="973"/>
      <c r="G62" s="972">
        <v>99</v>
      </c>
      <c r="H62" s="973"/>
      <c r="I62" s="972">
        <v>105.5</v>
      </c>
      <c r="J62" s="973"/>
      <c r="K62" s="972">
        <v>105.3</v>
      </c>
      <c r="L62" s="974"/>
      <c r="M62" s="975"/>
    </row>
    <row r="63" spans="1:13" ht="13.5" customHeight="1">
      <c r="A63" s="969" t="s">
        <v>591</v>
      </c>
      <c r="B63" s="970"/>
      <c r="C63" s="970"/>
      <c r="D63" s="971"/>
      <c r="E63" s="972"/>
      <c r="F63" s="973"/>
      <c r="G63" s="972"/>
      <c r="H63" s="973"/>
      <c r="I63" s="972"/>
      <c r="J63" s="973"/>
      <c r="K63" s="972"/>
      <c r="L63" s="974"/>
      <c r="M63" s="975"/>
    </row>
    <row r="64" spans="1:13" ht="13.5" customHeight="1">
      <c r="A64" s="1027" t="s">
        <v>592</v>
      </c>
      <c r="B64" s="1028"/>
      <c r="C64" s="1028"/>
      <c r="D64" s="1029"/>
      <c r="E64" s="972">
        <v>100</v>
      </c>
      <c r="F64" s="973"/>
      <c r="G64" s="972">
        <v>105.8</v>
      </c>
      <c r="H64" s="973"/>
      <c r="I64" s="972">
        <v>108.9</v>
      </c>
      <c r="J64" s="973"/>
      <c r="K64" s="972">
        <v>109</v>
      </c>
      <c r="L64" s="974"/>
      <c r="M64" s="975"/>
    </row>
    <row r="65" spans="1:13" ht="13.5" customHeight="1">
      <c r="A65" s="1027" t="s">
        <v>593</v>
      </c>
      <c r="B65" s="1028"/>
      <c r="C65" s="1028"/>
      <c r="D65" s="1029"/>
      <c r="E65" s="972">
        <v>100</v>
      </c>
      <c r="F65" s="973"/>
      <c r="G65" s="972">
        <v>107.1</v>
      </c>
      <c r="H65" s="973"/>
      <c r="I65" s="972">
        <v>109.1</v>
      </c>
      <c r="J65" s="973"/>
      <c r="K65" s="972">
        <v>109.2</v>
      </c>
      <c r="L65" s="974"/>
      <c r="M65" s="975"/>
    </row>
    <row r="66" spans="1:13" ht="13.5" customHeight="1">
      <c r="A66" s="1027" t="s">
        <v>594</v>
      </c>
      <c r="B66" s="1028"/>
      <c r="C66" s="1028"/>
      <c r="D66" s="1029"/>
      <c r="E66" s="972">
        <v>101.3</v>
      </c>
      <c r="F66" s="973"/>
      <c r="G66" s="972">
        <v>101.3</v>
      </c>
      <c r="H66" s="973"/>
      <c r="I66" s="972">
        <v>137.1</v>
      </c>
      <c r="J66" s="973"/>
      <c r="K66" s="972">
        <v>136</v>
      </c>
      <c r="L66" s="974"/>
      <c r="M66" s="975"/>
    </row>
    <row r="67" spans="1:13" ht="13.5" customHeight="1">
      <c r="A67" s="1027" t="s">
        <v>595</v>
      </c>
      <c r="B67" s="1028"/>
      <c r="C67" s="1028"/>
      <c r="D67" s="1029"/>
      <c r="E67" s="972">
        <v>99.9</v>
      </c>
      <c r="F67" s="973"/>
      <c r="G67" s="972">
        <v>104</v>
      </c>
      <c r="H67" s="973"/>
      <c r="I67" s="972">
        <v>104.2</v>
      </c>
      <c r="J67" s="973"/>
      <c r="K67" s="972">
        <v>104.2</v>
      </c>
      <c r="L67" s="974"/>
      <c r="M67" s="975"/>
    </row>
    <row r="68" spans="1:13" ht="13.5" customHeight="1">
      <c r="A68" s="1041" t="s">
        <v>596</v>
      </c>
      <c r="B68" s="1028"/>
      <c r="C68" s="1028"/>
      <c r="D68" s="1029"/>
      <c r="E68" s="972">
        <v>100</v>
      </c>
      <c r="F68" s="973"/>
      <c r="G68" s="972">
        <v>104.5</v>
      </c>
      <c r="H68" s="973"/>
      <c r="I68" s="972">
        <v>104.7</v>
      </c>
      <c r="J68" s="973"/>
      <c r="K68" s="972">
        <v>104.7</v>
      </c>
      <c r="L68" s="974"/>
      <c r="M68" s="975"/>
    </row>
    <row r="69" spans="1:13" ht="13.5" customHeight="1">
      <c r="A69" s="1027" t="s">
        <v>597</v>
      </c>
      <c r="B69" s="1028"/>
      <c r="C69" s="1028"/>
      <c r="D69" s="1029"/>
      <c r="E69" s="972">
        <v>100</v>
      </c>
      <c r="F69" s="973"/>
      <c r="G69" s="972">
        <v>100</v>
      </c>
      <c r="H69" s="973"/>
      <c r="I69" s="972">
        <v>115</v>
      </c>
      <c r="J69" s="973"/>
      <c r="K69" s="972">
        <v>115</v>
      </c>
      <c r="L69" s="974"/>
      <c r="M69" s="975"/>
    </row>
    <row r="70" spans="1:13" ht="13.5" customHeight="1">
      <c r="A70" s="969" t="s">
        <v>598</v>
      </c>
      <c r="B70" s="970"/>
      <c r="C70" s="970"/>
      <c r="D70" s="971"/>
      <c r="E70" s="972"/>
      <c r="F70" s="973"/>
      <c r="G70" s="972"/>
      <c r="H70" s="973"/>
      <c r="I70" s="972"/>
      <c r="J70" s="973"/>
      <c r="K70" s="972"/>
      <c r="L70" s="974"/>
      <c r="M70" s="975"/>
    </row>
    <row r="71" spans="1:13" ht="13.5" customHeight="1">
      <c r="A71" s="1027" t="s">
        <v>599</v>
      </c>
      <c r="B71" s="1028"/>
      <c r="C71" s="1028"/>
      <c r="D71" s="1029"/>
      <c r="E71" s="972">
        <f>AVERAGE(E72:F79)</f>
        <v>106.375</v>
      </c>
      <c r="F71" s="973"/>
      <c r="G71" s="972">
        <f>AVERAGE(G72:H79)</f>
        <v>106.47500000000001</v>
      </c>
      <c r="H71" s="973"/>
      <c r="I71" s="972">
        <f>AVERAGE(I72:J79)</f>
        <v>107.925</v>
      </c>
      <c r="J71" s="973"/>
      <c r="K71" s="972">
        <f>AVERAGE(K72:M79)</f>
        <v>103.9375</v>
      </c>
      <c r="L71" s="974"/>
      <c r="M71" s="975"/>
    </row>
    <row r="72" spans="1:13" ht="13.5" customHeight="1">
      <c r="A72" s="1027" t="s">
        <v>600</v>
      </c>
      <c r="B72" s="1028"/>
      <c r="C72" s="1028"/>
      <c r="D72" s="1029"/>
      <c r="E72" s="972">
        <v>100</v>
      </c>
      <c r="F72" s="973"/>
      <c r="G72" s="972">
        <v>100.8</v>
      </c>
      <c r="H72" s="973"/>
      <c r="I72" s="972">
        <v>110.8</v>
      </c>
      <c r="J72" s="973"/>
      <c r="K72" s="972">
        <v>110.8</v>
      </c>
      <c r="L72" s="974"/>
      <c r="M72" s="975"/>
    </row>
    <row r="73" spans="1:13" ht="13.5" customHeight="1">
      <c r="A73" s="1027" t="s">
        <v>601</v>
      </c>
      <c r="B73" s="1028"/>
      <c r="C73" s="1028"/>
      <c r="D73" s="1029"/>
      <c r="E73" s="972">
        <v>117.4</v>
      </c>
      <c r="F73" s="973"/>
      <c r="G73" s="972">
        <v>117.4</v>
      </c>
      <c r="H73" s="973"/>
      <c r="I73" s="972">
        <v>117.4</v>
      </c>
      <c r="J73" s="973"/>
      <c r="K73" s="972">
        <v>106.3</v>
      </c>
      <c r="L73" s="974"/>
      <c r="M73" s="975"/>
    </row>
    <row r="74" spans="1:13" ht="13.5" customHeight="1">
      <c r="A74" s="1027" t="s">
        <v>602</v>
      </c>
      <c r="B74" s="1028"/>
      <c r="C74" s="1028"/>
      <c r="D74" s="1029"/>
      <c r="E74" s="972">
        <v>105</v>
      </c>
      <c r="F74" s="973"/>
      <c r="G74" s="972">
        <v>105</v>
      </c>
      <c r="H74" s="973"/>
      <c r="I74" s="972">
        <v>105</v>
      </c>
      <c r="J74" s="973"/>
      <c r="K74" s="972">
        <v>103.3</v>
      </c>
      <c r="L74" s="974"/>
      <c r="M74" s="975"/>
    </row>
    <row r="75" spans="1:13" ht="13.5" customHeight="1">
      <c r="A75" s="1041" t="s">
        <v>603</v>
      </c>
      <c r="B75" s="1028"/>
      <c r="C75" s="1028"/>
      <c r="D75" s="1029"/>
      <c r="E75" s="972">
        <v>100</v>
      </c>
      <c r="F75" s="973"/>
      <c r="G75" s="972">
        <v>100</v>
      </c>
      <c r="H75" s="973"/>
      <c r="I75" s="972">
        <v>100</v>
      </c>
      <c r="J75" s="973"/>
      <c r="K75" s="972">
        <v>100</v>
      </c>
      <c r="L75" s="974"/>
      <c r="M75" s="975"/>
    </row>
    <row r="76" spans="1:13" ht="13.5" customHeight="1">
      <c r="A76" s="1027" t="s">
        <v>604</v>
      </c>
      <c r="B76" s="1028"/>
      <c r="C76" s="1028"/>
      <c r="D76" s="1029"/>
      <c r="E76" s="972">
        <v>100</v>
      </c>
      <c r="F76" s="973"/>
      <c r="G76" s="972">
        <v>100</v>
      </c>
      <c r="H76" s="973"/>
      <c r="I76" s="972">
        <v>101.6</v>
      </c>
      <c r="J76" s="973"/>
      <c r="K76" s="972">
        <v>101.6</v>
      </c>
      <c r="L76" s="974"/>
      <c r="M76" s="975"/>
    </row>
    <row r="77" spans="1:13">
      <c r="A77" s="1042" t="s">
        <v>605</v>
      </c>
      <c r="B77" s="1043"/>
      <c r="C77" s="1043"/>
      <c r="D77" s="1044"/>
      <c r="E77" s="1045">
        <v>100</v>
      </c>
      <c r="F77" s="1046"/>
      <c r="G77" s="1045">
        <v>100</v>
      </c>
      <c r="H77" s="1046"/>
      <c r="I77" s="1045">
        <v>100</v>
      </c>
      <c r="J77" s="1046"/>
      <c r="K77" s="1045">
        <v>100</v>
      </c>
      <c r="L77" s="1047"/>
      <c r="M77" s="1048"/>
    </row>
    <row r="78" spans="1:13">
      <c r="A78" s="1042" t="s">
        <v>606</v>
      </c>
      <c r="B78" s="1043"/>
      <c r="C78" s="1043"/>
      <c r="D78" s="1044"/>
      <c r="E78" s="1045">
        <v>100</v>
      </c>
      <c r="F78" s="1046"/>
      <c r="G78" s="1045">
        <v>100</v>
      </c>
      <c r="H78" s="1046"/>
      <c r="I78" s="1045">
        <v>100</v>
      </c>
      <c r="J78" s="1046"/>
      <c r="K78" s="1045">
        <v>100</v>
      </c>
      <c r="L78" s="1047"/>
      <c r="M78" s="1048"/>
    </row>
    <row r="79" spans="1:13" ht="13.5" thickBot="1">
      <c r="A79" s="1049" t="s">
        <v>607</v>
      </c>
      <c r="B79" s="1050"/>
      <c r="C79" s="1050"/>
      <c r="D79" s="1051"/>
      <c r="E79" s="1052">
        <v>128.6</v>
      </c>
      <c r="F79" s="1053"/>
      <c r="G79" s="1052">
        <v>128.6</v>
      </c>
      <c r="H79" s="1053"/>
      <c r="I79" s="1052">
        <v>128.6</v>
      </c>
      <c r="J79" s="1053"/>
      <c r="K79" s="1052">
        <v>109.5</v>
      </c>
      <c r="L79" s="1054"/>
      <c r="M79" s="1055"/>
    </row>
  </sheetData>
  <mergeCells count="256">
    <mergeCell ref="A78:D78"/>
    <mergeCell ref="E78:F78"/>
    <mergeCell ref="G78:H78"/>
    <mergeCell ref="I78:J78"/>
    <mergeCell ref="K78:M78"/>
    <mergeCell ref="A79:D79"/>
    <mergeCell ref="E79:F79"/>
    <mergeCell ref="G79:H79"/>
    <mergeCell ref="I79:J79"/>
    <mergeCell ref="K79:M79"/>
    <mergeCell ref="A76:D76"/>
    <mergeCell ref="E76:F76"/>
    <mergeCell ref="G76:H76"/>
    <mergeCell ref="I76:J76"/>
    <mergeCell ref="K76:M76"/>
    <mergeCell ref="A77:D77"/>
    <mergeCell ref="E77:F77"/>
    <mergeCell ref="G77:H77"/>
    <mergeCell ref="I77:J77"/>
    <mergeCell ref="K77:M77"/>
    <mergeCell ref="A74:D74"/>
    <mergeCell ref="E74:F74"/>
    <mergeCell ref="G74:H74"/>
    <mergeCell ref="I74:J74"/>
    <mergeCell ref="K74:M74"/>
    <mergeCell ref="A75:D75"/>
    <mergeCell ref="E75:F75"/>
    <mergeCell ref="G75:H75"/>
    <mergeCell ref="I75:J75"/>
    <mergeCell ref="K75:M75"/>
    <mergeCell ref="A72:D72"/>
    <mergeCell ref="E72:F72"/>
    <mergeCell ref="G72:H72"/>
    <mergeCell ref="I72:J72"/>
    <mergeCell ref="K72:M72"/>
    <mergeCell ref="A73:D73"/>
    <mergeCell ref="E73:F73"/>
    <mergeCell ref="G73:H73"/>
    <mergeCell ref="I73:J73"/>
    <mergeCell ref="K73:M73"/>
    <mergeCell ref="A70:D70"/>
    <mergeCell ref="E70:F70"/>
    <mergeCell ref="G70:H70"/>
    <mergeCell ref="I70:J70"/>
    <mergeCell ref="K70:M70"/>
    <mergeCell ref="A71:D71"/>
    <mergeCell ref="E71:F71"/>
    <mergeCell ref="G71:H71"/>
    <mergeCell ref="I71:J71"/>
    <mergeCell ref="K71:M71"/>
    <mergeCell ref="A68:D68"/>
    <mergeCell ref="E68:F68"/>
    <mergeCell ref="G68:H68"/>
    <mergeCell ref="I68:J68"/>
    <mergeCell ref="K68:M68"/>
    <mergeCell ref="A69:D69"/>
    <mergeCell ref="E69:F69"/>
    <mergeCell ref="G69:H69"/>
    <mergeCell ref="I69:J69"/>
    <mergeCell ref="K69:M69"/>
    <mergeCell ref="A66:D66"/>
    <mergeCell ref="E66:F66"/>
    <mergeCell ref="G66:H66"/>
    <mergeCell ref="I66:J66"/>
    <mergeCell ref="K66:M66"/>
    <mergeCell ref="A67:D67"/>
    <mergeCell ref="E67:F67"/>
    <mergeCell ref="G67:H67"/>
    <mergeCell ref="I67:J67"/>
    <mergeCell ref="K67:M67"/>
    <mergeCell ref="A64:D64"/>
    <mergeCell ref="E64:F64"/>
    <mergeCell ref="G64:H64"/>
    <mergeCell ref="I64:J64"/>
    <mergeCell ref="K64:M64"/>
    <mergeCell ref="A65:D65"/>
    <mergeCell ref="E65:F65"/>
    <mergeCell ref="G65:H65"/>
    <mergeCell ref="I65:J65"/>
    <mergeCell ref="K65:M65"/>
    <mergeCell ref="A62:D62"/>
    <mergeCell ref="E62:F62"/>
    <mergeCell ref="G62:H62"/>
    <mergeCell ref="I62:J62"/>
    <mergeCell ref="K62:M62"/>
    <mergeCell ref="A63:D63"/>
    <mergeCell ref="E63:F63"/>
    <mergeCell ref="G63:H63"/>
    <mergeCell ref="I63:J63"/>
    <mergeCell ref="K63:M63"/>
    <mergeCell ref="A60:D60"/>
    <mergeCell ref="E60:F60"/>
    <mergeCell ref="G60:H60"/>
    <mergeCell ref="I60:J60"/>
    <mergeCell ref="K60:M60"/>
    <mergeCell ref="A61:D61"/>
    <mergeCell ref="E61:F61"/>
    <mergeCell ref="G61:H61"/>
    <mergeCell ref="I61:J61"/>
    <mergeCell ref="K61:M61"/>
    <mergeCell ref="A58:D58"/>
    <mergeCell ref="E58:F58"/>
    <mergeCell ref="G58:H58"/>
    <mergeCell ref="I58:J58"/>
    <mergeCell ref="K58:M58"/>
    <mergeCell ref="A59:D59"/>
    <mergeCell ref="E59:F59"/>
    <mergeCell ref="G59:H59"/>
    <mergeCell ref="I59:J59"/>
    <mergeCell ref="K59:M59"/>
    <mergeCell ref="A56:D56"/>
    <mergeCell ref="E56:F56"/>
    <mergeCell ref="G56:H56"/>
    <mergeCell ref="I56:J56"/>
    <mergeCell ref="K56:M56"/>
    <mergeCell ref="A57:D57"/>
    <mergeCell ref="E57:F57"/>
    <mergeCell ref="G57:H57"/>
    <mergeCell ref="I57:J57"/>
    <mergeCell ref="K57:M57"/>
    <mergeCell ref="A55:D55"/>
    <mergeCell ref="E55:F55"/>
    <mergeCell ref="G55:H55"/>
    <mergeCell ref="I55:J55"/>
    <mergeCell ref="K55:M55"/>
    <mergeCell ref="A53:D53"/>
    <mergeCell ref="E53:F53"/>
    <mergeCell ref="G53:H53"/>
    <mergeCell ref="I53:J53"/>
    <mergeCell ref="K53:M53"/>
    <mergeCell ref="A54:D54"/>
    <mergeCell ref="E54:F54"/>
    <mergeCell ref="G54:H54"/>
    <mergeCell ref="I54:J54"/>
    <mergeCell ref="K54:M54"/>
    <mergeCell ref="A50:M50"/>
    <mergeCell ref="A51:D52"/>
    <mergeCell ref="E51:J51"/>
    <mergeCell ref="K51:M52"/>
    <mergeCell ref="E52:F52"/>
    <mergeCell ref="G52:H52"/>
    <mergeCell ref="I52:J52"/>
    <mergeCell ref="A47:B47"/>
    <mergeCell ref="C47:F47"/>
    <mergeCell ref="G47:J47"/>
    <mergeCell ref="K47:M47"/>
    <mergeCell ref="A48:B48"/>
    <mergeCell ref="C48:F48"/>
    <mergeCell ref="G48:J48"/>
    <mergeCell ref="K48:M48"/>
    <mergeCell ref="A44:J44"/>
    <mergeCell ref="A45:B45"/>
    <mergeCell ref="C45:F45"/>
    <mergeCell ref="G45:J45"/>
    <mergeCell ref="K45:M45"/>
    <mergeCell ref="A46:B46"/>
    <mergeCell ref="C46:F46"/>
    <mergeCell ref="G46:J46"/>
    <mergeCell ref="K46:M46"/>
    <mergeCell ref="M38:M39"/>
    <mergeCell ref="A40:B42"/>
    <mergeCell ref="C40:C42"/>
    <mergeCell ref="D40:D42"/>
    <mergeCell ref="E40:E42"/>
    <mergeCell ref="F40:F42"/>
    <mergeCell ref="M40:M42"/>
    <mergeCell ref="A38:B39"/>
    <mergeCell ref="C38:C39"/>
    <mergeCell ref="D38:D39"/>
    <mergeCell ref="E38:E39"/>
    <mergeCell ref="F38:F39"/>
    <mergeCell ref="G38:L38"/>
    <mergeCell ref="A35:D35"/>
    <mergeCell ref="E35:F35"/>
    <mergeCell ref="G35:H35"/>
    <mergeCell ref="I35:J35"/>
    <mergeCell ref="K35:M35"/>
    <mergeCell ref="A37:M37"/>
    <mergeCell ref="A33:D33"/>
    <mergeCell ref="E33:F33"/>
    <mergeCell ref="G33:H33"/>
    <mergeCell ref="I33:J33"/>
    <mergeCell ref="K33:M33"/>
    <mergeCell ref="A34:D34"/>
    <mergeCell ref="E34:F34"/>
    <mergeCell ref="G34:H34"/>
    <mergeCell ref="I34:J34"/>
    <mergeCell ref="K34:M34"/>
    <mergeCell ref="I31:J31"/>
    <mergeCell ref="A32:D32"/>
    <mergeCell ref="E32:F32"/>
    <mergeCell ref="G32:H32"/>
    <mergeCell ref="I32:J32"/>
    <mergeCell ref="K32:M32"/>
    <mergeCell ref="A26:B26"/>
    <mergeCell ref="C26:F26"/>
    <mergeCell ref="G26:J26"/>
    <mergeCell ref="K26:M26"/>
    <mergeCell ref="A29:M29"/>
    <mergeCell ref="A30:D31"/>
    <mergeCell ref="E30:J30"/>
    <mergeCell ref="K30:M31"/>
    <mergeCell ref="E31:F31"/>
    <mergeCell ref="G31:H31"/>
    <mergeCell ref="A23:M23"/>
    <mergeCell ref="A24:B24"/>
    <mergeCell ref="C24:F24"/>
    <mergeCell ref="G24:J24"/>
    <mergeCell ref="K24:M24"/>
    <mergeCell ref="A25:B25"/>
    <mergeCell ref="C25:F25"/>
    <mergeCell ref="G25:J25"/>
    <mergeCell ref="K25:M25"/>
    <mergeCell ref="A21:B21"/>
    <mergeCell ref="C21:F21"/>
    <mergeCell ref="G21:J21"/>
    <mergeCell ref="K21:M21"/>
    <mergeCell ref="A22:B22"/>
    <mergeCell ref="C22:F22"/>
    <mergeCell ref="G22:J22"/>
    <mergeCell ref="K22:M22"/>
    <mergeCell ref="A18:M18"/>
    <mergeCell ref="A19:B19"/>
    <mergeCell ref="C19:F19"/>
    <mergeCell ref="G19:J19"/>
    <mergeCell ref="K19:M19"/>
    <mergeCell ref="A20:B20"/>
    <mergeCell ref="C20:F20"/>
    <mergeCell ref="G20:J20"/>
    <mergeCell ref="K20:M20"/>
    <mergeCell ref="A12:B15"/>
    <mergeCell ref="C12:C15"/>
    <mergeCell ref="D12:D15"/>
    <mergeCell ref="E12:E15"/>
    <mergeCell ref="F12:F15"/>
    <mergeCell ref="M12:M15"/>
    <mergeCell ref="A8:B11"/>
    <mergeCell ref="C8:C11"/>
    <mergeCell ref="D8:D11"/>
    <mergeCell ref="E8:E11"/>
    <mergeCell ref="F8:F11"/>
    <mergeCell ref="M8:M11"/>
    <mergeCell ref="A5:B7"/>
    <mergeCell ref="C5:C7"/>
    <mergeCell ref="D5:D7"/>
    <mergeCell ref="E5:E7"/>
    <mergeCell ref="F5:F7"/>
    <mergeCell ref="M5:M7"/>
    <mergeCell ref="A2:M2"/>
    <mergeCell ref="A3:B4"/>
    <mergeCell ref="C3:C4"/>
    <mergeCell ref="D3:D4"/>
    <mergeCell ref="E3:E4"/>
    <mergeCell ref="F3:F4"/>
    <mergeCell ref="G3:L3"/>
    <mergeCell ref="M3:M4"/>
  </mergeCells>
  <pageMargins left="1.0629921259842521" right="0.15748031496062992" top="0.59055118110236227" bottom="0.62992125984251968" header="0.51181102362204722" footer="0.39370078740157483"/>
  <pageSetup paperSize="9" scale="69" orientation="portrait" r:id="rId1"/>
  <headerFooter alignWithMargins="0">
    <oddFooter>&amp;C19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U53"/>
  <sheetViews>
    <sheetView tabSelected="1" topLeftCell="A10" workbookViewId="0">
      <selection activeCell="AC32" sqref="AC32"/>
    </sheetView>
  </sheetViews>
  <sheetFormatPr defaultColWidth="4.5703125" defaultRowHeight="15.75"/>
  <cols>
    <col min="1" max="1" width="3.7109375" style="15" customWidth="1"/>
    <col min="2" max="2" width="3.85546875" style="18" customWidth="1"/>
    <col min="3" max="3" width="5.42578125" style="18" customWidth="1"/>
    <col min="4" max="4" width="4.28515625" style="18" customWidth="1"/>
    <col min="5" max="8" width="4.7109375" style="15" customWidth="1"/>
    <col min="9" max="9" width="4.85546875" style="15" customWidth="1"/>
    <col min="10" max="11" width="4.28515625" style="15" customWidth="1"/>
    <col min="12" max="12" width="5.42578125" style="15" customWidth="1"/>
    <col min="13" max="13" width="6.140625" style="15" customWidth="1"/>
    <col min="14" max="14" width="5.28515625" style="15" customWidth="1"/>
    <col min="15" max="15" width="6" style="15" customWidth="1"/>
    <col min="16" max="16" width="4.85546875" style="15" customWidth="1"/>
    <col min="17" max="17" width="5.140625" style="15" customWidth="1"/>
    <col min="18" max="18" width="4.42578125" style="15" customWidth="1"/>
    <col min="19" max="19" width="5.7109375" style="15" customWidth="1"/>
    <col min="20" max="20" width="5" style="15" customWidth="1"/>
    <col min="21" max="21" width="3.5703125" style="15" customWidth="1"/>
    <col min="22" max="228" width="4.28515625" style="15" customWidth="1"/>
    <col min="229" max="16384" width="4.5703125" style="15"/>
  </cols>
  <sheetData>
    <row r="1" spans="1:47" ht="15" customHeight="1">
      <c r="A1" s="1059" t="s">
        <v>614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1059"/>
      <c r="S1" s="1059"/>
      <c r="T1" s="1059"/>
      <c r="U1" s="1059"/>
    </row>
    <row r="2" spans="1:47" ht="12.75" customHeight="1" thickBot="1">
      <c r="A2" s="490"/>
      <c r="B2" s="490"/>
      <c r="C2" s="490"/>
      <c r="D2" s="490"/>
      <c r="E2" s="490"/>
      <c r="S2" s="1060" t="s">
        <v>172</v>
      </c>
      <c r="T2" s="1060"/>
      <c r="U2" s="1060"/>
    </row>
    <row r="3" spans="1:47" ht="30.75" customHeight="1" thickBot="1">
      <c r="A3" s="1061" t="s">
        <v>20</v>
      </c>
      <c r="B3" s="1062"/>
      <c r="C3" s="1062"/>
      <c r="D3" s="1062"/>
      <c r="E3" s="1063"/>
      <c r="F3" s="1064" t="s">
        <v>144</v>
      </c>
      <c r="G3" s="1065"/>
      <c r="H3" s="1064" t="s">
        <v>64</v>
      </c>
      <c r="I3" s="1065"/>
      <c r="J3" s="1064" t="s">
        <v>65</v>
      </c>
      <c r="K3" s="1065"/>
      <c r="L3" s="1066" t="s">
        <v>22</v>
      </c>
      <c r="M3" s="1067"/>
      <c r="N3" s="1066" t="s">
        <v>77</v>
      </c>
      <c r="O3" s="1067"/>
      <c r="P3" s="1064" t="s">
        <v>21</v>
      </c>
      <c r="Q3" s="1065"/>
      <c r="R3" s="1064" t="s">
        <v>23</v>
      </c>
      <c r="S3" s="1065"/>
      <c r="T3" s="1064" t="s">
        <v>24</v>
      </c>
      <c r="U3" s="1065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47" ht="31.5" customHeight="1">
      <c r="A4" s="842" t="s">
        <v>169</v>
      </c>
      <c r="B4" s="1068"/>
      <c r="C4" s="1068"/>
      <c r="D4" s="1068"/>
      <c r="E4" s="1069"/>
      <c r="F4" s="1070" t="s">
        <v>25</v>
      </c>
      <c r="G4" s="1071"/>
      <c r="H4" s="1072">
        <v>21.89</v>
      </c>
      <c r="I4" s="1073"/>
      <c r="J4" s="1072">
        <v>20</v>
      </c>
      <c r="K4" s="1073"/>
      <c r="L4" s="1072">
        <v>16</v>
      </c>
      <c r="M4" s="1073"/>
      <c r="N4" s="1074">
        <v>15.68</v>
      </c>
      <c r="O4" s="1075"/>
      <c r="P4" s="1072">
        <v>25</v>
      </c>
      <c r="Q4" s="1073"/>
      <c r="R4" s="1072">
        <v>17</v>
      </c>
      <c r="S4" s="1073"/>
      <c r="T4" s="1072">
        <v>18</v>
      </c>
      <c r="U4" s="1073"/>
    </row>
    <row r="5" spans="1:47" ht="32.25" customHeight="1">
      <c r="A5" s="843" t="s">
        <v>26</v>
      </c>
      <c r="B5" s="1087"/>
      <c r="C5" s="1087"/>
      <c r="D5" s="1087"/>
      <c r="E5" s="1088"/>
      <c r="F5" s="1081" t="s">
        <v>27</v>
      </c>
      <c r="G5" s="1082"/>
      <c r="H5" s="1076">
        <f>206.4+282.76</f>
        <v>489.15999999999997</v>
      </c>
      <c r="I5" s="1077"/>
      <c r="J5" s="1076">
        <f>146.92+228.34</f>
        <v>375.26</v>
      </c>
      <c r="K5" s="1077"/>
      <c r="L5" s="1076">
        <f>93.76+114.44</f>
        <v>208.2</v>
      </c>
      <c r="M5" s="1077"/>
      <c r="N5" s="1076">
        <f>114.44+168.43</f>
        <v>282.87</v>
      </c>
      <c r="O5" s="1077"/>
      <c r="P5" s="1076">
        <v>406.5</v>
      </c>
      <c r="Q5" s="1077"/>
      <c r="R5" s="1076">
        <v>259.39999999999998</v>
      </c>
      <c r="S5" s="1077"/>
      <c r="T5" s="1076">
        <v>463.9</v>
      </c>
      <c r="U5" s="1077"/>
    </row>
    <row r="6" spans="1:47" ht="30.75" customHeight="1">
      <c r="A6" s="1078" t="s">
        <v>28</v>
      </c>
      <c r="B6" s="1079"/>
      <c r="C6" s="1079"/>
      <c r="D6" s="1079"/>
      <c r="E6" s="1080"/>
      <c r="F6" s="1081" t="s">
        <v>173</v>
      </c>
      <c r="G6" s="1082"/>
      <c r="H6" s="1083">
        <v>31.82</v>
      </c>
      <c r="I6" s="1084"/>
      <c r="J6" s="1083">
        <v>34.83</v>
      </c>
      <c r="K6" s="1084"/>
      <c r="L6" s="1083">
        <v>28.06</v>
      </c>
      <c r="M6" s="1084"/>
      <c r="N6" s="1083">
        <v>28.88</v>
      </c>
      <c r="O6" s="1084"/>
      <c r="P6" s="1085">
        <v>23.1</v>
      </c>
      <c r="Q6" s="1086"/>
      <c r="R6" s="1085">
        <v>49.4</v>
      </c>
      <c r="S6" s="1086"/>
      <c r="T6" s="1076">
        <v>36.4</v>
      </c>
      <c r="U6" s="1077"/>
    </row>
    <row r="7" spans="1:47" ht="30.75" customHeight="1">
      <c r="A7" s="843" t="s">
        <v>29</v>
      </c>
      <c r="B7" s="1087"/>
      <c r="C7" s="1087"/>
      <c r="D7" s="1087"/>
      <c r="E7" s="1088"/>
      <c r="F7" s="1081" t="s">
        <v>27</v>
      </c>
      <c r="G7" s="1082"/>
      <c r="H7" s="1076">
        <v>233.66</v>
      </c>
      <c r="I7" s="1077"/>
      <c r="J7" s="1076">
        <v>286.17</v>
      </c>
      <c r="K7" s="1077"/>
      <c r="L7" s="1083">
        <v>392.85</v>
      </c>
      <c r="M7" s="1084"/>
      <c r="N7" s="1083">
        <v>337.65</v>
      </c>
      <c r="O7" s="1084"/>
      <c r="P7" s="1076">
        <v>548.4</v>
      </c>
      <c r="Q7" s="1077"/>
      <c r="R7" s="1076">
        <v>564.70000000000005</v>
      </c>
      <c r="S7" s="1077"/>
      <c r="T7" s="1076">
        <v>551.1</v>
      </c>
      <c r="U7" s="1077"/>
    </row>
    <row r="8" spans="1:47" ht="46.5" customHeight="1" thickBot="1">
      <c r="A8" s="844" t="s">
        <v>168</v>
      </c>
      <c r="B8" s="1100"/>
      <c r="C8" s="1100"/>
      <c r="D8" s="1100"/>
      <c r="E8" s="1101"/>
      <c r="F8" s="1102" t="s">
        <v>30</v>
      </c>
      <c r="G8" s="1103"/>
      <c r="H8" s="1104">
        <v>116</v>
      </c>
      <c r="I8" s="1105"/>
      <c r="J8" s="1104">
        <v>112</v>
      </c>
      <c r="K8" s="1105"/>
      <c r="L8" s="1104">
        <v>112</v>
      </c>
      <c r="M8" s="1105"/>
      <c r="N8" s="1106">
        <v>112.3</v>
      </c>
      <c r="O8" s="1107"/>
      <c r="P8" s="1108">
        <v>330.1</v>
      </c>
      <c r="Q8" s="1109"/>
      <c r="R8" s="1104">
        <v>169</v>
      </c>
      <c r="S8" s="1105"/>
      <c r="T8" s="1104">
        <v>165</v>
      </c>
      <c r="U8" s="1105"/>
    </row>
    <row r="9" spans="1:47" ht="35.25" customHeight="1">
      <c r="A9" s="490"/>
      <c r="B9" s="490"/>
      <c r="C9" s="490"/>
      <c r="D9" s="490"/>
      <c r="E9" s="490"/>
    </row>
    <row r="10" spans="1:47" ht="17.25" customHeight="1" thickBot="1">
      <c r="A10" s="1059" t="s">
        <v>540</v>
      </c>
      <c r="B10" s="1110"/>
      <c r="C10" s="1110"/>
      <c r="D10" s="1110"/>
      <c r="E10" s="1110"/>
      <c r="F10" s="1110"/>
      <c r="G10" s="1110"/>
      <c r="H10" s="1110"/>
      <c r="I10" s="1110"/>
      <c r="J10" s="1110"/>
      <c r="K10" s="1110"/>
      <c r="L10" s="1110"/>
      <c r="M10" s="1110"/>
      <c r="N10" s="1110"/>
      <c r="O10" s="1110"/>
      <c r="P10" s="1110"/>
      <c r="Q10" s="1110"/>
      <c r="R10" s="1110"/>
      <c r="S10" s="1110"/>
    </row>
    <row r="11" spans="1:47" ht="15" customHeight="1" thickBot="1">
      <c r="A11" s="1089"/>
      <c r="B11" s="1090"/>
      <c r="C11" s="1091"/>
      <c r="D11" s="1092" t="s">
        <v>613</v>
      </c>
      <c r="E11" s="1093"/>
      <c r="F11" s="1093"/>
      <c r="G11" s="1094"/>
      <c r="H11" s="1095" t="s">
        <v>612</v>
      </c>
      <c r="I11" s="1093"/>
      <c r="J11" s="1093"/>
      <c r="K11" s="1096"/>
      <c r="L11" s="1097" t="s">
        <v>611</v>
      </c>
      <c r="M11" s="1098"/>
      <c r="N11" s="1098"/>
      <c r="O11" s="1099"/>
      <c r="P11" s="1092" t="s">
        <v>610</v>
      </c>
      <c r="Q11" s="1093"/>
      <c r="R11" s="1093"/>
      <c r="S11" s="1094"/>
    </row>
    <row r="12" spans="1:47" ht="15" customHeight="1">
      <c r="A12" s="1111" t="s">
        <v>32</v>
      </c>
      <c r="B12" s="1112"/>
      <c r="C12" s="1113"/>
      <c r="D12" s="1114" t="s">
        <v>403</v>
      </c>
      <c r="E12" s="1115"/>
      <c r="F12" s="1115"/>
      <c r="G12" s="1116"/>
      <c r="H12" s="1117" t="s">
        <v>509</v>
      </c>
      <c r="I12" s="1118"/>
      <c r="J12" s="1118"/>
      <c r="K12" s="1119"/>
      <c r="L12" s="1120" t="s">
        <v>404</v>
      </c>
      <c r="M12" s="1121"/>
      <c r="N12" s="1121"/>
      <c r="O12" s="1122"/>
      <c r="P12" s="1120" t="s">
        <v>404</v>
      </c>
      <c r="Q12" s="1121"/>
      <c r="R12" s="1121"/>
      <c r="S12" s="1122"/>
    </row>
    <row r="13" spans="1:47" ht="15" customHeight="1">
      <c r="A13" s="1123" t="s">
        <v>170</v>
      </c>
      <c r="B13" s="1124"/>
      <c r="C13" s="1125"/>
      <c r="D13" s="1126" t="s">
        <v>510</v>
      </c>
      <c r="E13" s="1127"/>
      <c r="F13" s="1127"/>
      <c r="G13" s="1128"/>
      <c r="H13" s="1129" t="s">
        <v>511</v>
      </c>
      <c r="I13" s="1130"/>
      <c r="J13" s="1130"/>
      <c r="K13" s="1131"/>
      <c r="L13" s="1126">
        <v>35</v>
      </c>
      <c r="M13" s="1127"/>
      <c r="N13" s="1127"/>
      <c r="O13" s="1128"/>
      <c r="P13" s="1126" t="s">
        <v>608</v>
      </c>
      <c r="Q13" s="1127"/>
      <c r="R13" s="1127"/>
      <c r="S13" s="1128"/>
    </row>
    <row r="14" spans="1:47" ht="15" customHeight="1">
      <c r="A14" s="1123" t="s">
        <v>171</v>
      </c>
      <c r="B14" s="1124"/>
      <c r="C14" s="1125"/>
      <c r="D14" s="1126" t="s">
        <v>637</v>
      </c>
      <c r="E14" s="1127"/>
      <c r="F14" s="1127"/>
      <c r="G14" s="1128"/>
      <c r="H14" s="1129" t="s">
        <v>404</v>
      </c>
      <c r="I14" s="1130"/>
      <c r="J14" s="1130"/>
      <c r="K14" s="1131"/>
      <c r="L14" s="1126">
        <v>38</v>
      </c>
      <c r="M14" s="1127"/>
      <c r="N14" s="1127"/>
      <c r="O14" s="1128"/>
      <c r="P14" s="1126" t="s">
        <v>609</v>
      </c>
      <c r="Q14" s="1127"/>
      <c r="R14" s="1127"/>
      <c r="S14" s="1128"/>
    </row>
    <row r="15" spans="1:47" ht="15" customHeight="1" thickBot="1">
      <c r="A15" s="1141" t="s">
        <v>33</v>
      </c>
      <c r="B15" s="1142"/>
      <c r="C15" s="1143"/>
      <c r="D15" s="1144" t="s">
        <v>512</v>
      </c>
      <c r="E15" s="1145"/>
      <c r="F15" s="1145"/>
      <c r="G15" s="1146"/>
      <c r="H15" s="1147" t="s">
        <v>636</v>
      </c>
      <c r="I15" s="1148"/>
      <c r="J15" s="1148"/>
      <c r="K15" s="1149"/>
      <c r="L15" s="1144" t="s">
        <v>513</v>
      </c>
      <c r="M15" s="1145"/>
      <c r="N15" s="1145"/>
      <c r="O15" s="1146"/>
      <c r="P15" s="1144" t="s">
        <v>552</v>
      </c>
      <c r="Q15" s="1145"/>
      <c r="R15" s="1145"/>
      <c r="S15" s="1146"/>
    </row>
    <row r="16" spans="1:47" ht="9.75" customHeight="1">
      <c r="A16" s="24"/>
      <c r="B16" s="24"/>
      <c r="C16" s="24"/>
      <c r="D16" s="24"/>
      <c r="E16" s="24"/>
    </row>
    <row r="17" spans="1:34" ht="32.25" customHeight="1" thickBot="1">
      <c r="A17" s="1132" t="s">
        <v>539</v>
      </c>
      <c r="B17" s="1132"/>
      <c r="C17" s="1132"/>
      <c r="D17" s="1132"/>
      <c r="E17" s="1132"/>
      <c r="F17" s="1132"/>
      <c r="G17" s="1132"/>
      <c r="H17" s="1132"/>
      <c r="I17" s="1132"/>
      <c r="J17" s="1132"/>
      <c r="K17" s="1132"/>
      <c r="L17" s="1132"/>
      <c r="M17" s="1132"/>
      <c r="N17" s="1132"/>
      <c r="O17" s="1132"/>
      <c r="P17" s="1132"/>
      <c r="Q17" s="1132"/>
      <c r="R17" s="1132"/>
      <c r="S17" s="1132"/>
    </row>
    <row r="18" spans="1:34" ht="15" customHeight="1">
      <c r="A18" s="1133" t="s">
        <v>167</v>
      </c>
      <c r="B18" s="1134"/>
      <c r="C18" s="1134"/>
      <c r="D18" s="1134" t="s">
        <v>542</v>
      </c>
      <c r="E18" s="1134"/>
      <c r="F18" s="1134"/>
      <c r="G18" s="1134"/>
      <c r="H18" s="1137" t="s">
        <v>541</v>
      </c>
      <c r="I18" s="1137"/>
      <c r="J18" s="1137"/>
      <c r="K18" s="1137"/>
      <c r="L18" s="1137"/>
      <c r="M18" s="1137"/>
      <c r="N18" s="1137"/>
      <c r="O18" s="1137"/>
      <c r="P18" s="1137"/>
      <c r="Q18" s="1137"/>
      <c r="R18" s="1137"/>
      <c r="S18" s="1138"/>
    </row>
    <row r="19" spans="1:34" ht="16.5" thickBot="1">
      <c r="A19" s="1135"/>
      <c r="B19" s="1136"/>
      <c r="C19" s="1136"/>
      <c r="D19" s="1136"/>
      <c r="E19" s="1136"/>
      <c r="F19" s="1136"/>
      <c r="G19" s="1136"/>
      <c r="H19" s="1139" t="s">
        <v>34</v>
      </c>
      <c r="I19" s="1139"/>
      <c r="J19" s="1139"/>
      <c r="K19" s="1139"/>
      <c r="L19" s="1136" t="s">
        <v>165</v>
      </c>
      <c r="M19" s="1136"/>
      <c r="N19" s="1136"/>
      <c r="O19" s="1136"/>
      <c r="P19" s="1139" t="s">
        <v>166</v>
      </c>
      <c r="Q19" s="1139"/>
      <c r="R19" s="1139"/>
      <c r="S19" s="1140"/>
    </row>
    <row r="20" spans="1:34" ht="15.75" customHeight="1">
      <c r="A20" s="1151" t="s">
        <v>444</v>
      </c>
      <c r="B20" s="1152"/>
      <c r="C20" s="1152"/>
      <c r="D20" s="1153">
        <v>30.37</v>
      </c>
      <c r="E20" s="1153"/>
      <c r="F20" s="1153"/>
      <c r="G20" s="1153"/>
      <c r="H20" s="1154" t="s">
        <v>514</v>
      </c>
      <c r="I20" s="1154"/>
      <c r="J20" s="1154"/>
      <c r="K20" s="1154"/>
      <c r="L20" s="1155" t="s">
        <v>515</v>
      </c>
      <c r="M20" s="1155"/>
      <c r="N20" s="1155"/>
      <c r="O20" s="1155"/>
      <c r="P20" s="1154" t="s">
        <v>151</v>
      </c>
      <c r="Q20" s="1154"/>
      <c r="R20" s="1154"/>
      <c r="S20" s="1156"/>
    </row>
    <row r="21" spans="1:34" ht="15.75" customHeight="1">
      <c r="A21" s="1157" t="s">
        <v>266</v>
      </c>
      <c r="B21" s="1158"/>
      <c r="C21" s="1158"/>
      <c r="D21" s="1159">
        <v>30.03</v>
      </c>
      <c r="E21" s="1159"/>
      <c r="F21" s="1159"/>
      <c r="G21" s="1159"/>
      <c r="H21" s="1160" t="s">
        <v>516</v>
      </c>
      <c r="I21" s="1160"/>
      <c r="J21" s="1160"/>
      <c r="K21" s="1160"/>
      <c r="L21" s="1161" t="s">
        <v>517</v>
      </c>
      <c r="M21" s="1161"/>
      <c r="N21" s="1161"/>
      <c r="O21" s="1161"/>
      <c r="P21" s="1160" t="s">
        <v>518</v>
      </c>
      <c r="Q21" s="1160"/>
      <c r="R21" s="1160"/>
      <c r="S21" s="1162"/>
    </row>
    <row r="22" spans="1:34" ht="15.75" customHeight="1">
      <c r="A22" s="1157" t="s">
        <v>15</v>
      </c>
      <c r="B22" s="1158"/>
      <c r="C22" s="1158"/>
      <c r="D22" s="1159">
        <v>30.62</v>
      </c>
      <c r="E22" s="1159"/>
      <c r="F22" s="1159"/>
      <c r="G22" s="1159"/>
      <c r="H22" s="1160" t="s">
        <v>553</v>
      </c>
      <c r="I22" s="1160"/>
      <c r="J22" s="1160"/>
      <c r="K22" s="1160"/>
      <c r="L22" s="1161" t="s">
        <v>554</v>
      </c>
      <c r="M22" s="1161"/>
      <c r="N22" s="1161"/>
      <c r="O22" s="1161"/>
      <c r="P22" s="1160" t="s">
        <v>555</v>
      </c>
      <c r="Q22" s="1160"/>
      <c r="R22" s="1160"/>
      <c r="S22" s="1162"/>
    </row>
    <row r="23" spans="1:34" ht="15.75" customHeight="1" thickBot="1">
      <c r="A23" s="1163" t="s">
        <v>16</v>
      </c>
      <c r="B23" s="1164"/>
      <c r="C23" s="1164"/>
      <c r="D23" s="1165">
        <v>30.8</v>
      </c>
      <c r="E23" s="1165"/>
      <c r="F23" s="1165"/>
      <c r="G23" s="1165"/>
      <c r="H23" s="1056" t="s">
        <v>638</v>
      </c>
      <c r="I23" s="1056"/>
      <c r="J23" s="1056"/>
      <c r="K23" s="1056"/>
      <c r="L23" s="1057" t="s">
        <v>639</v>
      </c>
      <c r="M23" s="1057"/>
      <c r="N23" s="1057"/>
      <c r="O23" s="1057"/>
      <c r="P23" s="1056" t="s">
        <v>640</v>
      </c>
      <c r="Q23" s="1056"/>
      <c r="R23" s="1056"/>
      <c r="S23" s="1058"/>
    </row>
    <row r="24" spans="1:34" ht="34.5" customHeight="1" thickBot="1">
      <c r="A24" s="1150" t="s">
        <v>544</v>
      </c>
      <c r="B24" s="1150"/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6.5" customHeight="1">
      <c r="A25" s="1133" t="s">
        <v>167</v>
      </c>
      <c r="B25" s="1134"/>
      <c r="C25" s="1134"/>
      <c r="D25" s="1134" t="s">
        <v>542</v>
      </c>
      <c r="E25" s="1134"/>
      <c r="F25" s="1134"/>
      <c r="G25" s="1134"/>
      <c r="H25" s="1137" t="s">
        <v>541</v>
      </c>
      <c r="I25" s="1137"/>
      <c r="J25" s="1137"/>
      <c r="K25" s="1137"/>
      <c r="L25" s="1137"/>
      <c r="M25" s="1137"/>
      <c r="N25" s="1137"/>
      <c r="O25" s="1137"/>
      <c r="P25" s="1137"/>
      <c r="Q25" s="1137"/>
      <c r="R25" s="1137"/>
      <c r="S25" s="1138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6.5" thickBot="1">
      <c r="A26" s="1135"/>
      <c r="B26" s="1136"/>
      <c r="C26" s="1136"/>
      <c r="D26" s="1136"/>
      <c r="E26" s="1136"/>
      <c r="F26" s="1136"/>
      <c r="G26" s="1136"/>
      <c r="H26" s="1139" t="s">
        <v>34</v>
      </c>
      <c r="I26" s="1139"/>
      <c r="J26" s="1139"/>
      <c r="K26" s="1139"/>
      <c r="L26" s="1136" t="s">
        <v>165</v>
      </c>
      <c r="M26" s="1136"/>
      <c r="N26" s="1136"/>
      <c r="O26" s="1136"/>
      <c r="P26" s="1139" t="s">
        <v>166</v>
      </c>
      <c r="Q26" s="1139"/>
      <c r="R26" s="1139"/>
      <c r="S26" s="1140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>
      <c r="A27" s="1151" t="s">
        <v>444</v>
      </c>
      <c r="B27" s="1152"/>
      <c r="C27" s="1152"/>
      <c r="D27" s="1153">
        <v>40.229999999999997</v>
      </c>
      <c r="E27" s="1153"/>
      <c r="F27" s="1153"/>
      <c r="G27" s="1153"/>
      <c r="H27" s="1154" t="s">
        <v>519</v>
      </c>
      <c r="I27" s="1154"/>
      <c r="J27" s="1154"/>
      <c r="K27" s="1154"/>
      <c r="L27" s="1155" t="s">
        <v>520</v>
      </c>
      <c r="M27" s="1155"/>
      <c r="N27" s="1155"/>
      <c r="O27" s="1155"/>
      <c r="P27" s="1154" t="s">
        <v>151</v>
      </c>
      <c r="Q27" s="1154"/>
      <c r="R27" s="1154"/>
      <c r="S27" s="1156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>
      <c r="A28" s="1157" t="s">
        <v>266</v>
      </c>
      <c r="B28" s="1158"/>
      <c r="C28" s="1158"/>
      <c r="D28" s="1161">
        <v>40.51</v>
      </c>
      <c r="E28" s="1161"/>
      <c r="F28" s="1161"/>
      <c r="G28" s="1161"/>
      <c r="H28" s="1160" t="s">
        <v>521</v>
      </c>
      <c r="I28" s="1160"/>
      <c r="J28" s="1160"/>
      <c r="K28" s="1160"/>
      <c r="L28" s="1161" t="s">
        <v>522</v>
      </c>
      <c r="M28" s="1161"/>
      <c r="N28" s="1161"/>
      <c r="O28" s="1161"/>
      <c r="P28" s="1160" t="s">
        <v>523</v>
      </c>
      <c r="Q28" s="1160"/>
      <c r="R28" s="1160"/>
      <c r="S28" s="1162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6.5" customHeight="1">
      <c r="A29" s="1157" t="s">
        <v>15</v>
      </c>
      <c r="B29" s="1158"/>
      <c r="C29" s="1158"/>
      <c r="D29" s="1161">
        <v>40.04</v>
      </c>
      <c r="E29" s="1161"/>
      <c r="F29" s="1161"/>
      <c r="G29" s="1161"/>
      <c r="H29" s="1160" t="s">
        <v>556</v>
      </c>
      <c r="I29" s="1160"/>
      <c r="J29" s="1160"/>
      <c r="K29" s="1160"/>
      <c r="L29" s="1161" t="s">
        <v>557</v>
      </c>
      <c r="M29" s="1161"/>
      <c r="N29" s="1161"/>
      <c r="O29" s="1161"/>
      <c r="P29" s="1160" t="s">
        <v>558</v>
      </c>
      <c r="Q29" s="1160"/>
      <c r="R29" s="1160"/>
      <c r="S29" s="1162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6.5" customHeight="1" thickBot="1">
      <c r="A30" s="1163" t="s">
        <v>16</v>
      </c>
      <c r="B30" s="1164"/>
      <c r="C30" s="1164"/>
      <c r="D30" s="1057">
        <v>39.950000000000003</v>
      </c>
      <c r="E30" s="1057"/>
      <c r="F30" s="1057"/>
      <c r="G30" s="1057"/>
      <c r="H30" s="1056" t="s">
        <v>641</v>
      </c>
      <c r="I30" s="1056"/>
      <c r="J30" s="1056"/>
      <c r="K30" s="1056"/>
      <c r="L30" s="1057" t="s">
        <v>642</v>
      </c>
      <c r="M30" s="1057"/>
      <c r="N30" s="1057"/>
      <c r="O30" s="1057"/>
      <c r="P30" s="1056" t="s">
        <v>643</v>
      </c>
      <c r="Q30" s="1056"/>
      <c r="R30" s="1056"/>
      <c r="S30" s="1058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23.25" customHeight="1">
      <c r="A31" s="1166" t="s">
        <v>485</v>
      </c>
      <c r="B31" s="1166"/>
      <c r="C31" s="1166"/>
      <c r="D31" s="1166"/>
      <c r="E31" s="1166"/>
      <c r="F31" s="1166"/>
      <c r="G31" s="1166"/>
      <c r="H31" s="1166"/>
      <c r="I31" s="1166"/>
      <c r="J31" s="1166"/>
      <c r="K31" s="1166"/>
      <c r="L31" s="1166"/>
      <c r="M31" s="1166"/>
      <c r="N31" s="1166"/>
      <c r="O31" s="1166"/>
      <c r="P31" s="1166"/>
      <c r="Q31" s="1166"/>
      <c r="R31" s="1166"/>
      <c r="S31" s="1166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81" customHeight="1">
      <c r="A32" s="1166" t="s">
        <v>543</v>
      </c>
      <c r="B32" s="1166"/>
      <c r="C32" s="1166"/>
      <c r="D32" s="1166"/>
      <c r="E32" s="1166"/>
      <c r="F32" s="1166"/>
      <c r="G32" s="1166"/>
      <c r="H32" s="1166"/>
      <c r="I32" s="1166"/>
      <c r="J32" s="1166"/>
      <c r="K32" s="1166"/>
      <c r="L32" s="1166"/>
      <c r="M32" s="1166"/>
      <c r="N32" s="1166"/>
      <c r="O32" s="1166"/>
      <c r="P32" s="1166"/>
      <c r="Q32" s="1166"/>
      <c r="R32" s="1166"/>
      <c r="S32" s="1166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8.75">
      <c r="A33" s="614"/>
      <c r="B33" s="58"/>
      <c r="C33" s="59"/>
      <c r="D33" s="59"/>
      <c r="E33" s="59"/>
      <c r="F33" s="609"/>
      <c r="G33" s="610"/>
      <c r="H33" s="611"/>
      <c r="I33" s="611"/>
      <c r="J33" s="611"/>
      <c r="K33" s="611"/>
      <c r="L33" s="611"/>
      <c r="M33" s="611"/>
      <c r="N33" s="611"/>
      <c r="O33" s="611"/>
      <c r="P33" s="611"/>
      <c r="Q33" s="611"/>
      <c r="R33" s="611"/>
      <c r="S33" s="611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8.75">
      <c r="A34" s="614"/>
      <c r="B34" s="58"/>
      <c r="C34" s="59"/>
      <c r="D34" s="611"/>
      <c r="E34" s="611"/>
      <c r="F34" s="611"/>
      <c r="G34" s="611"/>
      <c r="H34" s="611"/>
      <c r="I34" s="611"/>
      <c r="J34" s="611"/>
      <c r="K34" s="611"/>
      <c r="L34" s="611"/>
      <c r="M34" s="611"/>
      <c r="N34" s="611"/>
      <c r="O34" s="1167"/>
      <c r="P34" s="1167"/>
      <c r="Q34" s="1167"/>
      <c r="R34" s="1167"/>
      <c r="S34" s="1167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33.75" customHeight="1">
      <c r="A35" s="58"/>
      <c r="B35" s="58"/>
      <c r="C35" s="59"/>
      <c r="D35" s="59"/>
      <c r="E35" s="59"/>
      <c r="F35" s="609"/>
      <c r="G35" s="610"/>
      <c r="H35" s="611"/>
      <c r="I35" s="611"/>
      <c r="J35" s="611"/>
      <c r="K35" s="611"/>
      <c r="L35" s="611"/>
      <c r="M35" s="611"/>
      <c r="N35" s="611"/>
      <c r="O35" s="611"/>
      <c r="P35" s="611"/>
      <c r="Q35" s="611"/>
      <c r="R35" s="611"/>
      <c r="S35" s="611"/>
    </row>
    <row r="36" spans="1:34" ht="15.75" customHeight="1">
      <c r="A36" s="58"/>
      <c r="B36" s="58"/>
      <c r="C36" s="59"/>
      <c r="D36" s="59"/>
      <c r="E36" s="59"/>
      <c r="F36" s="609"/>
      <c r="G36" s="610"/>
      <c r="H36" s="611"/>
      <c r="I36" s="611"/>
      <c r="J36" s="611"/>
      <c r="K36" s="611"/>
      <c r="L36" s="611"/>
      <c r="M36" s="611"/>
      <c r="N36" s="611"/>
      <c r="O36" s="611"/>
      <c r="P36" s="611"/>
      <c r="Q36" s="611"/>
      <c r="R36" s="611"/>
      <c r="S36" s="611"/>
    </row>
    <row r="37" spans="1:34" ht="18.75">
      <c r="A37" s="611"/>
      <c r="B37" s="612"/>
      <c r="C37" s="612"/>
      <c r="D37" s="612"/>
      <c r="E37" s="611"/>
      <c r="F37" s="611"/>
      <c r="G37" s="611"/>
      <c r="H37" s="611"/>
      <c r="I37" s="611"/>
      <c r="J37" s="611"/>
      <c r="K37" s="611"/>
      <c r="L37" s="611"/>
      <c r="M37" s="611"/>
      <c r="N37" s="611"/>
      <c r="O37" s="611"/>
      <c r="Q37" s="611"/>
      <c r="R37" s="611"/>
      <c r="S37" s="611"/>
    </row>
    <row r="41" spans="1:34" ht="18.75">
      <c r="A41" s="58"/>
      <c r="B41" s="58"/>
      <c r="C41" s="59"/>
    </row>
    <row r="43" spans="1:34" ht="18.75">
      <c r="A43" s="58"/>
      <c r="B43" s="58"/>
      <c r="C43" s="59"/>
    </row>
    <row r="44" spans="1:34" ht="18.75">
      <c r="A44" s="58" t="s">
        <v>79</v>
      </c>
      <c r="B44" s="58"/>
      <c r="C44" s="59"/>
    </row>
    <row r="48" spans="1:34" ht="18.75">
      <c r="A48" s="58"/>
      <c r="B48" s="58"/>
      <c r="C48" s="59"/>
    </row>
    <row r="51" spans="1:3" ht="18.75">
      <c r="A51" s="58"/>
      <c r="B51" s="58"/>
      <c r="C51" s="59"/>
    </row>
    <row r="53" spans="1:3" ht="18.75">
      <c r="A53" s="58"/>
      <c r="B53" s="58"/>
      <c r="C53" s="59"/>
    </row>
  </sheetData>
  <mergeCells count="139">
    <mergeCell ref="A31:S31"/>
    <mergeCell ref="O34:S34"/>
    <mergeCell ref="A27:C27"/>
    <mergeCell ref="D27:G27"/>
    <mergeCell ref="H27:K27"/>
    <mergeCell ref="L27:O27"/>
    <mergeCell ref="P27:S27"/>
    <mergeCell ref="A29:C29"/>
    <mergeCell ref="D29:G29"/>
    <mergeCell ref="H29:K29"/>
    <mergeCell ref="L29:O29"/>
    <mergeCell ref="P29:S29"/>
    <mergeCell ref="A32:S32"/>
    <mergeCell ref="A28:C28"/>
    <mergeCell ref="D28:G28"/>
    <mergeCell ref="H28:K28"/>
    <mergeCell ref="L28:O28"/>
    <mergeCell ref="P28:S28"/>
    <mergeCell ref="A30:C30"/>
    <mergeCell ref="D30:G30"/>
    <mergeCell ref="H30:K30"/>
    <mergeCell ref="L30:O30"/>
    <mergeCell ref="P30:S30"/>
    <mergeCell ref="A24:S24"/>
    <mergeCell ref="A25:C26"/>
    <mergeCell ref="D25:G26"/>
    <mergeCell ref="H25:S25"/>
    <mergeCell ref="H26:K26"/>
    <mergeCell ref="L26:O26"/>
    <mergeCell ref="P26:S26"/>
    <mergeCell ref="A20:C20"/>
    <mergeCell ref="D20:G20"/>
    <mergeCell ref="H20:K20"/>
    <mergeCell ref="L20:O20"/>
    <mergeCell ref="P20:S20"/>
    <mergeCell ref="A22:C22"/>
    <mergeCell ref="D22:G22"/>
    <mergeCell ref="H22:K22"/>
    <mergeCell ref="L22:O22"/>
    <mergeCell ref="P22:S22"/>
    <mergeCell ref="A21:C21"/>
    <mergeCell ref="D21:G21"/>
    <mergeCell ref="H21:K21"/>
    <mergeCell ref="L21:O21"/>
    <mergeCell ref="P21:S21"/>
    <mergeCell ref="A23:C23"/>
    <mergeCell ref="D23:G23"/>
    <mergeCell ref="A17:S17"/>
    <mergeCell ref="A18:C19"/>
    <mergeCell ref="D18:G19"/>
    <mergeCell ref="H18:S18"/>
    <mergeCell ref="H19:K19"/>
    <mergeCell ref="L19:O19"/>
    <mergeCell ref="P19:S19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A11:C11"/>
    <mergeCell ref="D11:G11"/>
    <mergeCell ref="H11:K11"/>
    <mergeCell ref="L11:O11"/>
    <mergeCell ref="P11:S11"/>
    <mergeCell ref="T7:U7"/>
    <mergeCell ref="A8:E8"/>
    <mergeCell ref="F8:G8"/>
    <mergeCell ref="H8:I8"/>
    <mergeCell ref="J8:K8"/>
    <mergeCell ref="L8:M8"/>
    <mergeCell ref="N8:O8"/>
    <mergeCell ref="P8:Q8"/>
    <mergeCell ref="R8:S8"/>
    <mergeCell ref="T8:U8"/>
    <mergeCell ref="A7:E7"/>
    <mergeCell ref="F7:G7"/>
    <mergeCell ref="H7:I7"/>
    <mergeCell ref="J7:K7"/>
    <mergeCell ref="L7:M7"/>
    <mergeCell ref="N7:O7"/>
    <mergeCell ref="P7:Q7"/>
    <mergeCell ref="R7:S7"/>
    <mergeCell ref="A10:S10"/>
    <mergeCell ref="R5:S5"/>
    <mergeCell ref="T5:U5"/>
    <mergeCell ref="A6:E6"/>
    <mergeCell ref="F6:G6"/>
    <mergeCell ref="H6:I6"/>
    <mergeCell ref="J6:K6"/>
    <mergeCell ref="L6:M6"/>
    <mergeCell ref="N6:O6"/>
    <mergeCell ref="P6:Q6"/>
    <mergeCell ref="A5:E5"/>
    <mergeCell ref="F5:G5"/>
    <mergeCell ref="H5:I5"/>
    <mergeCell ref="J5:K5"/>
    <mergeCell ref="L5:M5"/>
    <mergeCell ref="N5:O5"/>
    <mergeCell ref="R6:S6"/>
    <mergeCell ref="T6:U6"/>
    <mergeCell ref="H23:K23"/>
    <mergeCell ref="L23:O23"/>
    <mergeCell ref="P23:S23"/>
    <mergeCell ref="A1:U1"/>
    <mergeCell ref="S2:U2"/>
    <mergeCell ref="A3:E3"/>
    <mergeCell ref="F3:G3"/>
    <mergeCell ref="H3:I3"/>
    <mergeCell ref="J3:K3"/>
    <mergeCell ref="L3:M3"/>
    <mergeCell ref="N3:O3"/>
    <mergeCell ref="P3:Q3"/>
    <mergeCell ref="R3:S3"/>
    <mergeCell ref="T3:U3"/>
    <mergeCell ref="A4:E4"/>
    <mergeCell ref="F4:G4"/>
    <mergeCell ref="H4:I4"/>
    <mergeCell ref="J4:K4"/>
    <mergeCell ref="L4:M4"/>
    <mergeCell ref="N4:O4"/>
    <mergeCell ref="P4:Q4"/>
    <mergeCell ref="R4:S4"/>
    <mergeCell ref="T4:U4"/>
    <mergeCell ref="P5:Q5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&amp;C21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"/>
  <sheetViews>
    <sheetView workbookViewId="0">
      <selection activeCell="I7" sqref="I7"/>
    </sheetView>
  </sheetViews>
  <sheetFormatPr defaultRowHeight="12.75"/>
  <sheetData>
    <row r="1" spans="1:19">
      <c r="B1" s="462">
        <v>1</v>
      </c>
      <c r="C1" s="462">
        <v>2</v>
      </c>
      <c r="D1" s="462">
        <v>3</v>
      </c>
      <c r="E1" s="462">
        <v>4</v>
      </c>
      <c r="F1" s="462">
        <v>5</v>
      </c>
      <c r="G1" s="462">
        <v>6</v>
      </c>
      <c r="H1" s="462">
        <v>7</v>
      </c>
      <c r="I1" s="462">
        <v>8</v>
      </c>
      <c r="J1" s="462">
        <v>9</v>
      </c>
      <c r="K1" s="462">
        <v>10</v>
      </c>
      <c r="L1" s="462">
        <v>11</v>
      </c>
      <c r="M1" s="462">
        <v>12</v>
      </c>
    </row>
    <row r="2" spans="1:19">
      <c r="A2" s="74">
        <v>2012</v>
      </c>
      <c r="B2" s="74">
        <v>100.3</v>
      </c>
      <c r="C2" s="74">
        <v>100.9</v>
      </c>
      <c r="D2" s="74">
        <v>101.5</v>
      </c>
      <c r="E2" s="74">
        <v>101.9</v>
      </c>
      <c r="F2" s="74">
        <v>102.3</v>
      </c>
      <c r="G2" s="74">
        <v>103.1</v>
      </c>
      <c r="H2" s="74">
        <v>104.5</v>
      </c>
      <c r="I2" s="74">
        <v>105</v>
      </c>
      <c r="J2" s="74">
        <v>105.8</v>
      </c>
      <c r="K2" s="74">
        <v>106.1</v>
      </c>
      <c r="L2" s="74">
        <v>106.4</v>
      </c>
      <c r="M2" s="74">
        <v>106.8</v>
      </c>
    </row>
    <row r="3" spans="1:19">
      <c r="A3">
        <v>2013</v>
      </c>
      <c r="B3" s="74">
        <v>100.7</v>
      </c>
      <c r="C3" s="74">
        <v>101.8</v>
      </c>
      <c r="D3" s="74">
        <v>102.1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>
      <c r="K4" s="74"/>
      <c r="L4" s="74"/>
      <c r="M4" s="74"/>
      <c r="N4" s="74"/>
      <c r="O4" s="74"/>
      <c r="P4" s="74"/>
      <c r="Q4" s="74"/>
      <c r="R4" s="74"/>
      <c r="S4" s="7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Normal="100" workbookViewId="0">
      <selection activeCell="H9" sqref="H9"/>
    </sheetView>
  </sheetViews>
  <sheetFormatPr defaultRowHeight="12.75"/>
  <cols>
    <col min="1" max="1" width="42.140625" style="2" customWidth="1"/>
    <col min="2" max="2" width="7.7109375" style="2" bestFit="1" customWidth="1"/>
    <col min="3" max="3" width="18.28515625" style="2" customWidth="1"/>
    <col min="4" max="4" width="18.5703125" style="27" customWidth="1"/>
    <col min="5" max="5" width="17" style="27" customWidth="1"/>
    <col min="6" max="6" width="14.85546875" style="27" customWidth="1"/>
    <col min="7" max="7" width="14.85546875" style="2" bestFit="1" customWidth="1"/>
    <col min="8" max="9" width="17.85546875" style="2" customWidth="1"/>
    <col min="10" max="258" width="9.140625" style="2"/>
    <col min="259" max="259" width="42.140625" style="2" bestFit="1" customWidth="1"/>
    <col min="260" max="260" width="7.7109375" style="2" bestFit="1" customWidth="1"/>
    <col min="261" max="261" width="14.85546875" style="2" bestFit="1" customWidth="1"/>
    <col min="262" max="262" width="14.85546875" style="2" customWidth="1"/>
    <col min="263" max="263" width="14.85546875" style="2" bestFit="1" customWidth="1"/>
    <col min="264" max="265" width="17.85546875" style="2" customWidth="1"/>
    <col min="266" max="514" width="9.140625" style="2"/>
    <col min="515" max="515" width="42.140625" style="2" bestFit="1" customWidth="1"/>
    <col min="516" max="516" width="7.7109375" style="2" bestFit="1" customWidth="1"/>
    <col min="517" max="517" width="14.85546875" style="2" bestFit="1" customWidth="1"/>
    <col min="518" max="518" width="14.85546875" style="2" customWidth="1"/>
    <col min="519" max="519" width="14.85546875" style="2" bestFit="1" customWidth="1"/>
    <col min="520" max="521" width="17.85546875" style="2" customWidth="1"/>
    <col min="522" max="770" width="9.140625" style="2"/>
    <col min="771" max="771" width="42.140625" style="2" bestFit="1" customWidth="1"/>
    <col min="772" max="772" width="7.7109375" style="2" bestFit="1" customWidth="1"/>
    <col min="773" max="773" width="14.85546875" style="2" bestFit="1" customWidth="1"/>
    <col min="774" max="774" width="14.85546875" style="2" customWidth="1"/>
    <col min="775" max="775" width="14.85546875" style="2" bestFit="1" customWidth="1"/>
    <col min="776" max="777" width="17.85546875" style="2" customWidth="1"/>
    <col min="778" max="1026" width="9.140625" style="2"/>
    <col min="1027" max="1027" width="42.140625" style="2" bestFit="1" customWidth="1"/>
    <col min="1028" max="1028" width="7.7109375" style="2" bestFit="1" customWidth="1"/>
    <col min="1029" max="1029" width="14.85546875" style="2" bestFit="1" customWidth="1"/>
    <col min="1030" max="1030" width="14.85546875" style="2" customWidth="1"/>
    <col min="1031" max="1031" width="14.85546875" style="2" bestFit="1" customWidth="1"/>
    <col min="1032" max="1033" width="17.85546875" style="2" customWidth="1"/>
    <col min="1034" max="1282" width="9.140625" style="2"/>
    <col min="1283" max="1283" width="42.140625" style="2" bestFit="1" customWidth="1"/>
    <col min="1284" max="1284" width="7.7109375" style="2" bestFit="1" customWidth="1"/>
    <col min="1285" max="1285" width="14.85546875" style="2" bestFit="1" customWidth="1"/>
    <col min="1286" max="1286" width="14.85546875" style="2" customWidth="1"/>
    <col min="1287" max="1287" width="14.85546875" style="2" bestFit="1" customWidth="1"/>
    <col min="1288" max="1289" width="17.85546875" style="2" customWidth="1"/>
    <col min="1290" max="1538" width="9.140625" style="2"/>
    <col min="1539" max="1539" width="42.140625" style="2" bestFit="1" customWidth="1"/>
    <col min="1540" max="1540" width="7.7109375" style="2" bestFit="1" customWidth="1"/>
    <col min="1541" max="1541" width="14.85546875" style="2" bestFit="1" customWidth="1"/>
    <col min="1542" max="1542" width="14.85546875" style="2" customWidth="1"/>
    <col min="1543" max="1543" width="14.85546875" style="2" bestFit="1" customWidth="1"/>
    <col min="1544" max="1545" width="17.85546875" style="2" customWidth="1"/>
    <col min="1546" max="1794" width="9.140625" style="2"/>
    <col min="1795" max="1795" width="42.140625" style="2" bestFit="1" customWidth="1"/>
    <col min="1796" max="1796" width="7.7109375" style="2" bestFit="1" customWidth="1"/>
    <col min="1797" max="1797" width="14.85546875" style="2" bestFit="1" customWidth="1"/>
    <col min="1798" max="1798" width="14.85546875" style="2" customWidth="1"/>
    <col min="1799" max="1799" width="14.85546875" style="2" bestFit="1" customWidth="1"/>
    <col min="1800" max="1801" width="17.85546875" style="2" customWidth="1"/>
    <col min="1802" max="2050" width="9.140625" style="2"/>
    <col min="2051" max="2051" width="42.140625" style="2" bestFit="1" customWidth="1"/>
    <col min="2052" max="2052" width="7.7109375" style="2" bestFit="1" customWidth="1"/>
    <col min="2053" max="2053" width="14.85546875" style="2" bestFit="1" customWidth="1"/>
    <col min="2054" max="2054" width="14.85546875" style="2" customWidth="1"/>
    <col min="2055" max="2055" width="14.85546875" style="2" bestFit="1" customWidth="1"/>
    <col min="2056" max="2057" width="17.85546875" style="2" customWidth="1"/>
    <col min="2058" max="2306" width="9.140625" style="2"/>
    <col min="2307" max="2307" width="42.140625" style="2" bestFit="1" customWidth="1"/>
    <col min="2308" max="2308" width="7.7109375" style="2" bestFit="1" customWidth="1"/>
    <col min="2309" max="2309" width="14.85546875" style="2" bestFit="1" customWidth="1"/>
    <col min="2310" max="2310" width="14.85546875" style="2" customWidth="1"/>
    <col min="2311" max="2311" width="14.85546875" style="2" bestFit="1" customWidth="1"/>
    <col min="2312" max="2313" width="17.85546875" style="2" customWidth="1"/>
    <col min="2314" max="2562" width="9.140625" style="2"/>
    <col min="2563" max="2563" width="42.140625" style="2" bestFit="1" customWidth="1"/>
    <col min="2564" max="2564" width="7.7109375" style="2" bestFit="1" customWidth="1"/>
    <col min="2565" max="2565" width="14.85546875" style="2" bestFit="1" customWidth="1"/>
    <col min="2566" max="2566" width="14.85546875" style="2" customWidth="1"/>
    <col min="2567" max="2567" width="14.85546875" style="2" bestFit="1" customWidth="1"/>
    <col min="2568" max="2569" width="17.85546875" style="2" customWidth="1"/>
    <col min="2570" max="2818" width="9.140625" style="2"/>
    <col min="2819" max="2819" width="42.140625" style="2" bestFit="1" customWidth="1"/>
    <col min="2820" max="2820" width="7.7109375" style="2" bestFit="1" customWidth="1"/>
    <col min="2821" max="2821" width="14.85546875" style="2" bestFit="1" customWidth="1"/>
    <col min="2822" max="2822" width="14.85546875" style="2" customWidth="1"/>
    <col min="2823" max="2823" width="14.85546875" style="2" bestFit="1" customWidth="1"/>
    <col min="2824" max="2825" width="17.85546875" style="2" customWidth="1"/>
    <col min="2826" max="3074" width="9.140625" style="2"/>
    <col min="3075" max="3075" width="42.140625" style="2" bestFit="1" customWidth="1"/>
    <col min="3076" max="3076" width="7.7109375" style="2" bestFit="1" customWidth="1"/>
    <col min="3077" max="3077" width="14.85546875" style="2" bestFit="1" customWidth="1"/>
    <col min="3078" max="3078" width="14.85546875" style="2" customWidth="1"/>
    <col min="3079" max="3079" width="14.85546875" style="2" bestFit="1" customWidth="1"/>
    <col min="3080" max="3081" width="17.85546875" style="2" customWidth="1"/>
    <col min="3082" max="3330" width="9.140625" style="2"/>
    <col min="3331" max="3331" width="42.140625" style="2" bestFit="1" customWidth="1"/>
    <col min="3332" max="3332" width="7.7109375" style="2" bestFit="1" customWidth="1"/>
    <col min="3333" max="3333" width="14.85546875" style="2" bestFit="1" customWidth="1"/>
    <col min="3334" max="3334" width="14.85546875" style="2" customWidth="1"/>
    <col min="3335" max="3335" width="14.85546875" style="2" bestFit="1" customWidth="1"/>
    <col min="3336" max="3337" width="17.85546875" style="2" customWidth="1"/>
    <col min="3338" max="3586" width="9.140625" style="2"/>
    <col min="3587" max="3587" width="42.140625" style="2" bestFit="1" customWidth="1"/>
    <col min="3588" max="3588" width="7.7109375" style="2" bestFit="1" customWidth="1"/>
    <col min="3589" max="3589" width="14.85546875" style="2" bestFit="1" customWidth="1"/>
    <col min="3590" max="3590" width="14.85546875" style="2" customWidth="1"/>
    <col min="3591" max="3591" width="14.85546875" style="2" bestFit="1" customWidth="1"/>
    <col min="3592" max="3593" width="17.85546875" style="2" customWidth="1"/>
    <col min="3594" max="3842" width="9.140625" style="2"/>
    <col min="3843" max="3843" width="42.140625" style="2" bestFit="1" customWidth="1"/>
    <col min="3844" max="3844" width="7.7109375" style="2" bestFit="1" customWidth="1"/>
    <col min="3845" max="3845" width="14.85546875" style="2" bestFit="1" customWidth="1"/>
    <col min="3846" max="3846" width="14.85546875" style="2" customWidth="1"/>
    <col min="3847" max="3847" width="14.85546875" style="2" bestFit="1" customWidth="1"/>
    <col min="3848" max="3849" width="17.85546875" style="2" customWidth="1"/>
    <col min="3850" max="4098" width="9.140625" style="2"/>
    <col min="4099" max="4099" width="42.140625" style="2" bestFit="1" customWidth="1"/>
    <col min="4100" max="4100" width="7.7109375" style="2" bestFit="1" customWidth="1"/>
    <col min="4101" max="4101" width="14.85546875" style="2" bestFit="1" customWidth="1"/>
    <col min="4102" max="4102" width="14.85546875" style="2" customWidth="1"/>
    <col min="4103" max="4103" width="14.85546875" style="2" bestFit="1" customWidth="1"/>
    <col min="4104" max="4105" width="17.85546875" style="2" customWidth="1"/>
    <col min="4106" max="4354" width="9.140625" style="2"/>
    <col min="4355" max="4355" width="42.140625" style="2" bestFit="1" customWidth="1"/>
    <col min="4356" max="4356" width="7.7109375" style="2" bestFit="1" customWidth="1"/>
    <col min="4357" max="4357" width="14.85546875" style="2" bestFit="1" customWidth="1"/>
    <col min="4358" max="4358" width="14.85546875" style="2" customWidth="1"/>
    <col min="4359" max="4359" width="14.85546875" style="2" bestFit="1" customWidth="1"/>
    <col min="4360" max="4361" width="17.85546875" style="2" customWidth="1"/>
    <col min="4362" max="4610" width="9.140625" style="2"/>
    <col min="4611" max="4611" width="42.140625" style="2" bestFit="1" customWidth="1"/>
    <col min="4612" max="4612" width="7.7109375" style="2" bestFit="1" customWidth="1"/>
    <col min="4613" max="4613" width="14.85546875" style="2" bestFit="1" customWidth="1"/>
    <col min="4614" max="4614" width="14.85546875" style="2" customWidth="1"/>
    <col min="4615" max="4615" width="14.85546875" style="2" bestFit="1" customWidth="1"/>
    <col min="4616" max="4617" width="17.85546875" style="2" customWidth="1"/>
    <col min="4618" max="4866" width="9.140625" style="2"/>
    <col min="4867" max="4867" width="42.140625" style="2" bestFit="1" customWidth="1"/>
    <col min="4868" max="4868" width="7.7109375" style="2" bestFit="1" customWidth="1"/>
    <col min="4869" max="4869" width="14.85546875" style="2" bestFit="1" customWidth="1"/>
    <col min="4870" max="4870" width="14.85546875" style="2" customWidth="1"/>
    <col min="4871" max="4871" width="14.85546875" style="2" bestFit="1" customWidth="1"/>
    <col min="4872" max="4873" width="17.85546875" style="2" customWidth="1"/>
    <col min="4874" max="5122" width="9.140625" style="2"/>
    <col min="5123" max="5123" width="42.140625" style="2" bestFit="1" customWidth="1"/>
    <col min="5124" max="5124" width="7.7109375" style="2" bestFit="1" customWidth="1"/>
    <col min="5125" max="5125" width="14.85546875" style="2" bestFit="1" customWidth="1"/>
    <col min="5126" max="5126" width="14.85546875" style="2" customWidth="1"/>
    <col min="5127" max="5127" width="14.85546875" style="2" bestFit="1" customWidth="1"/>
    <col min="5128" max="5129" width="17.85546875" style="2" customWidth="1"/>
    <col min="5130" max="5378" width="9.140625" style="2"/>
    <col min="5379" max="5379" width="42.140625" style="2" bestFit="1" customWidth="1"/>
    <col min="5380" max="5380" width="7.7109375" style="2" bestFit="1" customWidth="1"/>
    <col min="5381" max="5381" width="14.85546875" style="2" bestFit="1" customWidth="1"/>
    <col min="5382" max="5382" width="14.85546875" style="2" customWidth="1"/>
    <col min="5383" max="5383" width="14.85546875" style="2" bestFit="1" customWidth="1"/>
    <col min="5384" max="5385" width="17.85546875" style="2" customWidth="1"/>
    <col min="5386" max="5634" width="9.140625" style="2"/>
    <col min="5635" max="5635" width="42.140625" style="2" bestFit="1" customWidth="1"/>
    <col min="5636" max="5636" width="7.7109375" style="2" bestFit="1" customWidth="1"/>
    <col min="5637" max="5637" width="14.85546875" style="2" bestFit="1" customWidth="1"/>
    <col min="5638" max="5638" width="14.85546875" style="2" customWidth="1"/>
    <col min="5639" max="5639" width="14.85546875" style="2" bestFit="1" customWidth="1"/>
    <col min="5640" max="5641" width="17.85546875" style="2" customWidth="1"/>
    <col min="5642" max="5890" width="9.140625" style="2"/>
    <col min="5891" max="5891" width="42.140625" style="2" bestFit="1" customWidth="1"/>
    <col min="5892" max="5892" width="7.7109375" style="2" bestFit="1" customWidth="1"/>
    <col min="5893" max="5893" width="14.85546875" style="2" bestFit="1" customWidth="1"/>
    <col min="5894" max="5894" width="14.85546875" style="2" customWidth="1"/>
    <col min="5895" max="5895" width="14.85546875" style="2" bestFit="1" customWidth="1"/>
    <col min="5896" max="5897" width="17.85546875" style="2" customWidth="1"/>
    <col min="5898" max="6146" width="9.140625" style="2"/>
    <col min="6147" max="6147" width="42.140625" style="2" bestFit="1" customWidth="1"/>
    <col min="6148" max="6148" width="7.7109375" style="2" bestFit="1" customWidth="1"/>
    <col min="6149" max="6149" width="14.85546875" style="2" bestFit="1" customWidth="1"/>
    <col min="6150" max="6150" width="14.85546875" style="2" customWidth="1"/>
    <col min="6151" max="6151" width="14.85546875" style="2" bestFit="1" customWidth="1"/>
    <col min="6152" max="6153" width="17.85546875" style="2" customWidth="1"/>
    <col min="6154" max="6402" width="9.140625" style="2"/>
    <col min="6403" max="6403" width="42.140625" style="2" bestFit="1" customWidth="1"/>
    <col min="6404" max="6404" width="7.7109375" style="2" bestFit="1" customWidth="1"/>
    <col min="6405" max="6405" width="14.85546875" style="2" bestFit="1" customWidth="1"/>
    <col min="6406" max="6406" width="14.85546875" style="2" customWidth="1"/>
    <col min="6407" max="6407" width="14.85546875" style="2" bestFit="1" customWidth="1"/>
    <col min="6408" max="6409" width="17.85546875" style="2" customWidth="1"/>
    <col min="6410" max="6658" width="9.140625" style="2"/>
    <col min="6659" max="6659" width="42.140625" style="2" bestFit="1" customWidth="1"/>
    <col min="6660" max="6660" width="7.7109375" style="2" bestFit="1" customWidth="1"/>
    <col min="6661" max="6661" width="14.85546875" style="2" bestFit="1" customWidth="1"/>
    <col min="6662" max="6662" width="14.85546875" style="2" customWidth="1"/>
    <col min="6663" max="6663" width="14.85546875" style="2" bestFit="1" customWidth="1"/>
    <col min="6664" max="6665" width="17.85546875" style="2" customWidth="1"/>
    <col min="6666" max="6914" width="9.140625" style="2"/>
    <col min="6915" max="6915" width="42.140625" style="2" bestFit="1" customWidth="1"/>
    <col min="6916" max="6916" width="7.7109375" style="2" bestFit="1" customWidth="1"/>
    <col min="6917" max="6917" width="14.85546875" style="2" bestFit="1" customWidth="1"/>
    <col min="6918" max="6918" width="14.85546875" style="2" customWidth="1"/>
    <col min="6919" max="6919" width="14.85546875" style="2" bestFit="1" customWidth="1"/>
    <col min="6920" max="6921" width="17.85546875" style="2" customWidth="1"/>
    <col min="6922" max="7170" width="9.140625" style="2"/>
    <col min="7171" max="7171" width="42.140625" style="2" bestFit="1" customWidth="1"/>
    <col min="7172" max="7172" width="7.7109375" style="2" bestFit="1" customWidth="1"/>
    <col min="7173" max="7173" width="14.85546875" style="2" bestFit="1" customWidth="1"/>
    <col min="7174" max="7174" width="14.85546875" style="2" customWidth="1"/>
    <col min="7175" max="7175" width="14.85546875" style="2" bestFit="1" customWidth="1"/>
    <col min="7176" max="7177" width="17.85546875" style="2" customWidth="1"/>
    <col min="7178" max="7426" width="9.140625" style="2"/>
    <col min="7427" max="7427" width="42.140625" style="2" bestFit="1" customWidth="1"/>
    <col min="7428" max="7428" width="7.7109375" style="2" bestFit="1" customWidth="1"/>
    <col min="7429" max="7429" width="14.85546875" style="2" bestFit="1" customWidth="1"/>
    <col min="7430" max="7430" width="14.85546875" style="2" customWidth="1"/>
    <col min="7431" max="7431" width="14.85546875" style="2" bestFit="1" customWidth="1"/>
    <col min="7432" max="7433" width="17.85546875" style="2" customWidth="1"/>
    <col min="7434" max="7682" width="9.140625" style="2"/>
    <col min="7683" max="7683" width="42.140625" style="2" bestFit="1" customWidth="1"/>
    <col min="7684" max="7684" width="7.7109375" style="2" bestFit="1" customWidth="1"/>
    <col min="7685" max="7685" width="14.85546875" style="2" bestFit="1" customWidth="1"/>
    <col min="7686" max="7686" width="14.85546875" style="2" customWidth="1"/>
    <col min="7687" max="7687" width="14.85546875" style="2" bestFit="1" customWidth="1"/>
    <col min="7688" max="7689" width="17.85546875" style="2" customWidth="1"/>
    <col min="7690" max="7938" width="9.140625" style="2"/>
    <col min="7939" max="7939" width="42.140625" style="2" bestFit="1" customWidth="1"/>
    <col min="7940" max="7940" width="7.7109375" style="2" bestFit="1" customWidth="1"/>
    <col min="7941" max="7941" width="14.85546875" style="2" bestFit="1" customWidth="1"/>
    <col min="7942" max="7942" width="14.85546875" style="2" customWidth="1"/>
    <col min="7943" max="7943" width="14.85546875" style="2" bestFit="1" customWidth="1"/>
    <col min="7944" max="7945" width="17.85546875" style="2" customWidth="1"/>
    <col min="7946" max="8194" width="9.140625" style="2"/>
    <col min="8195" max="8195" width="42.140625" style="2" bestFit="1" customWidth="1"/>
    <col min="8196" max="8196" width="7.7109375" style="2" bestFit="1" customWidth="1"/>
    <col min="8197" max="8197" width="14.85546875" style="2" bestFit="1" customWidth="1"/>
    <col min="8198" max="8198" width="14.85546875" style="2" customWidth="1"/>
    <col min="8199" max="8199" width="14.85546875" style="2" bestFit="1" customWidth="1"/>
    <col min="8200" max="8201" width="17.85546875" style="2" customWidth="1"/>
    <col min="8202" max="8450" width="9.140625" style="2"/>
    <col min="8451" max="8451" width="42.140625" style="2" bestFit="1" customWidth="1"/>
    <col min="8452" max="8452" width="7.7109375" style="2" bestFit="1" customWidth="1"/>
    <col min="8453" max="8453" width="14.85546875" style="2" bestFit="1" customWidth="1"/>
    <col min="8454" max="8454" width="14.85546875" style="2" customWidth="1"/>
    <col min="8455" max="8455" width="14.85546875" style="2" bestFit="1" customWidth="1"/>
    <col min="8456" max="8457" width="17.85546875" style="2" customWidth="1"/>
    <col min="8458" max="8706" width="9.140625" style="2"/>
    <col min="8707" max="8707" width="42.140625" style="2" bestFit="1" customWidth="1"/>
    <col min="8708" max="8708" width="7.7109375" style="2" bestFit="1" customWidth="1"/>
    <col min="8709" max="8709" width="14.85546875" style="2" bestFit="1" customWidth="1"/>
    <col min="8710" max="8710" width="14.85546875" style="2" customWidth="1"/>
    <col min="8711" max="8711" width="14.85546875" style="2" bestFit="1" customWidth="1"/>
    <col min="8712" max="8713" width="17.85546875" style="2" customWidth="1"/>
    <col min="8714" max="8962" width="9.140625" style="2"/>
    <col min="8963" max="8963" width="42.140625" style="2" bestFit="1" customWidth="1"/>
    <col min="8964" max="8964" width="7.7109375" style="2" bestFit="1" customWidth="1"/>
    <col min="8965" max="8965" width="14.85546875" style="2" bestFit="1" customWidth="1"/>
    <col min="8966" max="8966" width="14.85546875" style="2" customWidth="1"/>
    <col min="8967" max="8967" width="14.85546875" style="2" bestFit="1" customWidth="1"/>
    <col min="8968" max="8969" width="17.85546875" style="2" customWidth="1"/>
    <col min="8970" max="9218" width="9.140625" style="2"/>
    <col min="9219" max="9219" width="42.140625" style="2" bestFit="1" customWidth="1"/>
    <col min="9220" max="9220" width="7.7109375" style="2" bestFit="1" customWidth="1"/>
    <col min="9221" max="9221" width="14.85546875" style="2" bestFit="1" customWidth="1"/>
    <col min="9222" max="9222" width="14.85546875" style="2" customWidth="1"/>
    <col min="9223" max="9223" width="14.85546875" style="2" bestFit="1" customWidth="1"/>
    <col min="9224" max="9225" width="17.85546875" style="2" customWidth="1"/>
    <col min="9226" max="9474" width="9.140625" style="2"/>
    <col min="9475" max="9475" width="42.140625" style="2" bestFit="1" customWidth="1"/>
    <col min="9476" max="9476" width="7.7109375" style="2" bestFit="1" customWidth="1"/>
    <col min="9477" max="9477" width="14.85546875" style="2" bestFit="1" customWidth="1"/>
    <col min="9478" max="9478" width="14.85546875" style="2" customWidth="1"/>
    <col min="9479" max="9479" width="14.85546875" style="2" bestFit="1" customWidth="1"/>
    <col min="9480" max="9481" width="17.85546875" style="2" customWidth="1"/>
    <col min="9482" max="9730" width="9.140625" style="2"/>
    <col min="9731" max="9731" width="42.140625" style="2" bestFit="1" customWidth="1"/>
    <col min="9732" max="9732" width="7.7109375" style="2" bestFit="1" customWidth="1"/>
    <col min="9733" max="9733" width="14.85546875" style="2" bestFit="1" customWidth="1"/>
    <col min="9734" max="9734" width="14.85546875" style="2" customWidth="1"/>
    <col min="9735" max="9735" width="14.85546875" style="2" bestFit="1" customWidth="1"/>
    <col min="9736" max="9737" width="17.85546875" style="2" customWidth="1"/>
    <col min="9738" max="9986" width="9.140625" style="2"/>
    <col min="9987" max="9987" width="42.140625" style="2" bestFit="1" customWidth="1"/>
    <col min="9988" max="9988" width="7.7109375" style="2" bestFit="1" customWidth="1"/>
    <col min="9989" max="9989" width="14.85546875" style="2" bestFit="1" customWidth="1"/>
    <col min="9990" max="9990" width="14.85546875" style="2" customWidth="1"/>
    <col min="9991" max="9991" width="14.85546875" style="2" bestFit="1" customWidth="1"/>
    <col min="9992" max="9993" width="17.85546875" style="2" customWidth="1"/>
    <col min="9994" max="10242" width="9.140625" style="2"/>
    <col min="10243" max="10243" width="42.140625" style="2" bestFit="1" customWidth="1"/>
    <col min="10244" max="10244" width="7.7109375" style="2" bestFit="1" customWidth="1"/>
    <col min="10245" max="10245" width="14.85546875" style="2" bestFit="1" customWidth="1"/>
    <col min="10246" max="10246" width="14.85546875" style="2" customWidth="1"/>
    <col min="10247" max="10247" width="14.85546875" style="2" bestFit="1" customWidth="1"/>
    <col min="10248" max="10249" width="17.85546875" style="2" customWidth="1"/>
    <col min="10250" max="10498" width="9.140625" style="2"/>
    <col min="10499" max="10499" width="42.140625" style="2" bestFit="1" customWidth="1"/>
    <col min="10500" max="10500" width="7.7109375" style="2" bestFit="1" customWidth="1"/>
    <col min="10501" max="10501" width="14.85546875" style="2" bestFit="1" customWidth="1"/>
    <col min="10502" max="10502" width="14.85546875" style="2" customWidth="1"/>
    <col min="10503" max="10503" width="14.85546875" style="2" bestFit="1" customWidth="1"/>
    <col min="10504" max="10505" width="17.85546875" style="2" customWidth="1"/>
    <col min="10506" max="10754" width="9.140625" style="2"/>
    <col min="10755" max="10755" width="42.140625" style="2" bestFit="1" customWidth="1"/>
    <col min="10756" max="10756" width="7.7109375" style="2" bestFit="1" customWidth="1"/>
    <col min="10757" max="10757" width="14.85546875" style="2" bestFit="1" customWidth="1"/>
    <col min="10758" max="10758" width="14.85546875" style="2" customWidth="1"/>
    <col min="10759" max="10759" width="14.85546875" style="2" bestFit="1" customWidth="1"/>
    <col min="10760" max="10761" width="17.85546875" style="2" customWidth="1"/>
    <col min="10762" max="11010" width="9.140625" style="2"/>
    <col min="11011" max="11011" width="42.140625" style="2" bestFit="1" customWidth="1"/>
    <col min="11012" max="11012" width="7.7109375" style="2" bestFit="1" customWidth="1"/>
    <col min="11013" max="11013" width="14.85546875" style="2" bestFit="1" customWidth="1"/>
    <col min="11014" max="11014" width="14.85546875" style="2" customWidth="1"/>
    <col min="11015" max="11015" width="14.85546875" style="2" bestFit="1" customWidth="1"/>
    <col min="11016" max="11017" width="17.85546875" style="2" customWidth="1"/>
    <col min="11018" max="11266" width="9.140625" style="2"/>
    <col min="11267" max="11267" width="42.140625" style="2" bestFit="1" customWidth="1"/>
    <col min="11268" max="11268" width="7.7109375" style="2" bestFit="1" customWidth="1"/>
    <col min="11269" max="11269" width="14.85546875" style="2" bestFit="1" customWidth="1"/>
    <col min="11270" max="11270" width="14.85546875" style="2" customWidth="1"/>
    <col min="11271" max="11271" width="14.85546875" style="2" bestFit="1" customWidth="1"/>
    <col min="11272" max="11273" width="17.85546875" style="2" customWidth="1"/>
    <col min="11274" max="11522" width="9.140625" style="2"/>
    <col min="11523" max="11523" width="42.140625" style="2" bestFit="1" customWidth="1"/>
    <col min="11524" max="11524" width="7.7109375" style="2" bestFit="1" customWidth="1"/>
    <col min="11525" max="11525" width="14.85546875" style="2" bestFit="1" customWidth="1"/>
    <col min="11526" max="11526" width="14.85546875" style="2" customWidth="1"/>
    <col min="11527" max="11527" width="14.85546875" style="2" bestFit="1" customWidth="1"/>
    <col min="11528" max="11529" width="17.85546875" style="2" customWidth="1"/>
    <col min="11530" max="11778" width="9.140625" style="2"/>
    <col min="11779" max="11779" width="42.140625" style="2" bestFit="1" customWidth="1"/>
    <col min="11780" max="11780" width="7.7109375" style="2" bestFit="1" customWidth="1"/>
    <col min="11781" max="11781" width="14.85546875" style="2" bestFit="1" customWidth="1"/>
    <col min="11782" max="11782" width="14.85546875" style="2" customWidth="1"/>
    <col min="11783" max="11783" width="14.85546875" style="2" bestFit="1" customWidth="1"/>
    <col min="11784" max="11785" width="17.85546875" style="2" customWidth="1"/>
    <col min="11786" max="12034" width="9.140625" style="2"/>
    <col min="12035" max="12035" width="42.140625" style="2" bestFit="1" customWidth="1"/>
    <col min="12036" max="12036" width="7.7109375" style="2" bestFit="1" customWidth="1"/>
    <col min="12037" max="12037" width="14.85546875" style="2" bestFit="1" customWidth="1"/>
    <col min="12038" max="12038" width="14.85546875" style="2" customWidth="1"/>
    <col min="12039" max="12039" width="14.85546875" style="2" bestFit="1" customWidth="1"/>
    <col min="12040" max="12041" width="17.85546875" style="2" customWidth="1"/>
    <col min="12042" max="12290" width="9.140625" style="2"/>
    <col min="12291" max="12291" width="42.140625" style="2" bestFit="1" customWidth="1"/>
    <col min="12292" max="12292" width="7.7109375" style="2" bestFit="1" customWidth="1"/>
    <col min="12293" max="12293" width="14.85546875" style="2" bestFit="1" customWidth="1"/>
    <col min="12294" max="12294" width="14.85546875" style="2" customWidth="1"/>
    <col min="12295" max="12295" width="14.85546875" style="2" bestFit="1" customWidth="1"/>
    <col min="12296" max="12297" width="17.85546875" style="2" customWidth="1"/>
    <col min="12298" max="12546" width="9.140625" style="2"/>
    <col min="12547" max="12547" width="42.140625" style="2" bestFit="1" customWidth="1"/>
    <col min="12548" max="12548" width="7.7109375" style="2" bestFit="1" customWidth="1"/>
    <col min="12549" max="12549" width="14.85546875" style="2" bestFit="1" customWidth="1"/>
    <col min="12550" max="12550" width="14.85546875" style="2" customWidth="1"/>
    <col min="12551" max="12551" width="14.85546875" style="2" bestFit="1" customWidth="1"/>
    <col min="12552" max="12553" width="17.85546875" style="2" customWidth="1"/>
    <col min="12554" max="12802" width="9.140625" style="2"/>
    <col min="12803" max="12803" width="42.140625" style="2" bestFit="1" customWidth="1"/>
    <col min="12804" max="12804" width="7.7109375" style="2" bestFit="1" customWidth="1"/>
    <col min="12805" max="12805" width="14.85546875" style="2" bestFit="1" customWidth="1"/>
    <col min="12806" max="12806" width="14.85546875" style="2" customWidth="1"/>
    <col min="12807" max="12807" width="14.85546875" style="2" bestFit="1" customWidth="1"/>
    <col min="12808" max="12809" width="17.85546875" style="2" customWidth="1"/>
    <col min="12810" max="13058" width="9.140625" style="2"/>
    <col min="13059" max="13059" width="42.140625" style="2" bestFit="1" customWidth="1"/>
    <col min="13060" max="13060" width="7.7109375" style="2" bestFit="1" customWidth="1"/>
    <col min="13061" max="13061" width="14.85546875" style="2" bestFit="1" customWidth="1"/>
    <col min="13062" max="13062" width="14.85546875" style="2" customWidth="1"/>
    <col min="13063" max="13063" width="14.85546875" style="2" bestFit="1" customWidth="1"/>
    <col min="13064" max="13065" width="17.85546875" style="2" customWidth="1"/>
    <col min="13066" max="13314" width="9.140625" style="2"/>
    <col min="13315" max="13315" width="42.140625" style="2" bestFit="1" customWidth="1"/>
    <col min="13316" max="13316" width="7.7109375" style="2" bestFit="1" customWidth="1"/>
    <col min="13317" max="13317" width="14.85546875" style="2" bestFit="1" customWidth="1"/>
    <col min="13318" max="13318" width="14.85546875" style="2" customWidth="1"/>
    <col min="13319" max="13319" width="14.85546875" style="2" bestFit="1" customWidth="1"/>
    <col min="13320" max="13321" width="17.85546875" style="2" customWidth="1"/>
    <col min="13322" max="13570" width="9.140625" style="2"/>
    <col min="13571" max="13571" width="42.140625" style="2" bestFit="1" customWidth="1"/>
    <col min="13572" max="13572" width="7.7109375" style="2" bestFit="1" customWidth="1"/>
    <col min="13573" max="13573" width="14.85546875" style="2" bestFit="1" customWidth="1"/>
    <col min="13574" max="13574" width="14.85546875" style="2" customWidth="1"/>
    <col min="13575" max="13575" width="14.85546875" style="2" bestFit="1" customWidth="1"/>
    <col min="13576" max="13577" width="17.85546875" style="2" customWidth="1"/>
    <col min="13578" max="13826" width="9.140625" style="2"/>
    <col min="13827" max="13827" width="42.140625" style="2" bestFit="1" customWidth="1"/>
    <col min="13828" max="13828" width="7.7109375" style="2" bestFit="1" customWidth="1"/>
    <col min="13829" max="13829" width="14.85546875" style="2" bestFit="1" customWidth="1"/>
    <col min="13830" max="13830" width="14.85546875" style="2" customWidth="1"/>
    <col min="13831" max="13831" width="14.85546875" style="2" bestFit="1" customWidth="1"/>
    <col min="13832" max="13833" width="17.85546875" style="2" customWidth="1"/>
    <col min="13834" max="14082" width="9.140625" style="2"/>
    <col min="14083" max="14083" width="42.140625" style="2" bestFit="1" customWidth="1"/>
    <col min="14084" max="14084" width="7.7109375" style="2" bestFit="1" customWidth="1"/>
    <col min="14085" max="14085" width="14.85546875" style="2" bestFit="1" customWidth="1"/>
    <col min="14086" max="14086" width="14.85546875" style="2" customWidth="1"/>
    <col min="14087" max="14087" width="14.85546875" style="2" bestFit="1" customWidth="1"/>
    <col min="14088" max="14089" width="17.85546875" style="2" customWidth="1"/>
    <col min="14090" max="14338" width="9.140625" style="2"/>
    <col min="14339" max="14339" width="42.140625" style="2" bestFit="1" customWidth="1"/>
    <col min="14340" max="14340" width="7.7109375" style="2" bestFit="1" customWidth="1"/>
    <col min="14341" max="14341" width="14.85546875" style="2" bestFit="1" customWidth="1"/>
    <col min="14342" max="14342" width="14.85546875" style="2" customWidth="1"/>
    <col min="14343" max="14343" width="14.85546875" style="2" bestFit="1" customWidth="1"/>
    <col min="14344" max="14345" width="17.85546875" style="2" customWidth="1"/>
    <col min="14346" max="14594" width="9.140625" style="2"/>
    <col min="14595" max="14595" width="42.140625" style="2" bestFit="1" customWidth="1"/>
    <col min="14596" max="14596" width="7.7109375" style="2" bestFit="1" customWidth="1"/>
    <col min="14597" max="14597" width="14.85546875" style="2" bestFit="1" customWidth="1"/>
    <col min="14598" max="14598" width="14.85546875" style="2" customWidth="1"/>
    <col min="14599" max="14599" width="14.85546875" style="2" bestFit="1" customWidth="1"/>
    <col min="14600" max="14601" width="17.85546875" style="2" customWidth="1"/>
    <col min="14602" max="14850" width="9.140625" style="2"/>
    <col min="14851" max="14851" width="42.140625" style="2" bestFit="1" customWidth="1"/>
    <col min="14852" max="14852" width="7.7109375" style="2" bestFit="1" customWidth="1"/>
    <col min="14853" max="14853" width="14.85546875" style="2" bestFit="1" customWidth="1"/>
    <col min="14854" max="14854" width="14.85546875" style="2" customWidth="1"/>
    <col min="14855" max="14855" width="14.85546875" style="2" bestFit="1" customWidth="1"/>
    <col min="14856" max="14857" width="17.85546875" style="2" customWidth="1"/>
    <col min="14858" max="15106" width="9.140625" style="2"/>
    <col min="15107" max="15107" width="42.140625" style="2" bestFit="1" customWidth="1"/>
    <col min="15108" max="15108" width="7.7109375" style="2" bestFit="1" customWidth="1"/>
    <col min="15109" max="15109" width="14.85546875" style="2" bestFit="1" customWidth="1"/>
    <col min="15110" max="15110" width="14.85546875" style="2" customWidth="1"/>
    <col min="15111" max="15111" width="14.85546875" style="2" bestFit="1" customWidth="1"/>
    <col min="15112" max="15113" width="17.85546875" style="2" customWidth="1"/>
    <col min="15114" max="15362" width="9.140625" style="2"/>
    <col min="15363" max="15363" width="42.140625" style="2" bestFit="1" customWidth="1"/>
    <col min="15364" max="15364" width="7.7109375" style="2" bestFit="1" customWidth="1"/>
    <col min="15365" max="15365" width="14.85546875" style="2" bestFit="1" customWidth="1"/>
    <col min="15366" max="15366" width="14.85546875" style="2" customWidth="1"/>
    <col min="15367" max="15367" width="14.85546875" style="2" bestFit="1" customWidth="1"/>
    <col min="15368" max="15369" width="17.85546875" style="2" customWidth="1"/>
    <col min="15370" max="15618" width="9.140625" style="2"/>
    <col min="15619" max="15619" width="42.140625" style="2" bestFit="1" customWidth="1"/>
    <col min="15620" max="15620" width="7.7109375" style="2" bestFit="1" customWidth="1"/>
    <col min="15621" max="15621" width="14.85546875" style="2" bestFit="1" customWidth="1"/>
    <col min="15622" max="15622" width="14.85546875" style="2" customWidth="1"/>
    <col min="15623" max="15623" width="14.85546875" style="2" bestFit="1" customWidth="1"/>
    <col min="15624" max="15625" width="17.85546875" style="2" customWidth="1"/>
    <col min="15626" max="15874" width="9.140625" style="2"/>
    <col min="15875" max="15875" width="42.140625" style="2" bestFit="1" customWidth="1"/>
    <col min="15876" max="15876" width="7.7109375" style="2" bestFit="1" customWidth="1"/>
    <col min="15877" max="15877" width="14.85546875" style="2" bestFit="1" customWidth="1"/>
    <col min="15878" max="15878" width="14.85546875" style="2" customWidth="1"/>
    <col min="15879" max="15879" width="14.85546875" style="2" bestFit="1" customWidth="1"/>
    <col min="15880" max="15881" width="17.85546875" style="2" customWidth="1"/>
    <col min="15882" max="16130" width="9.140625" style="2"/>
    <col min="16131" max="16131" width="42.140625" style="2" bestFit="1" customWidth="1"/>
    <col min="16132" max="16132" width="7.7109375" style="2" bestFit="1" customWidth="1"/>
    <col min="16133" max="16133" width="14.85546875" style="2" bestFit="1" customWidth="1"/>
    <col min="16134" max="16134" width="14.85546875" style="2" customWidth="1"/>
    <col min="16135" max="16135" width="14.85546875" style="2" bestFit="1" customWidth="1"/>
    <col min="16136" max="16137" width="17.85546875" style="2" customWidth="1"/>
    <col min="16138" max="16384" width="9.140625" style="2"/>
  </cols>
  <sheetData>
    <row r="1" spans="1:11" ht="22.5">
      <c r="A1" s="779" t="s">
        <v>221</v>
      </c>
      <c r="B1" s="779"/>
      <c r="C1" s="779"/>
      <c r="D1" s="779"/>
      <c r="E1" s="779"/>
      <c r="F1" s="779"/>
      <c r="G1" s="779"/>
      <c r="H1" s="779"/>
      <c r="I1" s="136"/>
    </row>
    <row r="2" spans="1:11" ht="32.25" customHeight="1" thickBot="1">
      <c r="A2" s="574"/>
      <c r="B2" s="574"/>
      <c r="C2" s="574"/>
      <c r="D2" s="574"/>
      <c r="E2" s="574"/>
      <c r="F2" s="784" t="s">
        <v>311</v>
      </c>
      <c r="G2" s="784"/>
      <c r="H2" s="575"/>
      <c r="I2" s="130"/>
    </row>
    <row r="3" spans="1:11" ht="51.75" thickBot="1">
      <c r="A3" s="780" t="s">
        <v>86</v>
      </c>
      <c r="B3" s="782" t="s">
        <v>49</v>
      </c>
      <c r="C3" s="773" t="s">
        <v>487</v>
      </c>
      <c r="D3" s="774"/>
      <c r="E3" s="774"/>
      <c r="F3" s="775"/>
      <c r="G3" s="428" t="s">
        <v>203</v>
      </c>
      <c r="H3" s="576"/>
      <c r="I3" s="149"/>
    </row>
    <row r="4" spans="1:11" ht="41.25" customHeight="1" thickBot="1">
      <c r="A4" s="781"/>
      <c r="B4" s="783"/>
      <c r="C4" s="573" t="s">
        <v>629</v>
      </c>
      <c r="D4" s="569" t="s">
        <v>488</v>
      </c>
      <c r="E4" s="569" t="s">
        <v>628</v>
      </c>
      <c r="F4" s="577" t="s">
        <v>630</v>
      </c>
      <c r="G4" s="578" t="s">
        <v>488</v>
      </c>
      <c r="H4" s="576"/>
      <c r="I4" s="150"/>
    </row>
    <row r="5" spans="1:11" ht="20.25" thickBot="1">
      <c r="A5" s="592" t="s">
        <v>547</v>
      </c>
      <c r="B5" s="593" t="s">
        <v>38</v>
      </c>
      <c r="C5" s="446">
        <v>179087</v>
      </c>
      <c r="D5" s="446">
        <v>178586</v>
      </c>
      <c r="E5" s="570">
        <f>D5+E9-E11+E19-E20</f>
        <v>179140</v>
      </c>
      <c r="F5" s="600">
        <f>E5-C5</f>
        <v>53</v>
      </c>
      <c r="G5" s="446">
        <v>34053</v>
      </c>
      <c r="H5" s="576"/>
      <c r="I5" s="776"/>
      <c r="K5" s="40"/>
    </row>
    <row r="6" spans="1:11" ht="19.5" hidden="1" customHeight="1">
      <c r="A6" s="147" t="s">
        <v>204</v>
      </c>
      <c r="B6" s="594" t="s">
        <v>38</v>
      </c>
      <c r="C6" s="449"/>
      <c r="D6" s="449"/>
      <c r="E6" s="293"/>
      <c r="F6" s="601"/>
      <c r="G6" s="294"/>
      <c r="H6" s="576"/>
      <c r="I6" s="776"/>
    </row>
    <row r="7" spans="1:11" ht="17.25" hidden="1" customHeight="1" thickBot="1">
      <c r="A7" s="69" t="s">
        <v>174</v>
      </c>
      <c r="B7" s="595" t="s">
        <v>38</v>
      </c>
      <c r="C7" s="452">
        <v>1083</v>
      </c>
      <c r="D7" s="452">
        <v>1083</v>
      </c>
      <c r="E7" s="293"/>
      <c r="F7" s="602"/>
      <c r="G7" s="295"/>
      <c r="H7" s="576"/>
      <c r="I7" s="776"/>
    </row>
    <row r="8" spans="1:11" ht="19.5" customHeight="1">
      <c r="A8" s="596" t="s">
        <v>87</v>
      </c>
      <c r="B8" s="593"/>
      <c r="C8" s="570"/>
      <c r="D8" s="570"/>
      <c r="E8" s="570"/>
      <c r="F8" s="603"/>
      <c r="G8" s="733"/>
      <c r="H8" s="576"/>
      <c r="I8" s="151"/>
      <c r="J8" s="40"/>
    </row>
    <row r="9" spans="1:11" ht="20.25" customHeight="1" thickBot="1">
      <c r="A9" s="597" t="s">
        <v>83</v>
      </c>
      <c r="B9" s="594" t="s">
        <v>38</v>
      </c>
      <c r="C9" s="571">
        <v>2754</v>
      </c>
      <c r="D9" s="571">
        <v>10987</v>
      </c>
      <c r="E9" s="571">
        <v>2849</v>
      </c>
      <c r="F9" s="449">
        <f>E9-C9</f>
        <v>95</v>
      </c>
      <c r="G9" s="734">
        <v>1455</v>
      </c>
      <c r="H9" s="576"/>
      <c r="I9" s="151"/>
      <c r="J9" s="40"/>
    </row>
    <row r="10" spans="1:11" ht="18.75" customHeight="1">
      <c r="A10" s="588" t="s">
        <v>88</v>
      </c>
      <c r="B10" s="593"/>
      <c r="C10" s="418"/>
      <c r="D10" s="418"/>
      <c r="E10" s="418"/>
      <c r="F10" s="604"/>
      <c r="G10" s="73"/>
      <c r="H10" s="576"/>
      <c r="I10" s="71"/>
    </row>
    <row r="11" spans="1:11" ht="20.25" customHeight="1" thickBot="1">
      <c r="A11" s="597" t="s">
        <v>83</v>
      </c>
      <c r="B11" s="594" t="s">
        <v>38</v>
      </c>
      <c r="C11" s="571">
        <v>2181</v>
      </c>
      <c r="D11" s="571">
        <v>12198</v>
      </c>
      <c r="E11" s="571">
        <v>2664</v>
      </c>
      <c r="F11" s="449">
        <f>E11-C11</f>
        <v>483</v>
      </c>
      <c r="G11" s="731">
        <v>2001</v>
      </c>
      <c r="H11" s="576"/>
      <c r="I11" s="151"/>
    </row>
    <row r="12" spans="1:11" ht="18.75" customHeight="1">
      <c r="A12" s="598" t="s">
        <v>80</v>
      </c>
      <c r="B12" s="593"/>
      <c r="C12" s="418"/>
      <c r="D12" s="418"/>
      <c r="E12" s="418"/>
      <c r="F12" s="234"/>
      <c r="G12" s="733"/>
      <c r="H12" s="576"/>
      <c r="I12" s="151"/>
    </row>
    <row r="13" spans="1:11" ht="19.5" customHeight="1" thickBot="1">
      <c r="A13" s="599" t="s">
        <v>83</v>
      </c>
      <c r="B13" s="585" t="s">
        <v>38</v>
      </c>
      <c r="C13" s="572">
        <f>C9-C11</f>
        <v>573</v>
      </c>
      <c r="D13" s="572">
        <f>D9-D11</f>
        <v>-1211</v>
      </c>
      <c r="E13" s="572">
        <f>E9-E11</f>
        <v>185</v>
      </c>
      <c r="F13" s="452">
        <f>E13-C13</f>
        <v>-388</v>
      </c>
      <c r="G13" s="452">
        <f>G9-G11</f>
        <v>-546</v>
      </c>
      <c r="H13" s="576"/>
      <c r="I13" s="152"/>
    </row>
    <row r="14" spans="1:11" ht="36.75" customHeight="1">
      <c r="A14" s="777" t="s">
        <v>534</v>
      </c>
      <c r="B14" s="777"/>
      <c r="C14" s="777"/>
      <c r="D14" s="777"/>
      <c r="E14" s="777"/>
      <c r="F14" s="777"/>
      <c r="G14" s="777"/>
    </row>
    <row r="15" spans="1:11" ht="15.75" customHeight="1">
      <c r="A15" s="778"/>
      <c r="B15" s="778"/>
      <c r="C15" s="778"/>
      <c r="D15" s="778"/>
      <c r="E15" s="778"/>
      <c r="F15" s="778"/>
      <c r="G15" s="778"/>
    </row>
    <row r="16" spans="1:11" ht="18" customHeight="1" thickBot="1">
      <c r="D16" s="2"/>
      <c r="E16" s="2"/>
      <c r="F16" s="2"/>
    </row>
    <row r="17" spans="1:7" ht="51.75" thickBot="1">
      <c r="A17" s="785" t="s">
        <v>86</v>
      </c>
      <c r="B17" s="787"/>
      <c r="C17" s="791" t="s">
        <v>487</v>
      </c>
      <c r="D17" s="792"/>
      <c r="E17" s="792"/>
      <c r="F17" s="793"/>
      <c r="G17" s="579" t="s">
        <v>203</v>
      </c>
    </row>
    <row r="18" spans="1:7" ht="44.25" customHeight="1" thickBot="1">
      <c r="A18" s="786"/>
      <c r="B18" s="788"/>
      <c r="C18" s="580" t="s">
        <v>631</v>
      </c>
      <c r="D18" s="581" t="s">
        <v>488</v>
      </c>
      <c r="E18" s="581" t="s">
        <v>632</v>
      </c>
      <c r="F18" s="582" t="s">
        <v>630</v>
      </c>
      <c r="G18" s="583" t="s">
        <v>628</v>
      </c>
    </row>
    <row r="19" spans="1:7" ht="19.5" customHeight="1" thickBot="1">
      <c r="A19" s="584" t="s">
        <v>44</v>
      </c>
      <c r="B19" s="585" t="s">
        <v>38</v>
      </c>
      <c r="C19" s="735">
        <v>659</v>
      </c>
      <c r="D19" s="454">
        <v>2751</v>
      </c>
      <c r="E19" s="454">
        <v>638</v>
      </c>
      <c r="F19" s="737">
        <f>E19-C19</f>
        <v>-21</v>
      </c>
      <c r="G19" s="731">
        <v>139</v>
      </c>
    </row>
    <row r="20" spans="1:7" ht="20.25" customHeight="1" thickBot="1">
      <c r="A20" s="586" t="s">
        <v>45</v>
      </c>
      <c r="B20" s="587" t="s">
        <v>38</v>
      </c>
      <c r="C20" s="736">
        <v>284</v>
      </c>
      <c r="D20" s="454">
        <v>1093</v>
      </c>
      <c r="E20" s="454">
        <v>269</v>
      </c>
      <c r="F20" s="737">
        <f>E20-C20</f>
        <v>-15</v>
      </c>
      <c r="G20" s="732">
        <v>73</v>
      </c>
    </row>
    <row r="21" spans="1:7" ht="18.75" customHeight="1">
      <c r="A21" s="588" t="s">
        <v>233</v>
      </c>
      <c r="B21" s="787" t="s">
        <v>38</v>
      </c>
      <c r="C21" s="789">
        <f>C19-C20</f>
        <v>375</v>
      </c>
      <c r="D21" s="789">
        <f>D19-D20</f>
        <v>1658</v>
      </c>
      <c r="E21" s="789">
        <f>E19-E20</f>
        <v>369</v>
      </c>
      <c r="F21" s="789">
        <f>E21-C21</f>
        <v>-6</v>
      </c>
      <c r="G21" s="789">
        <f>G19-G20</f>
        <v>66</v>
      </c>
    </row>
    <row r="22" spans="1:7" ht="17.25" thickBot="1">
      <c r="A22" s="589" t="s">
        <v>83</v>
      </c>
      <c r="B22" s="788"/>
      <c r="C22" s="790"/>
      <c r="D22" s="790"/>
      <c r="E22" s="790"/>
      <c r="F22" s="790"/>
      <c r="G22" s="790"/>
    </row>
    <row r="23" spans="1:7" ht="19.5" customHeight="1" thickBot="1">
      <c r="A23" s="590" t="s">
        <v>84</v>
      </c>
      <c r="B23" s="585"/>
      <c r="C23" s="454">
        <v>439</v>
      </c>
      <c r="D23" s="454" t="s">
        <v>545</v>
      </c>
      <c r="E23" s="454">
        <v>527</v>
      </c>
      <c r="F23" s="737">
        <f>E23-C23</f>
        <v>88</v>
      </c>
      <c r="G23" s="732">
        <v>58</v>
      </c>
    </row>
    <row r="24" spans="1:7" ht="20.25" customHeight="1" thickBot="1">
      <c r="A24" s="591" t="s">
        <v>85</v>
      </c>
      <c r="B24" s="587"/>
      <c r="C24" s="454">
        <v>314</v>
      </c>
      <c r="D24" s="454" t="s">
        <v>546</v>
      </c>
      <c r="E24" s="454">
        <v>330</v>
      </c>
      <c r="F24" s="737">
        <f>E24-C24</f>
        <v>16</v>
      </c>
      <c r="G24" s="732">
        <v>58</v>
      </c>
    </row>
    <row r="25" spans="1:7" ht="15.75" customHeight="1">
      <c r="A25" s="29" t="s">
        <v>301</v>
      </c>
    </row>
    <row r="35" ht="12" customHeight="1"/>
  </sheetData>
  <mergeCells count="17">
    <mergeCell ref="A17:A18"/>
    <mergeCell ref="B17:B18"/>
    <mergeCell ref="B21:B22"/>
    <mergeCell ref="F21:F22"/>
    <mergeCell ref="G21:G22"/>
    <mergeCell ref="C17:F17"/>
    <mergeCell ref="C21:C22"/>
    <mergeCell ref="D21:D22"/>
    <mergeCell ref="E21:E22"/>
    <mergeCell ref="C3:F3"/>
    <mergeCell ref="I5:I7"/>
    <mergeCell ref="A14:G14"/>
    <mergeCell ref="A15:G15"/>
    <mergeCell ref="A1:H1"/>
    <mergeCell ref="A3:A4"/>
    <mergeCell ref="B3:B4"/>
    <mergeCell ref="F2:G2"/>
  </mergeCells>
  <printOptions horizontalCentered="1"/>
  <pageMargins left="0.68" right="0.35433070866141736" top="0.35433070866141736" bottom="0.43307086614173229" header="0.19685039370078741" footer="0.15748031496062992"/>
  <pageSetup paperSize="9" scale="70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Normal="100" workbookViewId="0">
      <selection activeCell="K17" sqref="K17"/>
    </sheetView>
  </sheetViews>
  <sheetFormatPr defaultRowHeight="12.75"/>
  <cols>
    <col min="1" max="1" width="79.28515625" style="2" customWidth="1"/>
    <col min="2" max="2" width="9.28515625" style="2" customWidth="1"/>
    <col min="3" max="5" width="10.85546875" style="2" customWidth="1"/>
    <col min="6" max="6" width="12.28515625" style="2" customWidth="1"/>
    <col min="7" max="7" width="13.85546875" style="2" customWidth="1"/>
    <col min="8" max="8" width="12" style="2" hidden="1" customWidth="1"/>
    <col min="9" max="16384" width="9.140625" style="2"/>
  </cols>
  <sheetData>
    <row r="1" spans="1:11" ht="30.75" customHeight="1">
      <c r="A1" s="807" t="s">
        <v>219</v>
      </c>
      <c r="B1" s="807"/>
      <c r="C1" s="807"/>
      <c r="D1" s="807"/>
      <c r="E1" s="807"/>
      <c r="F1" s="807"/>
      <c r="G1" s="807"/>
      <c r="H1" s="807"/>
    </row>
    <row r="2" spans="1:11" ht="23.25" thickBot="1">
      <c r="A2" s="426"/>
      <c r="B2" s="426"/>
      <c r="C2" s="808"/>
      <c r="D2" s="808"/>
      <c r="E2" s="808"/>
      <c r="F2" s="808"/>
      <c r="G2" s="808"/>
      <c r="H2" s="426"/>
    </row>
    <row r="3" spans="1:11" ht="17.25" customHeight="1" thickBot="1">
      <c r="A3" s="809" t="s">
        <v>86</v>
      </c>
      <c r="B3" s="812" t="s">
        <v>49</v>
      </c>
      <c r="C3" s="815" t="s">
        <v>566</v>
      </c>
      <c r="D3" s="815" t="s">
        <v>493</v>
      </c>
      <c r="E3" s="815" t="s">
        <v>567</v>
      </c>
      <c r="F3" s="818" t="s">
        <v>627</v>
      </c>
      <c r="G3" s="819"/>
      <c r="H3" s="556" t="s">
        <v>72</v>
      </c>
    </row>
    <row r="4" spans="1:11" ht="13.5" customHeight="1" thickBot="1">
      <c r="A4" s="810"/>
      <c r="B4" s="813"/>
      <c r="C4" s="816"/>
      <c r="D4" s="816"/>
      <c r="E4" s="816"/>
      <c r="F4" s="820"/>
      <c r="G4" s="821"/>
      <c r="H4" s="556"/>
    </row>
    <row r="5" spans="1:11" ht="15.75" customHeight="1" thickBot="1">
      <c r="A5" s="811"/>
      <c r="B5" s="814"/>
      <c r="C5" s="817"/>
      <c r="D5" s="817"/>
      <c r="E5" s="817"/>
      <c r="F5" s="396" t="s">
        <v>157</v>
      </c>
      <c r="G5" s="557" t="s">
        <v>39</v>
      </c>
      <c r="H5" s="558" t="s">
        <v>152</v>
      </c>
    </row>
    <row r="6" spans="1:11" ht="79.5" customHeight="1">
      <c r="A6" s="559" t="s">
        <v>445</v>
      </c>
      <c r="B6" s="560" t="s">
        <v>38</v>
      </c>
      <c r="C6" s="728">
        <f>85457+7261</f>
        <v>92718</v>
      </c>
      <c r="D6" s="728">
        <f>SUM(D8:D22)+7261</f>
        <v>93314</v>
      </c>
      <c r="E6" s="728">
        <f>86752+7261</f>
        <v>94013</v>
      </c>
      <c r="F6" s="723">
        <f>E6-C6</f>
        <v>1295</v>
      </c>
      <c r="G6" s="724">
        <f>E6/C6*100</f>
        <v>101.3967082982808</v>
      </c>
      <c r="H6" s="140"/>
      <c r="I6" s="28"/>
      <c r="J6" s="28"/>
    </row>
    <row r="7" spans="1:11" ht="16.5">
      <c r="A7" s="561" t="s">
        <v>41</v>
      </c>
      <c r="B7" s="562"/>
      <c r="C7" s="720"/>
      <c r="D7" s="720"/>
      <c r="E7" s="720"/>
      <c r="F7" s="721"/>
      <c r="G7" s="722"/>
      <c r="H7" s="133"/>
    </row>
    <row r="8" spans="1:11" ht="19.5">
      <c r="A8" s="563" t="s">
        <v>532</v>
      </c>
      <c r="B8" s="562"/>
      <c r="C8" s="738" t="s">
        <v>535</v>
      </c>
      <c r="D8" s="720">
        <v>4</v>
      </c>
      <c r="E8" s="738" t="s">
        <v>535</v>
      </c>
      <c r="F8" s="721"/>
      <c r="G8" s="722"/>
      <c r="H8" s="133"/>
    </row>
    <row r="9" spans="1:11" ht="16.5">
      <c r="A9" s="563" t="s">
        <v>208</v>
      </c>
      <c r="B9" s="401" t="s">
        <v>38</v>
      </c>
      <c r="C9" s="720">
        <v>10324</v>
      </c>
      <c r="D9" s="720">
        <v>10495</v>
      </c>
      <c r="E9" s="720">
        <v>10639</v>
      </c>
      <c r="F9" s="721">
        <f t="shared" ref="F9:F21" si="0">E9-C9</f>
        <v>315</v>
      </c>
      <c r="G9" s="722">
        <f t="shared" ref="G9:G21" si="1">E9/C9*100</f>
        <v>103.05114296784193</v>
      </c>
      <c r="H9" s="133"/>
      <c r="I9" s="8"/>
      <c r="J9" s="28"/>
      <c r="K9" s="8"/>
    </row>
    <row r="10" spans="1:11" ht="16.5">
      <c r="A10" s="564" t="s">
        <v>209</v>
      </c>
      <c r="B10" s="401" t="s">
        <v>38</v>
      </c>
      <c r="C10" s="720">
        <v>25466</v>
      </c>
      <c r="D10" s="720">
        <v>25506</v>
      </c>
      <c r="E10" s="720">
        <v>25427</v>
      </c>
      <c r="F10" s="721">
        <f t="shared" si="0"/>
        <v>-39</v>
      </c>
      <c r="G10" s="722">
        <f t="shared" si="1"/>
        <v>99.846854629702349</v>
      </c>
      <c r="H10" s="133"/>
      <c r="I10" s="8"/>
      <c r="J10" s="28"/>
      <c r="K10" s="8"/>
    </row>
    <row r="11" spans="1:11" ht="16.5">
      <c r="A11" s="565" t="s">
        <v>210</v>
      </c>
      <c r="B11" s="401" t="s">
        <v>38</v>
      </c>
      <c r="C11" s="720">
        <v>3645</v>
      </c>
      <c r="D11" s="720">
        <v>3618</v>
      </c>
      <c r="E11" s="720">
        <v>3633</v>
      </c>
      <c r="F11" s="721">
        <f t="shared" si="0"/>
        <v>-12</v>
      </c>
      <c r="G11" s="722">
        <f t="shared" si="1"/>
        <v>99.670781893004119</v>
      </c>
      <c r="H11" s="133"/>
      <c r="I11" s="8"/>
      <c r="J11" s="28"/>
      <c r="K11" s="8"/>
    </row>
    <row r="12" spans="1:11" ht="16.5">
      <c r="A12" s="564" t="s">
        <v>211</v>
      </c>
      <c r="B12" s="401" t="s">
        <v>38</v>
      </c>
      <c r="C12" s="720">
        <v>6225</v>
      </c>
      <c r="D12" s="720">
        <v>6407</v>
      </c>
      <c r="E12" s="720">
        <v>6339</v>
      </c>
      <c r="F12" s="721">
        <f t="shared" si="0"/>
        <v>114</v>
      </c>
      <c r="G12" s="722">
        <f t="shared" si="1"/>
        <v>101.83132530120483</v>
      </c>
      <c r="H12" s="133"/>
      <c r="I12" s="8"/>
      <c r="J12" s="28"/>
      <c r="K12" s="8"/>
    </row>
    <row r="13" spans="1:11" ht="33">
      <c r="A13" s="564" t="s">
        <v>232</v>
      </c>
      <c r="B13" s="566" t="s">
        <v>38</v>
      </c>
      <c r="C13" s="720">
        <v>1034</v>
      </c>
      <c r="D13" s="720">
        <v>1030</v>
      </c>
      <c r="E13" s="720">
        <v>1220</v>
      </c>
      <c r="F13" s="721">
        <f t="shared" si="0"/>
        <v>186</v>
      </c>
      <c r="G13" s="722">
        <f t="shared" si="1"/>
        <v>117.98839458413926</v>
      </c>
      <c r="H13" s="133"/>
      <c r="I13" s="8"/>
      <c r="J13" s="28"/>
      <c r="K13" s="8"/>
    </row>
    <row r="14" spans="1:11" s="29" customFormat="1" ht="16.5">
      <c r="A14" s="564" t="s">
        <v>230</v>
      </c>
      <c r="B14" s="566" t="s">
        <v>38</v>
      </c>
      <c r="C14" s="720">
        <v>1276</v>
      </c>
      <c r="D14" s="720">
        <v>1295</v>
      </c>
      <c r="E14" s="720">
        <v>1332</v>
      </c>
      <c r="F14" s="721">
        <f t="shared" si="0"/>
        <v>56</v>
      </c>
      <c r="G14" s="722">
        <f t="shared" si="1"/>
        <v>104.38871473354232</v>
      </c>
      <c r="H14" s="134"/>
      <c r="I14" s="35"/>
      <c r="J14" s="36"/>
      <c r="K14" s="35"/>
    </row>
    <row r="15" spans="1:11" ht="16.5">
      <c r="A15" s="567" t="s">
        <v>212</v>
      </c>
      <c r="B15" s="401" t="s">
        <v>38</v>
      </c>
      <c r="C15" s="720">
        <v>11102</v>
      </c>
      <c r="D15" s="720">
        <v>11151</v>
      </c>
      <c r="E15" s="720">
        <v>11401</v>
      </c>
      <c r="F15" s="721">
        <f t="shared" si="0"/>
        <v>299</v>
      </c>
      <c r="G15" s="722">
        <f t="shared" si="1"/>
        <v>102.69320843091334</v>
      </c>
      <c r="H15" s="133"/>
      <c r="I15" s="8"/>
      <c r="J15" s="28"/>
      <c r="K15" s="8"/>
    </row>
    <row r="16" spans="1:11" ht="16.5">
      <c r="A16" s="567" t="s">
        <v>213</v>
      </c>
      <c r="B16" s="401" t="s">
        <v>38</v>
      </c>
      <c r="C16" s="720">
        <v>707</v>
      </c>
      <c r="D16" s="720">
        <v>695</v>
      </c>
      <c r="E16" s="720">
        <v>723</v>
      </c>
      <c r="F16" s="721">
        <f t="shared" si="0"/>
        <v>16</v>
      </c>
      <c r="G16" s="722">
        <f t="shared" si="1"/>
        <v>102.26308345120225</v>
      </c>
      <c r="H16" s="133"/>
      <c r="I16" s="8"/>
      <c r="J16" s="28"/>
      <c r="K16" s="8"/>
    </row>
    <row r="17" spans="1:11" ht="16.5" customHeight="1">
      <c r="A17" s="564" t="s">
        <v>214</v>
      </c>
      <c r="B17" s="401" t="s">
        <v>38</v>
      </c>
      <c r="C17" s="720">
        <v>4718</v>
      </c>
      <c r="D17" s="720">
        <v>5048</v>
      </c>
      <c r="E17" s="720">
        <v>5460</v>
      </c>
      <c r="F17" s="721">
        <f t="shared" si="0"/>
        <v>742</v>
      </c>
      <c r="G17" s="722">
        <f t="shared" si="1"/>
        <v>115.72700296735906</v>
      </c>
      <c r="H17" s="133"/>
      <c r="I17" s="8"/>
      <c r="J17" s="28"/>
      <c r="K17" s="8"/>
    </row>
    <row r="18" spans="1:11" ht="33">
      <c r="A18" s="564" t="s">
        <v>231</v>
      </c>
      <c r="B18" s="401" t="s">
        <v>38</v>
      </c>
      <c r="C18" s="720">
        <v>4932</v>
      </c>
      <c r="D18" s="720">
        <v>4871</v>
      </c>
      <c r="E18" s="720">
        <v>4735</v>
      </c>
      <c r="F18" s="721">
        <f t="shared" si="0"/>
        <v>-197</v>
      </c>
      <c r="G18" s="722">
        <f t="shared" si="1"/>
        <v>96.005677210056774</v>
      </c>
      <c r="H18" s="133"/>
      <c r="I18" s="8"/>
      <c r="J18" s="28"/>
      <c r="K18" s="8"/>
    </row>
    <row r="19" spans="1:11" ht="16.5">
      <c r="A19" s="564" t="s">
        <v>215</v>
      </c>
      <c r="B19" s="401" t="s">
        <v>38</v>
      </c>
      <c r="C19" s="720">
        <v>7310</v>
      </c>
      <c r="D19" s="720">
        <v>7242</v>
      </c>
      <c r="E19" s="720">
        <v>7262</v>
      </c>
      <c r="F19" s="721">
        <f t="shared" si="0"/>
        <v>-48</v>
      </c>
      <c r="G19" s="722">
        <f t="shared" si="1"/>
        <v>99.343365253077977</v>
      </c>
      <c r="H19" s="133"/>
      <c r="I19" s="8"/>
      <c r="J19" s="28"/>
      <c r="K19" s="8"/>
    </row>
    <row r="20" spans="1:11" ht="16.5">
      <c r="A20" s="564" t="s">
        <v>216</v>
      </c>
      <c r="B20" s="401" t="s">
        <v>38</v>
      </c>
      <c r="C20" s="720">
        <v>6273</v>
      </c>
      <c r="D20" s="720">
        <v>6215</v>
      </c>
      <c r="E20" s="720">
        <v>6174</v>
      </c>
      <c r="F20" s="721">
        <f t="shared" si="0"/>
        <v>-99</v>
      </c>
      <c r="G20" s="722">
        <f t="shared" si="1"/>
        <v>98.42180774748924</v>
      </c>
      <c r="H20" s="133"/>
      <c r="I20" s="8"/>
      <c r="J20" s="28"/>
      <c r="K20" s="8"/>
    </row>
    <row r="21" spans="1:11" ht="33">
      <c r="A21" s="564" t="s">
        <v>217</v>
      </c>
      <c r="B21" s="401" t="s">
        <v>38</v>
      </c>
      <c r="C21" s="720">
        <v>2428</v>
      </c>
      <c r="D21" s="720">
        <v>2459</v>
      </c>
      <c r="E21" s="720">
        <v>2385</v>
      </c>
      <c r="F21" s="721">
        <f t="shared" si="0"/>
        <v>-43</v>
      </c>
      <c r="G21" s="722">
        <f t="shared" si="1"/>
        <v>98.228995057660626</v>
      </c>
      <c r="H21" s="133"/>
      <c r="I21" s="8"/>
      <c r="J21" s="28"/>
      <c r="K21" s="8"/>
    </row>
    <row r="22" spans="1:11" s="11" customFormat="1" ht="19.5">
      <c r="A22" s="567" t="s">
        <v>533</v>
      </c>
      <c r="B22" s="401" t="s">
        <v>38</v>
      </c>
      <c r="C22" s="738" t="s">
        <v>535</v>
      </c>
      <c r="D22" s="720">
        <v>17</v>
      </c>
      <c r="E22" s="738" t="s">
        <v>535</v>
      </c>
      <c r="F22" s="721"/>
      <c r="G22" s="722"/>
      <c r="H22" s="135"/>
      <c r="I22" s="8"/>
      <c r="J22" s="28"/>
      <c r="K22" s="8"/>
    </row>
    <row r="23" spans="1:11" s="11" customFormat="1" ht="42.75" thickBot="1">
      <c r="A23" s="568" t="s">
        <v>218</v>
      </c>
      <c r="B23" s="405" t="s">
        <v>38</v>
      </c>
      <c r="C23" s="727" t="s">
        <v>478</v>
      </c>
      <c r="D23" s="727" t="s">
        <v>478</v>
      </c>
      <c r="E23" s="727" t="s">
        <v>478</v>
      </c>
      <c r="F23" s="725">
        <v>0</v>
      </c>
      <c r="G23" s="726">
        <v>100</v>
      </c>
      <c r="H23" s="135"/>
      <c r="I23" s="8"/>
      <c r="J23" s="28"/>
      <c r="K23" s="8"/>
    </row>
    <row r="24" spans="1:11" s="11" customFormat="1" ht="38.25" customHeight="1">
      <c r="A24" s="805" t="s">
        <v>652</v>
      </c>
      <c r="B24" s="806"/>
      <c r="C24" s="806"/>
      <c r="D24" s="806"/>
      <c r="E24" s="806"/>
      <c r="F24" s="806"/>
      <c r="G24" s="806"/>
      <c r="H24" s="135"/>
      <c r="I24" s="8"/>
      <c r="J24" s="28"/>
      <c r="K24" s="8"/>
    </row>
    <row r="25" spans="1:11" s="11" customFormat="1" ht="0.75" customHeight="1" thickBot="1">
      <c r="A25" s="238"/>
      <c r="B25" s="238"/>
      <c r="C25" s="238"/>
      <c r="D25" s="238"/>
      <c r="E25" s="238"/>
      <c r="F25" s="238"/>
      <c r="G25" s="238"/>
      <c r="H25" s="63"/>
      <c r="I25" s="8"/>
      <c r="J25" s="28"/>
      <c r="K25" s="8"/>
    </row>
    <row r="26" spans="1:11" s="11" customFormat="1" ht="33.75" customHeight="1" thickBot="1">
      <c r="A26" s="785" t="s">
        <v>86</v>
      </c>
      <c r="B26" s="822"/>
      <c r="C26" s="824" t="s">
        <v>568</v>
      </c>
      <c r="D26" s="824" t="s">
        <v>494</v>
      </c>
      <c r="E26" s="824" t="s">
        <v>569</v>
      </c>
      <c r="F26" s="803" t="s">
        <v>570</v>
      </c>
      <c r="G26" s="804"/>
      <c r="H26" s="63"/>
      <c r="I26" s="8"/>
      <c r="J26" s="62"/>
      <c r="K26" s="8"/>
    </row>
    <row r="27" spans="1:11" s="11" customFormat="1" ht="17.25" thickBot="1">
      <c r="A27" s="786"/>
      <c r="B27" s="823"/>
      <c r="C27" s="825"/>
      <c r="D27" s="825"/>
      <c r="E27" s="825"/>
      <c r="F27" s="396" t="s">
        <v>157</v>
      </c>
      <c r="G27" s="397" t="s">
        <v>39</v>
      </c>
      <c r="H27" s="63"/>
      <c r="I27" s="8"/>
      <c r="J27" s="62"/>
      <c r="K27" s="8"/>
    </row>
    <row r="28" spans="1:11" ht="33">
      <c r="A28" s="398" t="s">
        <v>239</v>
      </c>
      <c r="B28" s="399" t="s">
        <v>38</v>
      </c>
      <c r="C28" s="393">
        <v>39293</v>
      </c>
      <c r="D28" s="393">
        <v>39065</v>
      </c>
      <c r="E28" s="393">
        <f>E29+E30</f>
        <v>39483</v>
      </c>
      <c r="F28" s="407">
        <f>E28-C28</f>
        <v>190</v>
      </c>
      <c r="G28" s="408">
        <f>E28/C28*100</f>
        <v>100.48354668770519</v>
      </c>
      <c r="H28" s="239"/>
      <c r="J28" s="4"/>
    </row>
    <row r="29" spans="1:11" ht="16.5">
      <c r="A29" s="400" t="s">
        <v>254</v>
      </c>
      <c r="B29" s="401" t="s">
        <v>38</v>
      </c>
      <c r="C29" s="394">
        <v>21827</v>
      </c>
      <c r="D29" s="394">
        <v>21770</v>
      </c>
      <c r="E29" s="394">
        <v>22102</v>
      </c>
      <c r="F29" s="407">
        <f t="shared" ref="F29:F38" si="2">E29-C29</f>
        <v>275</v>
      </c>
      <c r="G29" s="408">
        <f t="shared" ref="G29:G38" si="3">E29/C29*100</f>
        <v>101.25990745407066</v>
      </c>
      <c r="H29" s="239"/>
      <c r="J29" s="4"/>
    </row>
    <row r="30" spans="1:11" ht="16.5">
      <c r="A30" s="400" t="s">
        <v>255</v>
      </c>
      <c r="B30" s="401" t="s">
        <v>38</v>
      </c>
      <c r="C30" s="394">
        <v>17446</v>
      </c>
      <c r="D30" s="394">
        <v>17295</v>
      </c>
      <c r="E30" s="394">
        <v>17381</v>
      </c>
      <c r="F30" s="407">
        <f>E30-C30</f>
        <v>-65</v>
      </c>
      <c r="G30" s="408">
        <f>E30/C30*100</f>
        <v>99.627421758569298</v>
      </c>
      <c r="H30" s="239"/>
      <c r="J30" s="4"/>
    </row>
    <row r="31" spans="1:11" ht="16.5">
      <c r="A31" s="402" t="s">
        <v>226</v>
      </c>
      <c r="B31" s="401"/>
      <c r="C31" s="394"/>
      <c r="D31" s="394"/>
      <c r="E31" s="394"/>
      <c r="F31" s="407"/>
      <c r="G31" s="408"/>
      <c r="H31" s="239"/>
      <c r="J31" s="4"/>
    </row>
    <row r="32" spans="1:11" ht="16.5">
      <c r="A32" s="402" t="s">
        <v>228</v>
      </c>
      <c r="B32" s="401" t="s">
        <v>38</v>
      </c>
      <c r="C32" s="394">
        <v>34580</v>
      </c>
      <c r="D32" s="394">
        <v>34353</v>
      </c>
      <c r="E32" s="394">
        <f>E33+E34</f>
        <v>34753</v>
      </c>
      <c r="F32" s="407">
        <f t="shared" si="2"/>
        <v>173</v>
      </c>
      <c r="G32" s="408">
        <f t="shared" si="3"/>
        <v>100.50028918449971</v>
      </c>
      <c r="H32" s="239"/>
      <c r="J32" s="4"/>
    </row>
    <row r="33" spans="1:10" ht="16.5">
      <c r="A33" s="400" t="s">
        <v>254</v>
      </c>
      <c r="B33" s="401" t="s">
        <v>38</v>
      </c>
      <c r="C33" s="394">
        <v>21549</v>
      </c>
      <c r="D33" s="394">
        <v>21463</v>
      </c>
      <c r="E33" s="394">
        <v>21788</v>
      </c>
      <c r="F33" s="407">
        <f t="shared" si="2"/>
        <v>239</v>
      </c>
      <c r="G33" s="408">
        <f t="shared" si="3"/>
        <v>101.10910019026404</v>
      </c>
      <c r="H33" s="239"/>
      <c r="J33" s="4"/>
    </row>
    <row r="34" spans="1:10" ht="16.5">
      <c r="A34" s="400" t="s">
        <v>255</v>
      </c>
      <c r="B34" s="401" t="s">
        <v>38</v>
      </c>
      <c r="C34" s="394">
        <v>13031</v>
      </c>
      <c r="D34" s="394">
        <v>12890</v>
      </c>
      <c r="E34" s="394">
        <v>12965</v>
      </c>
      <c r="F34" s="407">
        <f>E34-C34</f>
        <v>-66</v>
      </c>
      <c r="G34" s="408">
        <f t="shared" si="3"/>
        <v>99.493515463126386</v>
      </c>
      <c r="H34" s="239"/>
      <c r="J34" s="4"/>
    </row>
    <row r="35" spans="1:10" ht="16.5">
      <c r="A35" s="403" t="s">
        <v>227</v>
      </c>
      <c r="B35" s="401" t="s">
        <v>38</v>
      </c>
      <c r="C35" s="394">
        <v>1765</v>
      </c>
      <c r="D35" s="394">
        <v>1809</v>
      </c>
      <c r="E35" s="394">
        <f>E36+E37</f>
        <v>1808</v>
      </c>
      <c r="F35" s="407">
        <f t="shared" si="2"/>
        <v>43</v>
      </c>
      <c r="G35" s="408">
        <f t="shared" si="3"/>
        <v>102.43626062322946</v>
      </c>
      <c r="H35" s="239"/>
      <c r="J35" s="4"/>
    </row>
    <row r="36" spans="1:10" ht="16.5">
      <c r="A36" s="400" t="s">
        <v>254</v>
      </c>
      <c r="B36" s="401" t="s">
        <v>38</v>
      </c>
      <c r="C36" s="394">
        <v>272</v>
      </c>
      <c r="D36" s="394">
        <v>302</v>
      </c>
      <c r="E36" s="394">
        <v>308</v>
      </c>
      <c r="F36" s="407">
        <f t="shared" si="2"/>
        <v>36</v>
      </c>
      <c r="G36" s="408">
        <f t="shared" si="3"/>
        <v>113.23529411764706</v>
      </c>
      <c r="H36" s="239"/>
      <c r="J36" s="4"/>
    </row>
    <row r="37" spans="1:10" ht="16.5">
      <c r="A37" s="400" t="s">
        <v>255</v>
      </c>
      <c r="B37" s="401" t="s">
        <v>38</v>
      </c>
      <c r="C37" s="394">
        <v>1493</v>
      </c>
      <c r="D37" s="394">
        <v>1507</v>
      </c>
      <c r="E37" s="394">
        <v>1500</v>
      </c>
      <c r="F37" s="407">
        <f t="shared" si="2"/>
        <v>7</v>
      </c>
      <c r="G37" s="408">
        <f t="shared" si="3"/>
        <v>100.46885465505693</v>
      </c>
      <c r="H37" s="239"/>
      <c r="J37" s="4"/>
    </row>
    <row r="38" spans="1:10" ht="33.75" customHeight="1" thickBot="1">
      <c r="A38" s="404" t="s">
        <v>229</v>
      </c>
      <c r="B38" s="405" t="s">
        <v>38</v>
      </c>
      <c r="C38" s="395">
        <v>2948</v>
      </c>
      <c r="D38" s="395">
        <f>D28-D32-D35</f>
        <v>2903</v>
      </c>
      <c r="E38" s="395">
        <f>E28-E32-E35</f>
        <v>2922</v>
      </c>
      <c r="F38" s="409">
        <f t="shared" si="2"/>
        <v>-26</v>
      </c>
      <c r="G38" s="410">
        <f t="shared" si="3"/>
        <v>99.1180461329715</v>
      </c>
      <c r="H38" s="240"/>
      <c r="J38" s="4"/>
    </row>
    <row r="40" spans="1:10" ht="18" customHeight="1">
      <c r="A40" s="796" t="s">
        <v>256</v>
      </c>
      <c r="B40" s="796"/>
      <c r="C40" s="796"/>
      <c r="D40" s="796"/>
      <c r="E40" s="796"/>
      <c r="F40" s="796"/>
      <c r="G40" s="796"/>
      <c r="H40" s="796"/>
    </row>
    <row r="41" spans="1:10" ht="13.5" customHeight="1" thickBot="1">
      <c r="A41" s="425"/>
      <c r="B41" s="425"/>
      <c r="C41" s="425"/>
      <c r="D41" s="425"/>
      <c r="E41" s="425"/>
      <c r="F41" s="425"/>
      <c r="G41" s="425"/>
      <c r="H41" s="406"/>
    </row>
    <row r="42" spans="1:10" ht="27.75" customHeight="1" thickBot="1">
      <c r="A42" s="797" t="s">
        <v>86</v>
      </c>
      <c r="B42" s="797" t="s">
        <v>144</v>
      </c>
      <c r="C42" s="799" t="s">
        <v>566</v>
      </c>
      <c r="D42" s="799" t="s">
        <v>495</v>
      </c>
      <c r="E42" s="799" t="s">
        <v>567</v>
      </c>
      <c r="F42" s="801" t="s">
        <v>626</v>
      </c>
      <c r="G42" s="802"/>
      <c r="H42" s="75"/>
      <c r="J42" s="129"/>
    </row>
    <row r="43" spans="1:10" ht="17.25" thickBot="1">
      <c r="A43" s="798"/>
      <c r="B43" s="798"/>
      <c r="C43" s="800"/>
      <c r="D43" s="800"/>
      <c r="E43" s="800"/>
      <c r="F43" s="396" t="s">
        <v>157</v>
      </c>
      <c r="G43" s="397" t="s">
        <v>39</v>
      </c>
      <c r="H43" s="76"/>
      <c r="J43" s="129"/>
    </row>
    <row r="44" spans="1:10" s="29" customFormat="1" ht="33">
      <c r="A44" s="524" t="s">
        <v>155</v>
      </c>
      <c r="B44" s="525" t="s">
        <v>38</v>
      </c>
      <c r="C44" s="542">
        <f>C45+C47+C48+C49+C50+C54</f>
        <v>14846</v>
      </c>
      <c r="D44" s="542">
        <f>D45+D47+D48+D49+D50+D54</f>
        <v>14699</v>
      </c>
      <c r="E44" s="542">
        <f>E45+E47+E48+E49+E50+E54</f>
        <v>14749</v>
      </c>
      <c r="F44" s="542">
        <f>E44-C44</f>
        <v>-97</v>
      </c>
      <c r="G44" s="548">
        <f>E44/C44*100</f>
        <v>99.3466253536306</v>
      </c>
      <c r="H44" s="64"/>
      <c r="I44" s="132"/>
      <c r="J44" s="132"/>
    </row>
    <row r="45" spans="1:10" s="29" customFormat="1" ht="33">
      <c r="A45" s="526" t="s">
        <v>454</v>
      </c>
      <c r="B45" s="399" t="s">
        <v>38</v>
      </c>
      <c r="C45" s="407">
        <v>1058</v>
      </c>
      <c r="D45" s="407">
        <v>1057</v>
      </c>
      <c r="E45" s="407">
        <v>1054</v>
      </c>
      <c r="F45" s="407">
        <f>E45-C45</f>
        <v>-4</v>
      </c>
      <c r="G45" s="408">
        <f>E45/C45*100</f>
        <v>99.621928166351609</v>
      </c>
      <c r="H45" s="64"/>
      <c r="I45" s="132"/>
      <c r="J45" s="132"/>
    </row>
    <row r="46" spans="1:10" s="7" customFormat="1" ht="16.5">
      <c r="A46" s="526" t="s">
        <v>455</v>
      </c>
      <c r="B46" s="527"/>
      <c r="C46" s="539"/>
      <c r="D46" s="540"/>
      <c r="E46" s="540"/>
      <c r="F46" s="541"/>
      <c r="G46" s="522"/>
      <c r="H46" s="65"/>
      <c r="I46" s="30"/>
      <c r="J46" s="30"/>
    </row>
    <row r="47" spans="1:10" ht="16.5">
      <c r="A47" s="528" t="s">
        <v>456</v>
      </c>
      <c r="B47" s="529" t="s">
        <v>38</v>
      </c>
      <c r="C47" s="543">
        <v>418</v>
      </c>
      <c r="D47" s="543">
        <v>418</v>
      </c>
      <c r="E47" s="543">
        <v>412</v>
      </c>
      <c r="F47" s="543">
        <f t="shared" ref="F47:F57" si="4">E47-C47</f>
        <v>-6</v>
      </c>
      <c r="G47" s="549">
        <f t="shared" ref="G47:G57" si="5">E47/C47*100</f>
        <v>98.564593301435409</v>
      </c>
      <c r="H47" s="66"/>
      <c r="I47" s="31"/>
      <c r="J47" s="31"/>
    </row>
    <row r="48" spans="1:10" ht="16.5">
      <c r="A48" s="530" t="s">
        <v>457</v>
      </c>
      <c r="B48" s="529" t="s">
        <v>38</v>
      </c>
      <c r="C48" s="543">
        <v>389</v>
      </c>
      <c r="D48" s="543">
        <v>386</v>
      </c>
      <c r="E48" s="543">
        <v>391</v>
      </c>
      <c r="F48" s="543">
        <f t="shared" si="4"/>
        <v>2</v>
      </c>
      <c r="G48" s="549">
        <f t="shared" si="5"/>
        <v>100.51413881748073</v>
      </c>
      <c r="H48" s="66"/>
      <c r="I48" s="31"/>
      <c r="J48" s="31"/>
    </row>
    <row r="49" spans="1:10" ht="16.5">
      <c r="A49" s="531" t="s">
        <v>458</v>
      </c>
      <c r="B49" s="532" t="s">
        <v>38</v>
      </c>
      <c r="C49" s="544">
        <v>6526</v>
      </c>
      <c r="D49" s="544">
        <v>6463</v>
      </c>
      <c r="E49" s="544">
        <v>6510</v>
      </c>
      <c r="F49" s="543">
        <f t="shared" si="4"/>
        <v>-16</v>
      </c>
      <c r="G49" s="549">
        <f t="shared" si="5"/>
        <v>99.754826846460304</v>
      </c>
      <c r="H49" s="66"/>
      <c r="I49" s="31"/>
      <c r="J49" s="31"/>
    </row>
    <row r="50" spans="1:10" ht="16.5">
      <c r="A50" s="531" t="s">
        <v>459</v>
      </c>
      <c r="B50" s="532" t="s">
        <v>38</v>
      </c>
      <c r="C50" s="544">
        <v>5139</v>
      </c>
      <c r="D50" s="544">
        <f>D51+D52+D53</f>
        <v>5074</v>
      </c>
      <c r="E50" s="544">
        <v>5075</v>
      </c>
      <c r="F50" s="543">
        <f t="shared" si="4"/>
        <v>-64</v>
      </c>
      <c r="G50" s="549">
        <f t="shared" si="5"/>
        <v>98.754621521696833</v>
      </c>
      <c r="H50" s="66"/>
      <c r="I50" s="31"/>
      <c r="J50" s="31"/>
    </row>
    <row r="51" spans="1:10" ht="15.75">
      <c r="A51" s="533" t="s">
        <v>492</v>
      </c>
      <c r="B51" s="534" t="s">
        <v>38</v>
      </c>
      <c r="C51" s="545">
        <v>267</v>
      </c>
      <c r="D51" s="545">
        <v>266</v>
      </c>
      <c r="E51" s="545">
        <v>15</v>
      </c>
      <c r="F51" s="545">
        <f t="shared" si="4"/>
        <v>-252</v>
      </c>
      <c r="G51" s="550">
        <f t="shared" si="5"/>
        <v>5.6179775280898872</v>
      </c>
      <c r="H51" s="66"/>
      <c r="I51" s="31"/>
      <c r="J51" s="31"/>
    </row>
    <row r="52" spans="1:10" ht="30">
      <c r="A52" s="533" t="s">
        <v>491</v>
      </c>
      <c r="B52" s="534" t="s">
        <v>38</v>
      </c>
      <c r="C52" s="545">
        <v>4625</v>
      </c>
      <c r="D52" s="545">
        <v>4561</v>
      </c>
      <c r="E52" s="545">
        <v>4812</v>
      </c>
      <c r="F52" s="545">
        <f t="shared" si="4"/>
        <v>187</v>
      </c>
      <c r="G52" s="550">
        <f t="shared" si="5"/>
        <v>104.04324324324324</v>
      </c>
      <c r="H52" s="66"/>
      <c r="I52" s="32"/>
      <c r="J52" s="31"/>
    </row>
    <row r="53" spans="1:10" ht="15.75">
      <c r="A53" s="533" t="s">
        <v>452</v>
      </c>
      <c r="B53" s="534" t="s">
        <v>38</v>
      </c>
      <c r="C53" s="545">
        <v>247</v>
      </c>
      <c r="D53" s="545">
        <v>247</v>
      </c>
      <c r="E53" s="545">
        <v>248</v>
      </c>
      <c r="F53" s="545">
        <f t="shared" si="4"/>
        <v>1</v>
      </c>
      <c r="G53" s="550">
        <f t="shared" si="5"/>
        <v>100.40485829959513</v>
      </c>
      <c r="H53" s="66"/>
      <c r="I53" s="32"/>
      <c r="J53" s="31"/>
    </row>
    <row r="54" spans="1:10" ht="16.5">
      <c r="A54" s="526" t="s">
        <v>453</v>
      </c>
      <c r="B54" s="407" t="s">
        <v>38</v>
      </c>
      <c r="C54" s="407">
        <v>1316</v>
      </c>
      <c r="D54" s="407">
        <v>1301</v>
      </c>
      <c r="E54" s="407">
        <f>42+18+14+112+37+218+68+12+571+47+22+16+16+2+2+90+20</f>
        <v>1307</v>
      </c>
      <c r="F54" s="407">
        <f t="shared" si="4"/>
        <v>-9</v>
      </c>
      <c r="G54" s="551">
        <f t="shared" si="5"/>
        <v>99.316109422492403</v>
      </c>
      <c r="H54" s="66"/>
      <c r="I54" s="32"/>
      <c r="J54" s="31"/>
    </row>
    <row r="55" spans="1:10" ht="36">
      <c r="A55" s="535" t="s">
        <v>529</v>
      </c>
      <c r="B55" s="536" t="s">
        <v>38</v>
      </c>
      <c r="C55" s="546">
        <v>1463</v>
      </c>
      <c r="D55" s="546">
        <v>1369</v>
      </c>
      <c r="E55" s="546">
        <v>1349</v>
      </c>
      <c r="F55" s="552">
        <f t="shared" si="4"/>
        <v>-114</v>
      </c>
      <c r="G55" s="553">
        <f t="shared" si="5"/>
        <v>92.20779220779221</v>
      </c>
      <c r="H55" s="67"/>
      <c r="I55" s="32"/>
      <c r="J55" s="32"/>
    </row>
    <row r="56" spans="1:10" ht="36">
      <c r="A56" s="535" t="s">
        <v>530</v>
      </c>
      <c r="B56" s="536" t="s">
        <v>38</v>
      </c>
      <c r="C56" s="546">
        <v>2793</v>
      </c>
      <c r="D56" s="546">
        <v>2939</v>
      </c>
      <c r="E56" s="546">
        <v>1715</v>
      </c>
      <c r="F56" s="552">
        <f t="shared" si="4"/>
        <v>-1078</v>
      </c>
      <c r="G56" s="553">
        <f t="shared" si="5"/>
        <v>61.403508771929829</v>
      </c>
      <c r="H56" s="67"/>
      <c r="J56" s="32"/>
    </row>
    <row r="57" spans="1:10" ht="18" thickBot="1">
      <c r="A57" s="537" t="s">
        <v>460</v>
      </c>
      <c r="B57" s="538" t="s">
        <v>38</v>
      </c>
      <c r="C57" s="547">
        <f>C56+C55+C44</f>
        <v>19102</v>
      </c>
      <c r="D57" s="547">
        <f>D56+D55+D44</f>
        <v>19007</v>
      </c>
      <c r="E57" s="547">
        <f>E56+E55+E44</f>
        <v>17813</v>
      </c>
      <c r="F57" s="554">
        <f t="shared" si="4"/>
        <v>-1289</v>
      </c>
      <c r="G57" s="555">
        <f t="shared" si="5"/>
        <v>93.252015495759608</v>
      </c>
      <c r="H57" s="67"/>
      <c r="J57" s="32"/>
    </row>
    <row r="58" spans="1:10" ht="48.75" customHeight="1">
      <c r="A58" s="794" t="s">
        <v>531</v>
      </c>
      <c r="B58" s="795"/>
      <c r="C58" s="795"/>
      <c r="D58" s="795"/>
      <c r="E58" s="795"/>
      <c r="F58" s="795"/>
      <c r="G58" s="795"/>
      <c r="H58" s="57"/>
    </row>
    <row r="68" spans="1:8">
      <c r="A68" s="11"/>
      <c r="B68" s="11"/>
      <c r="C68" s="11"/>
      <c r="D68" s="11"/>
      <c r="E68" s="11"/>
      <c r="F68" s="11"/>
      <c r="G68" s="11"/>
      <c r="H68" s="11"/>
    </row>
  </sheetData>
  <mergeCells count="23">
    <mergeCell ref="F26:G26"/>
    <mergeCell ref="A24:G24"/>
    <mergeCell ref="A1:H1"/>
    <mergeCell ref="C2:G2"/>
    <mergeCell ref="A3:A5"/>
    <mergeCell ref="B3:B5"/>
    <mergeCell ref="C3:C5"/>
    <mergeCell ref="D3:D5"/>
    <mergeCell ref="E3:E5"/>
    <mergeCell ref="F3:G4"/>
    <mergeCell ref="A26:A27"/>
    <mergeCell ref="B26:B27"/>
    <mergeCell ref="C26:C27"/>
    <mergeCell ref="D26:D27"/>
    <mergeCell ref="E26:E27"/>
    <mergeCell ref="A58:G58"/>
    <mergeCell ref="A40:H40"/>
    <mergeCell ref="A42:A43"/>
    <mergeCell ref="B42:B43"/>
    <mergeCell ref="C42:C43"/>
    <mergeCell ref="D42:D43"/>
    <mergeCell ref="E42:E43"/>
    <mergeCell ref="F42:G42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63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27"/>
  <sheetViews>
    <sheetView topLeftCell="A20" workbookViewId="0">
      <selection activeCell="C27" sqref="C27"/>
    </sheetView>
  </sheetViews>
  <sheetFormatPr defaultRowHeight="12.75"/>
  <cols>
    <col min="1" max="1" width="47.85546875" style="2" customWidth="1"/>
    <col min="2" max="2" width="8" style="2" customWidth="1"/>
    <col min="3" max="4" width="12.5703125" style="2" customWidth="1"/>
    <col min="5" max="5" width="11.85546875" style="2" customWidth="1"/>
    <col min="6" max="6" width="11.570312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826" t="s">
        <v>51</v>
      </c>
      <c r="B1" s="826"/>
      <c r="C1" s="826"/>
      <c r="D1" s="826"/>
      <c r="E1" s="826"/>
      <c r="F1" s="826"/>
      <c r="G1" s="826"/>
      <c r="H1" s="826"/>
    </row>
    <row r="2" spans="1:13" ht="19.5" thickBot="1">
      <c r="A2" s="427"/>
      <c r="B2" s="427"/>
      <c r="C2" s="427"/>
      <c r="D2" s="427"/>
      <c r="E2" s="427"/>
      <c r="F2" s="427"/>
      <c r="H2" s="10"/>
    </row>
    <row r="3" spans="1:13" ht="51.75" thickBot="1">
      <c r="A3" s="780" t="s">
        <v>86</v>
      </c>
      <c r="B3" s="782" t="s">
        <v>49</v>
      </c>
      <c r="C3" s="828" t="s">
        <v>82</v>
      </c>
      <c r="D3" s="829"/>
      <c r="E3" s="829"/>
      <c r="F3" s="830"/>
      <c r="G3" s="428" t="s">
        <v>203</v>
      </c>
      <c r="H3" s="429" t="s">
        <v>77</v>
      </c>
      <c r="M3" s="33"/>
    </row>
    <row r="4" spans="1:13" ht="54.75" customHeight="1" thickBot="1">
      <c r="A4" s="781"/>
      <c r="B4" s="827"/>
      <c r="C4" s="430" t="s">
        <v>564</v>
      </c>
      <c r="D4" s="430" t="s">
        <v>525</v>
      </c>
      <c r="E4" s="430" t="s">
        <v>565</v>
      </c>
      <c r="F4" s="431" t="s">
        <v>571</v>
      </c>
      <c r="G4" s="432" t="s">
        <v>565</v>
      </c>
      <c r="H4" s="430" t="s">
        <v>565</v>
      </c>
      <c r="M4" s="34"/>
    </row>
    <row r="5" spans="1:13" ht="36.75" customHeight="1">
      <c r="A5" s="433" t="s">
        <v>235</v>
      </c>
      <c r="B5" s="434" t="s">
        <v>38</v>
      </c>
      <c r="C5" s="393">
        <v>1828</v>
      </c>
      <c r="D5" s="393">
        <v>1532</v>
      </c>
      <c r="E5" s="393">
        <v>1574</v>
      </c>
      <c r="F5" s="446">
        <f>E5-C5</f>
        <v>-254</v>
      </c>
      <c r="G5" s="446">
        <v>575</v>
      </c>
      <c r="H5" s="446">
        <v>24900</v>
      </c>
      <c r="M5" s="34"/>
    </row>
    <row r="6" spans="1:13" ht="20.25" customHeight="1" thickBot="1">
      <c r="A6" s="435" t="s">
        <v>42</v>
      </c>
      <c r="B6" s="436" t="s">
        <v>38</v>
      </c>
      <c r="C6" s="447">
        <v>1482</v>
      </c>
      <c r="D6" s="443">
        <v>1255</v>
      </c>
      <c r="E6" s="448">
        <v>1254</v>
      </c>
      <c r="F6" s="449">
        <f>E6-C6</f>
        <v>-228</v>
      </c>
      <c r="G6" s="449">
        <v>521</v>
      </c>
      <c r="H6" s="452">
        <v>21900</v>
      </c>
      <c r="M6" s="34"/>
    </row>
    <row r="7" spans="1:13" ht="35.25" customHeight="1" thickBot="1">
      <c r="A7" s="437" t="s">
        <v>50</v>
      </c>
      <c r="B7" s="438" t="s">
        <v>39</v>
      </c>
      <c r="C7" s="444">
        <v>1.2</v>
      </c>
      <c r="D7" s="444">
        <v>1</v>
      </c>
      <c r="E7" s="444">
        <v>1</v>
      </c>
      <c r="F7" s="392">
        <f>E7-C7</f>
        <v>-0.19999999999999996</v>
      </c>
      <c r="G7" s="523">
        <v>2.7</v>
      </c>
      <c r="H7" s="453">
        <v>1.7</v>
      </c>
      <c r="M7" s="34"/>
    </row>
    <row r="8" spans="1:13" ht="54.75" customHeight="1" thickBot="1">
      <c r="A8" s="439" t="s">
        <v>66</v>
      </c>
      <c r="B8" s="438" t="s">
        <v>43</v>
      </c>
      <c r="C8" s="445">
        <v>2917</v>
      </c>
      <c r="D8" s="445">
        <v>2881</v>
      </c>
      <c r="E8" s="445">
        <v>4267</v>
      </c>
      <c r="F8" s="449">
        <f>E8-C8</f>
        <v>1350</v>
      </c>
      <c r="G8" s="730">
        <v>380</v>
      </c>
      <c r="H8" s="454">
        <v>42500</v>
      </c>
      <c r="M8" s="34"/>
    </row>
    <row r="9" spans="1:13" ht="43.5" customHeight="1" thickBot="1">
      <c r="A9" s="440" t="s">
        <v>63</v>
      </c>
      <c r="B9" s="438" t="s">
        <v>38</v>
      </c>
      <c r="C9" s="444">
        <v>0.6</v>
      </c>
      <c r="D9" s="444">
        <v>0.5</v>
      </c>
      <c r="E9" s="444">
        <v>0.4</v>
      </c>
      <c r="F9" s="392">
        <f>E9-C9</f>
        <v>-0.19999999999999996</v>
      </c>
      <c r="G9" s="523">
        <v>1.8</v>
      </c>
      <c r="H9" s="235">
        <v>0.67</v>
      </c>
    </row>
    <row r="10" spans="1:13" ht="33" hidden="1">
      <c r="A10" s="43" t="s">
        <v>241</v>
      </c>
      <c r="B10" s="44"/>
      <c r="C10" s="45"/>
      <c r="D10" s="45"/>
      <c r="E10" s="46"/>
      <c r="F10" s="79"/>
      <c r="G10" s="78"/>
      <c r="H10" s="47"/>
    </row>
    <row r="11" spans="1:13" ht="21" hidden="1" customHeight="1">
      <c r="A11" s="48" t="s">
        <v>242</v>
      </c>
      <c r="B11" s="49" t="s">
        <v>39</v>
      </c>
      <c r="C11" s="50">
        <v>21.5</v>
      </c>
      <c r="D11" s="50">
        <v>23.8</v>
      </c>
      <c r="E11" s="41">
        <v>29.4</v>
      </c>
      <c r="F11" s="50">
        <f>E11-C11</f>
        <v>7.8999999999999986</v>
      </c>
      <c r="G11" s="80"/>
      <c r="H11" s="51"/>
    </row>
    <row r="12" spans="1:13" ht="21" hidden="1" customHeight="1">
      <c r="A12" s="48" t="s">
        <v>243</v>
      </c>
      <c r="B12" s="49" t="s">
        <v>39</v>
      </c>
      <c r="C12" s="50">
        <v>69.2</v>
      </c>
      <c r="D12" s="50">
        <v>68.8</v>
      </c>
      <c r="E12" s="41">
        <v>64.7</v>
      </c>
      <c r="F12" s="50">
        <f>E12-C12</f>
        <v>-4.5</v>
      </c>
      <c r="G12" s="80"/>
      <c r="H12" s="51"/>
    </row>
    <row r="13" spans="1:13" ht="21" hidden="1" customHeight="1" thickBot="1">
      <c r="A13" s="52" t="s">
        <v>244</v>
      </c>
      <c r="B13" s="53" t="s">
        <v>39</v>
      </c>
      <c r="C13" s="42">
        <v>9.3000000000000007</v>
      </c>
      <c r="D13" s="42">
        <v>7.4</v>
      </c>
      <c r="E13" s="54">
        <v>5.9</v>
      </c>
      <c r="F13" s="42">
        <f>E13-C13</f>
        <v>-3.4000000000000004</v>
      </c>
      <c r="G13" s="81"/>
      <c r="H13" s="55"/>
    </row>
    <row r="14" spans="1:13" s="4" customFormat="1" ht="40.5" customHeight="1">
      <c r="A14" s="441"/>
      <c r="B14" s="442"/>
      <c r="C14" s="442"/>
      <c r="D14" s="442"/>
      <c r="E14" s="442"/>
      <c r="F14" s="442"/>
      <c r="G14" s="442"/>
      <c r="H14" s="442"/>
      <c r="I14" s="442"/>
    </row>
    <row r="15" spans="1:13" s="4" customFormat="1" ht="19.5" customHeight="1">
      <c r="A15" s="5"/>
      <c r="B15" s="450"/>
      <c r="C15" s="166"/>
      <c r="D15" s="166"/>
      <c r="E15" s="451"/>
    </row>
    <row r="16" spans="1:13" s="4" customFormat="1" ht="19.5" customHeight="1">
      <c r="A16" s="5"/>
      <c r="B16" s="450"/>
      <c r="C16" s="166"/>
      <c r="D16" s="166"/>
      <c r="E16" s="451"/>
    </row>
    <row r="17" spans="1:18" s="4" customFormat="1" ht="21.75" customHeight="1">
      <c r="A17" s="5"/>
      <c r="B17" s="450"/>
      <c r="C17" s="166"/>
      <c r="D17" s="166"/>
      <c r="E17" s="451"/>
    </row>
    <row r="18" spans="1:18" s="4" customFormat="1" ht="19.5" customHeight="1">
      <c r="A18" s="5"/>
      <c r="B18" s="450"/>
      <c r="C18" s="166"/>
      <c r="D18" s="166"/>
      <c r="E18" s="451"/>
    </row>
    <row r="19" spans="1:18" s="4" customFormat="1" ht="19.5" customHeight="1">
      <c r="A19" s="5"/>
      <c r="B19" s="450"/>
      <c r="C19" s="166"/>
      <c r="D19" s="166"/>
      <c r="E19" s="451"/>
    </row>
    <row r="20" spans="1:18" s="4" customFormat="1" ht="19.5" customHeight="1">
      <c r="A20" s="5"/>
      <c r="B20" s="450"/>
      <c r="C20" s="166"/>
      <c r="D20" s="166"/>
      <c r="E20" s="451"/>
    </row>
    <row r="21" spans="1:18" s="4" customFormat="1" ht="19.5" customHeight="1">
      <c r="A21" s="5"/>
      <c r="B21" s="450"/>
      <c r="C21" s="166"/>
      <c r="D21" s="166"/>
      <c r="E21" s="451"/>
      <c r="P21" s="22"/>
      <c r="Q21" s="61"/>
      <c r="R21" s="61"/>
    </row>
    <row r="22" spans="1:18" s="4" customFormat="1" ht="19.5" customHeight="1">
      <c r="A22" s="5"/>
      <c r="B22" s="450"/>
      <c r="C22" s="166"/>
      <c r="D22" s="166"/>
      <c r="E22" s="451"/>
      <c r="P22" s="22"/>
      <c r="Q22" s="61"/>
      <c r="R22" s="61"/>
    </row>
    <row r="23" spans="1:18" ht="15.75">
      <c r="P23" s="22"/>
      <c r="Q23" s="61"/>
      <c r="R23" s="61"/>
    </row>
    <row r="24" spans="1:18" ht="15.75">
      <c r="P24" s="22"/>
      <c r="Q24" s="61"/>
      <c r="R24" s="61"/>
    </row>
    <row r="25" spans="1:18" ht="15.75">
      <c r="P25" s="22"/>
      <c r="Q25" s="61"/>
      <c r="R25" s="61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6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/>
  <dimension ref="A1:N82"/>
  <sheetViews>
    <sheetView view="pageBreakPreview" topLeftCell="A92" zoomScale="90" zoomScaleSheetLayoutView="90" zoomScalePageLayoutView="80" workbookViewId="0">
      <selection activeCell="K58" sqref="K58"/>
    </sheetView>
  </sheetViews>
  <sheetFormatPr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s="71" customFormat="1" ht="15">
      <c r="A1" s="4"/>
      <c r="B1" s="39"/>
      <c r="C1" s="13"/>
      <c r="D1" s="13"/>
      <c r="E1" s="13"/>
      <c r="F1" s="13"/>
      <c r="G1" s="13"/>
      <c r="H1" s="13"/>
      <c r="I1" s="13"/>
      <c r="J1" s="13"/>
      <c r="K1" s="72"/>
      <c r="L1" s="72"/>
      <c r="M1" s="72"/>
    </row>
    <row r="2" spans="1:13" ht="34.5" customHeight="1" thickBot="1">
      <c r="A2" s="831" t="s">
        <v>462</v>
      </c>
      <c r="B2" s="831"/>
      <c r="C2" s="831"/>
      <c r="D2" s="831"/>
      <c r="E2" s="831"/>
      <c r="F2" s="831"/>
      <c r="G2" s="831"/>
      <c r="H2" s="831"/>
      <c r="I2" s="831"/>
      <c r="J2" s="831"/>
      <c r="K2" s="115"/>
      <c r="L2" s="21"/>
      <c r="M2" s="21"/>
    </row>
    <row r="3" spans="1:13" ht="22.5" customHeight="1" thickBot="1">
      <c r="A3" s="842"/>
      <c r="B3" s="834" t="s">
        <v>181</v>
      </c>
      <c r="C3" s="835"/>
      <c r="D3" s="836"/>
      <c r="E3" s="834" t="s">
        <v>77</v>
      </c>
      <c r="F3" s="835"/>
      <c r="G3" s="836"/>
      <c r="H3" s="845" t="s">
        <v>35</v>
      </c>
      <c r="I3" s="835"/>
      <c r="J3" s="836"/>
      <c r="K3" s="19"/>
      <c r="L3" s="21"/>
      <c r="M3" s="21"/>
    </row>
    <row r="4" spans="1:13" ht="14.25">
      <c r="A4" s="843"/>
      <c r="B4" s="846" t="s">
        <v>31</v>
      </c>
      <c r="C4" s="847" t="s">
        <v>36</v>
      </c>
      <c r="D4" s="832" t="s">
        <v>528</v>
      </c>
      <c r="E4" s="837" t="s">
        <v>31</v>
      </c>
      <c r="F4" s="839" t="s">
        <v>36</v>
      </c>
      <c r="G4" s="841" t="s">
        <v>528</v>
      </c>
      <c r="H4" s="848" t="s">
        <v>31</v>
      </c>
      <c r="I4" s="847" t="s">
        <v>36</v>
      </c>
      <c r="J4" s="832" t="s">
        <v>528</v>
      </c>
      <c r="K4" s="20"/>
      <c r="L4" s="20"/>
      <c r="M4" s="20"/>
    </row>
    <row r="5" spans="1:13" ht="57.75" customHeight="1" thickBot="1">
      <c r="A5" s="844"/>
      <c r="B5" s="838"/>
      <c r="C5" s="840"/>
      <c r="D5" s="833"/>
      <c r="E5" s="838"/>
      <c r="F5" s="840"/>
      <c r="G5" s="833"/>
      <c r="H5" s="849"/>
      <c r="I5" s="840"/>
      <c r="J5" s="833"/>
      <c r="K5" s="20"/>
      <c r="L5" s="20"/>
      <c r="M5" s="20"/>
    </row>
    <row r="6" spans="1:13" ht="18" hidden="1" customHeight="1">
      <c r="A6" s="296" t="s">
        <v>14</v>
      </c>
      <c r="B6" s="297">
        <v>2679.4</v>
      </c>
      <c r="C6" s="298">
        <v>101.1</v>
      </c>
      <c r="D6" s="299">
        <v>101.1</v>
      </c>
      <c r="E6" s="297">
        <v>1662.34</v>
      </c>
      <c r="F6" s="300">
        <f>E6/1645.8*100</f>
        <v>101.00498237938996</v>
      </c>
      <c r="G6" s="301">
        <f t="shared" ref="G6:G11" si="0">E6/1645.8*100</f>
        <v>101.00498237938996</v>
      </c>
      <c r="H6" s="297">
        <v>1506.8</v>
      </c>
      <c r="I6" s="298">
        <v>102.2</v>
      </c>
      <c r="J6" s="299">
        <v>102.2</v>
      </c>
      <c r="K6" s="20"/>
      <c r="L6" s="20"/>
      <c r="M6" s="20"/>
    </row>
    <row r="7" spans="1:13" ht="18" hidden="1" customHeight="1">
      <c r="A7" s="302" t="s">
        <v>15</v>
      </c>
      <c r="B7" s="303">
        <v>2703.1</v>
      </c>
      <c r="C7" s="304">
        <v>100.9</v>
      </c>
      <c r="D7" s="305">
        <v>102</v>
      </c>
      <c r="E7" s="303">
        <v>1671.55</v>
      </c>
      <c r="F7" s="306">
        <f t="shared" ref="F7:F12" si="1">E7/E6*100</f>
        <v>100.55403828338368</v>
      </c>
      <c r="G7" s="307">
        <f t="shared" si="0"/>
        <v>101.56458864989671</v>
      </c>
      <c r="H7" s="303">
        <v>1524.3</v>
      </c>
      <c r="I7" s="304">
        <v>101.2</v>
      </c>
      <c r="J7" s="305">
        <v>103.4</v>
      </c>
      <c r="K7" s="20"/>
      <c r="L7" s="20"/>
      <c r="M7" s="20"/>
    </row>
    <row r="8" spans="1:13" ht="18" hidden="1" customHeight="1">
      <c r="A8" s="302" t="s">
        <v>16</v>
      </c>
      <c r="B8" s="303">
        <v>2800.3</v>
      </c>
      <c r="C8" s="304">
        <v>103.6</v>
      </c>
      <c r="D8" s="305">
        <v>105.6</v>
      </c>
      <c r="E8" s="303">
        <v>1684.83</v>
      </c>
      <c r="F8" s="306">
        <f t="shared" si="1"/>
        <v>100.79447219646435</v>
      </c>
      <c r="G8" s="307">
        <f t="shared" si="0"/>
        <v>102.37149106817354</v>
      </c>
      <c r="H8" s="303">
        <v>1542.5</v>
      </c>
      <c r="I8" s="304">
        <v>101.2</v>
      </c>
      <c r="J8" s="305">
        <v>104.7</v>
      </c>
      <c r="K8" s="20"/>
      <c r="L8" s="20"/>
      <c r="M8" s="20"/>
    </row>
    <row r="9" spans="1:13" ht="18" hidden="1" customHeight="1">
      <c r="A9" s="302" t="s">
        <v>17</v>
      </c>
      <c r="B9" s="303">
        <v>2903.6</v>
      </c>
      <c r="C9" s="304">
        <v>103.7</v>
      </c>
      <c r="D9" s="305">
        <v>109.5</v>
      </c>
      <c r="E9" s="303">
        <v>1703.7</v>
      </c>
      <c r="F9" s="306">
        <f t="shared" si="1"/>
        <v>101.11999430209578</v>
      </c>
      <c r="G9" s="307">
        <f t="shared" si="0"/>
        <v>103.51804593510757</v>
      </c>
      <c r="H9" s="303">
        <v>1555.4</v>
      </c>
      <c r="I9" s="304">
        <v>100.8</v>
      </c>
      <c r="J9" s="305">
        <v>105.5</v>
      </c>
      <c r="K9" s="20"/>
      <c r="L9" s="19"/>
      <c r="M9" s="19"/>
    </row>
    <row r="10" spans="1:13" ht="18" hidden="1" customHeight="1">
      <c r="A10" s="302" t="s">
        <v>18</v>
      </c>
      <c r="B10" s="303">
        <v>2944.1</v>
      </c>
      <c r="C10" s="304">
        <v>101.4</v>
      </c>
      <c r="D10" s="305">
        <v>111.1</v>
      </c>
      <c r="E10" s="303">
        <v>1752.4</v>
      </c>
      <c r="F10" s="306">
        <f t="shared" si="1"/>
        <v>102.85848447496626</v>
      </c>
      <c r="G10" s="307">
        <f t="shared" si="0"/>
        <v>106.47709320695104</v>
      </c>
      <c r="H10" s="303">
        <v>1589.8</v>
      </c>
      <c r="I10" s="304">
        <v>102.2</v>
      </c>
      <c r="J10" s="305">
        <v>107.9</v>
      </c>
      <c r="K10" s="13"/>
      <c r="L10" s="13"/>
      <c r="M10" s="13"/>
    </row>
    <row r="11" spans="1:13" ht="18" hidden="1" customHeight="1">
      <c r="A11" s="302" t="s">
        <v>19</v>
      </c>
      <c r="B11" s="303">
        <v>2989.1</v>
      </c>
      <c r="C11" s="304">
        <v>101.5</v>
      </c>
      <c r="D11" s="305">
        <v>112.8</v>
      </c>
      <c r="E11" s="303">
        <v>1769.4</v>
      </c>
      <c r="F11" s="306">
        <f t="shared" si="1"/>
        <v>100.97009815110705</v>
      </c>
      <c r="G11" s="307">
        <f t="shared" si="0"/>
        <v>107.5100255195042</v>
      </c>
      <c r="H11" s="303">
        <v>1666.3</v>
      </c>
      <c r="I11" s="304">
        <v>102.2</v>
      </c>
      <c r="J11" s="305">
        <v>113.1</v>
      </c>
      <c r="K11" s="13"/>
      <c r="L11" s="13"/>
      <c r="M11" s="13"/>
    </row>
    <row r="12" spans="1:13" ht="18" hidden="1" customHeight="1">
      <c r="A12" s="302" t="s">
        <v>164</v>
      </c>
      <c r="B12" s="303">
        <v>2970.1</v>
      </c>
      <c r="C12" s="304">
        <v>99.4</v>
      </c>
      <c r="D12" s="305">
        <v>112</v>
      </c>
      <c r="E12" s="303">
        <v>1775.6</v>
      </c>
      <c r="F12" s="306">
        <f t="shared" si="1"/>
        <v>100.35040126596586</v>
      </c>
      <c r="G12" s="307">
        <f>E12/1645.8*100</f>
        <v>107.88674200996475</v>
      </c>
      <c r="H12" s="303">
        <v>1726.5</v>
      </c>
      <c r="I12" s="306">
        <f t="shared" ref="I12:I18" si="2">H12/H11*100</f>
        <v>103.61279481485927</v>
      </c>
      <c r="J12" s="307">
        <f>H12/1473.8*100</f>
        <v>117.14615280227983</v>
      </c>
      <c r="K12" s="13"/>
      <c r="L12" s="13"/>
      <c r="M12" s="13"/>
    </row>
    <row r="13" spans="1:13" ht="18" hidden="1" customHeight="1">
      <c r="A13" s="302" t="s">
        <v>175</v>
      </c>
      <c r="B13" s="303">
        <v>2889.4</v>
      </c>
      <c r="C13" s="306">
        <f t="shared" ref="C13:C18" si="3">B13/B12*100</f>
        <v>97.282919767011222</v>
      </c>
      <c r="D13" s="308">
        <f>B13/2650.25*100</f>
        <v>109.0236770116027</v>
      </c>
      <c r="E13" s="303">
        <v>1783.1</v>
      </c>
      <c r="F13" s="306">
        <f t="shared" ref="F13:F18" si="4">E13/E12*100</f>
        <v>100.42239243072764</v>
      </c>
      <c r="G13" s="307">
        <f>E13/1645.8*100</f>
        <v>108.3424474419735</v>
      </c>
      <c r="H13" s="303">
        <v>1656.9</v>
      </c>
      <c r="I13" s="306">
        <f t="shared" si="2"/>
        <v>95.968722849695922</v>
      </c>
      <c r="J13" s="307">
        <f>H13/1473.8*100</f>
        <v>112.42366671190123</v>
      </c>
      <c r="K13" s="13"/>
      <c r="L13" s="13"/>
      <c r="M13" s="13"/>
    </row>
    <row r="14" spans="1:13" ht="18" hidden="1" customHeight="1">
      <c r="A14" s="309" t="s">
        <v>186</v>
      </c>
      <c r="B14" s="310">
        <v>2726.8</v>
      </c>
      <c r="C14" s="311">
        <f t="shared" si="3"/>
        <v>94.372534090122514</v>
      </c>
      <c r="D14" s="312">
        <f>B14/2650.25*100</f>
        <v>102.88840675407982</v>
      </c>
      <c r="E14" s="310">
        <v>1718.9</v>
      </c>
      <c r="F14" s="311">
        <f t="shared" si="4"/>
        <v>96.399528910324733</v>
      </c>
      <c r="G14" s="313">
        <f>E14/1645.8*100</f>
        <v>104.44160894397862</v>
      </c>
      <c r="H14" s="310">
        <v>1640.4</v>
      </c>
      <c r="I14" s="311">
        <f t="shared" si="2"/>
        <v>99.004164403403948</v>
      </c>
      <c r="J14" s="313">
        <f>H14/1473.8*100</f>
        <v>111.30411181978559</v>
      </c>
      <c r="K14" s="13"/>
      <c r="L14" s="13"/>
      <c r="M14" s="13"/>
    </row>
    <row r="15" spans="1:13" ht="18" hidden="1" customHeight="1">
      <c r="A15" s="309" t="s">
        <v>194</v>
      </c>
      <c r="B15" s="310">
        <v>2842.3</v>
      </c>
      <c r="C15" s="311">
        <f t="shared" si="3"/>
        <v>104.23573419392696</v>
      </c>
      <c r="D15" s="312">
        <f>B15/2650.25*100</f>
        <v>107.24648618054901</v>
      </c>
      <c r="E15" s="310">
        <v>1788.9</v>
      </c>
      <c r="F15" s="311">
        <f t="shared" si="4"/>
        <v>104.07237186572809</v>
      </c>
      <c r="G15" s="313">
        <f>E15/1645.8*100</f>
        <v>108.69485964272695</v>
      </c>
      <c r="H15" s="310">
        <v>1706.3</v>
      </c>
      <c r="I15" s="311">
        <f t="shared" si="2"/>
        <v>104.01731285052425</v>
      </c>
      <c r="J15" s="313">
        <f>H15/1473.8*100</f>
        <v>115.77554620708372</v>
      </c>
      <c r="K15" s="13"/>
      <c r="L15" s="13"/>
      <c r="M15" s="13"/>
    </row>
    <row r="16" spans="1:13" ht="18" hidden="1" customHeight="1" thickBot="1">
      <c r="A16" s="309" t="s">
        <v>199</v>
      </c>
      <c r="B16" s="310">
        <v>2955.4</v>
      </c>
      <c r="C16" s="311">
        <f t="shared" si="3"/>
        <v>103.97917179748795</v>
      </c>
      <c r="D16" s="312">
        <f>B16/2650.25*100</f>
        <v>111.51400811244223</v>
      </c>
      <c r="E16" s="310">
        <v>1847.5</v>
      </c>
      <c r="F16" s="311">
        <f t="shared" si="4"/>
        <v>103.27575605120465</v>
      </c>
      <c r="G16" s="313">
        <f>E16/1645.8*100</f>
        <v>112.25543808482198</v>
      </c>
      <c r="H16" s="310">
        <v>1754.5</v>
      </c>
      <c r="I16" s="311">
        <f t="shared" si="2"/>
        <v>102.82482564613491</v>
      </c>
      <c r="J16" s="313">
        <f>H16/1473.8*100</f>
        <v>119.04600352829422</v>
      </c>
      <c r="K16" s="13"/>
      <c r="L16" s="13"/>
      <c r="M16" s="13"/>
    </row>
    <row r="17" spans="1:13" ht="18" hidden="1" customHeight="1">
      <c r="A17" s="314" t="s">
        <v>201</v>
      </c>
      <c r="B17" s="297">
        <v>3026.4</v>
      </c>
      <c r="C17" s="300">
        <f t="shared" si="3"/>
        <v>102.40238208025987</v>
      </c>
      <c r="D17" s="315">
        <f>B17/B17*100</f>
        <v>100</v>
      </c>
      <c r="E17" s="316">
        <v>1922.04</v>
      </c>
      <c r="F17" s="300">
        <f t="shared" si="4"/>
        <v>104.03464140730716</v>
      </c>
      <c r="G17" s="301">
        <f>E17/E17*100</f>
        <v>100</v>
      </c>
      <c r="H17" s="316">
        <v>1802</v>
      </c>
      <c r="I17" s="300">
        <f t="shared" si="2"/>
        <v>102.70732402393845</v>
      </c>
      <c r="J17" s="301">
        <f>H17/H17*100</f>
        <v>100</v>
      </c>
      <c r="K17" s="13"/>
      <c r="L17" s="13"/>
      <c r="M17" s="13"/>
    </row>
    <row r="18" spans="1:13" ht="18" hidden="1" customHeight="1">
      <c r="A18" s="317" t="s">
        <v>14</v>
      </c>
      <c r="B18" s="318">
        <v>3049.23</v>
      </c>
      <c r="C18" s="311">
        <f t="shared" si="3"/>
        <v>100.75436161776368</v>
      </c>
      <c r="D18" s="312">
        <f>B18/B17*100</f>
        <v>100.75436161776368</v>
      </c>
      <c r="E18" s="318">
        <v>2038.6</v>
      </c>
      <c r="F18" s="311">
        <f t="shared" si="4"/>
        <v>106.06438991904434</v>
      </c>
      <c r="G18" s="313">
        <f>E18/1922*100</f>
        <v>106.06659729448491</v>
      </c>
      <c r="H18" s="318">
        <v>1880</v>
      </c>
      <c r="I18" s="311">
        <f t="shared" si="2"/>
        <v>104.32852386237515</v>
      </c>
      <c r="J18" s="313">
        <f>H18/1802*100</f>
        <v>104.32852386237515</v>
      </c>
      <c r="K18" s="13"/>
      <c r="L18" s="13"/>
      <c r="M18" s="13"/>
    </row>
    <row r="19" spans="1:13" ht="18" hidden="1" customHeight="1">
      <c r="A19" s="317" t="s">
        <v>15</v>
      </c>
      <c r="B19" s="318">
        <v>3222.24</v>
      </c>
      <c r="C19" s="311">
        <f t="shared" ref="C19:C24" si="5">B19/B18*100</f>
        <v>105.67389144144586</v>
      </c>
      <c r="D19" s="312">
        <f>B19/B17*100</f>
        <v>106.4710547184774</v>
      </c>
      <c r="E19" s="318">
        <v>2109.6</v>
      </c>
      <c r="F19" s="311">
        <f t="shared" ref="F19:F24" si="6">E19/E18*100</f>
        <v>103.48278230157952</v>
      </c>
      <c r="G19" s="313">
        <f>E19/E17*100</f>
        <v>109.75838171942311</v>
      </c>
      <c r="H19" s="318">
        <v>1941</v>
      </c>
      <c r="I19" s="311">
        <f t="shared" ref="I19:I24" si="7">H19/H18*100</f>
        <v>103.24468085106382</v>
      </c>
      <c r="J19" s="313">
        <f>H19/H17*100</f>
        <v>107.71365149833518</v>
      </c>
      <c r="K19" s="13"/>
      <c r="L19" s="13"/>
      <c r="M19" s="13"/>
    </row>
    <row r="20" spans="1:13" ht="18" hidden="1" customHeight="1">
      <c r="A20" s="317" t="s">
        <v>16</v>
      </c>
      <c r="B20" s="318">
        <v>3317.51</v>
      </c>
      <c r="C20" s="311">
        <f t="shared" si="5"/>
        <v>102.95663885992354</v>
      </c>
      <c r="D20" s="312">
        <f>B20/B17*100</f>
        <v>109.61901929685436</v>
      </c>
      <c r="E20" s="318">
        <v>2179.4</v>
      </c>
      <c r="F20" s="311">
        <f t="shared" si="6"/>
        <v>103.3086841107319</v>
      </c>
      <c r="G20" s="313">
        <f>E20/E17*100</f>
        <v>113.38993985557013</v>
      </c>
      <c r="H20" s="318">
        <v>1993.5</v>
      </c>
      <c r="I20" s="311">
        <f t="shared" si="7"/>
        <v>102.7047913446677</v>
      </c>
      <c r="J20" s="313">
        <f>H20/H17*100</f>
        <v>110.62708102108768</v>
      </c>
      <c r="K20" s="13"/>
      <c r="L20" s="13"/>
      <c r="M20" s="13"/>
    </row>
    <row r="21" spans="1:13" ht="16.5" hidden="1" customHeight="1">
      <c r="A21" s="319" t="s">
        <v>17</v>
      </c>
      <c r="B21" s="318">
        <v>3437.04</v>
      </c>
      <c r="C21" s="311">
        <f t="shared" si="5"/>
        <v>103.60300345741234</v>
      </c>
      <c r="D21" s="312">
        <f>B21/B17*100</f>
        <v>113.56859635210151</v>
      </c>
      <c r="E21" s="318">
        <v>2274.83</v>
      </c>
      <c r="F21" s="311">
        <f t="shared" si="6"/>
        <v>104.37872809030007</v>
      </c>
      <c r="G21" s="313">
        <f>E21/E17*100</f>
        <v>118.35497700360034</v>
      </c>
      <c r="H21" s="310">
        <v>2070.3000000000002</v>
      </c>
      <c r="I21" s="311">
        <f t="shared" si="7"/>
        <v>103.85252069224981</v>
      </c>
      <c r="J21" s="313">
        <f>H21/H17*100</f>
        <v>114.88901220865706</v>
      </c>
      <c r="K21" s="13"/>
      <c r="L21" s="13"/>
      <c r="M21" s="13"/>
    </row>
    <row r="22" spans="1:13" ht="16.5" hidden="1" customHeight="1">
      <c r="A22" s="320" t="s">
        <v>18</v>
      </c>
      <c r="B22" s="321">
        <v>3674.67</v>
      </c>
      <c r="C22" s="306">
        <f t="shared" si="5"/>
        <v>106.91379791913972</v>
      </c>
      <c r="D22" s="308">
        <f>B22/B17*100</f>
        <v>121.42049960348929</v>
      </c>
      <c r="E22" s="321">
        <v>2357.1</v>
      </c>
      <c r="F22" s="306">
        <f t="shared" si="6"/>
        <v>103.61653398275914</v>
      </c>
      <c r="G22" s="307">
        <f>E22/E17*100</f>
        <v>122.63532496722232</v>
      </c>
      <c r="H22" s="303">
        <v>2155.1999999999998</v>
      </c>
      <c r="I22" s="306">
        <f t="shared" si="7"/>
        <v>104.10085494855817</v>
      </c>
      <c r="J22" s="307">
        <f>H22/H17*100</f>
        <v>119.60044395116536</v>
      </c>
      <c r="K22" s="13"/>
      <c r="L22" s="13"/>
      <c r="M22" s="13"/>
    </row>
    <row r="23" spans="1:13" ht="16.5" hidden="1" customHeight="1">
      <c r="A23" s="319" t="s">
        <v>19</v>
      </c>
      <c r="B23" s="318">
        <v>3705.87</v>
      </c>
      <c r="C23" s="311">
        <f t="shared" si="5"/>
        <v>100.84905583358506</v>
      </c>
      <c r="D23" s="312">
        <f>B23/B17*100</f>
        <v>122.45142743854083</v>
      </c>
      <c r="E23" s="318">
        <v>2355.83</v>
      </c>
      <c r="F23" s="311">
        <f t="shared" si="6"/>
        <v>99.946120232489079</v>
      </c>
      <c r="G23" s="313">
        <f>E23/E17*100</f>
        <v>122.56924933924371</v>
      </c>
      <c r="H23" s="310">
        <v>2173.9</v>
      </c>
      <c r="I23" s="311">
        <f t="shared" si="7"/>
        <v>100.86766889383819</v>
      </c>
      <c r="J23" s="313">
        <f>H23/H17*100</f>
        <v>120.63817980022198</v>
      </c>
      <c r="K23" s="13"/>
      <c r="L23" s="13"/>
      <c r="M23" s="13"/>
    </row>
    <row r="24" spans="1:13" ht="16.5" hidden="1" customHeight="1">
      <c r="A24" s="319" t="s">
        <v>164</v>
      </c>
      <c r="B24" s="318">
        <v>3734.85</v>
      </c>
      <c r="C24" s="311">
        <f t="shared" si="5"/>
        <v>100.78200260667536</v>
      </c>
      <c r="D24" s="312">
        <f>B24/B17*100</f>
        <v>123.40900079302139</v>
      </c>
      <c r="E24" s="318">
        <v>2382.3000000000002</v>
      </c>
      <c r="F24" s="311">
        <f t="shared" si="6"/>
        <v>101.12359550561798</v>
      </c>
      <c r="G24" s="313">
        <f>E24/E17*100</f>
        <v>123.94643191608917</v>
      </c>
      <c r="H24" s="310">
        <v>2147.4</v>
      </c>
      <c r="I24" s="311">
        <f t="shared" si="7"/>
        <v>98.780992685956122</v>
      </c>
      <c r="J24" s="313">
        <f>H24/H17*100</f>
        <v>119.16759156492786</v>
      </c>
      <c r="K24" s="13"/>
      <c r="L24" s="13"/>
      <c r="M24" s="13"/>
    </row>
    <row r="25" spans="1:13" ht="16.5" hidden="1" customHeight="1">
      <c r="A25" s="319" t="s">
        <v>175</v>
      </c>
      <c r="B25" s="321">
        <v>3311.01</v>
      </c>
      <c r="C25" s="306">
        <f t="shared" ref="C25:C32" si="8">B25/B24*100</f>
        <v>88.651753082453126</v>
      </c>
      <c r="D25" s="308">
        <f>B25/B17*100</f>
        <v>109.40424266455196</v>
      </c>
      <c r="E25" s="321">
        <v>2262.54</v>
      </c>
      <c r="F25" s="306">
        <f t="shared" ref="F25:F35" si="9">E25/E24*100</f>
        <v>94.972925324266456</v>
      </c>
      <c r="G25" s="307">
        <f>E25/E17*100</f>
        <v>117.71555222576013</v>
      </c>
      <c r="H25" s="303">
        <v>2068.1</v>
      </c>
      <c r="I25" s="306">
        <f t="shared" ref="I25:I32" si="10">H25/H24*100</f>
        <v>96.307162149576214</v>
      </c>
      <c r="J25" s="307">
        <f>H25/H17*100</f>
        <v>114.76692563817979</v>
      </c>
      <c r="K25" s="13"/>
      <c r="L25" s="13"/>
      <c r="M25" s="13"/>
    </row>
    <row r="26" spans="1:13" ht="16.5" hidden="1" customHeight="1">
      <c r="A26" s="319" t="s">
        <v>186</v>
      </c>
      <c r="B26" s="318">
        <v>3270.26</v>
      </c>
      <c r="C26" s="311">
        <f t="shared" si="8"/>
        <v>98.769257718943777</v>
      </c>
      <c r="D26" s="312">
        <f>B26/B17*100</f>
        <v>108.05775839280993</v>
      </c>
      <c r="E26" s="318">
        <v>2196.8000000000002</v>
      </c>
      <c r="F26" s="311">
        <f t="shared" si="9"/>
        <v>97.094416010324693</v>
      </c>
      <c r="G26" s="313">
        <f>E26/E17*100</f>
        <v>114.29522798693057</v>
      </c>
      <c r="H26" s="310">
        <v>2037.8</v>
      </c>
      <c r="I26" s="311">
        <f t="shared" si="10"/>
        <v>98.534887094434509</v>
      </c>
      <c r="J26" s="313">
        <f>H26/H17*100</f>
        <v>113.08546059933407</v>
      </c>
      <c r="K26" s="13"/>
      <c r="L26" s="13"/>
      <c r="M26" s="13"/>
    </row>
    <row r="27" spans="1:13" ht="16.5" hidden="1" customHeight="1">
      <c r="A27" s="319" t="s">
        <v>194</v>
      </c>
      <c r="B27" s="318">
        <v>3404.45</v>
      </c>
      <c r="C27" s="311">
        <f t="shared" si="8"/>
        <v>104.10334346504557</v>
      </c>
      <c r="D27" s="312">
        <f>B27/B17*100</f>
        <v>112.49173936029607</v>
      </c>
      <c r="E27" s="318">
        <v>2201.81</v>
      </c>
      <c r="F27" s="311">
        <f t="shared" si="9"/>
        <v>100.22805899490166</v>
      </c>
      <c r="G27" s="313">
        <f>E27/E17*100</f>
        <v>114.55588853509812</v>
      </c>
      <c r="H27" s="310">
        <v>2066.8000000000002</v>
      </c>
      <c r="I27" s="311">
        <f t="shared" si="10"/>
        <v>101.42310334674652</v>
      </c>
      <c r="J27" s="313">
        <f>H27/H17*100</f>
        <v>114.69478357380689</v>
      </c>
      <c r="K27" s="13"/>
      <c r="L27" s="13"/>
      <c r="M27" s="13"/>
    </row>
    <row r="28" spans="1:13" ht="16.5" hidden="1" customHeight="1" thickBot="1">
      <c r="A28" s="319" t="s">
        <v>199</v>
      </c>
      <c r="B28" s="318">
        <v>3476.63</v>
      </c>
      <c r="C28" s="311">
        <f>B28/B27*100</f>
        <v>102.12016625299241</v>
      </c>
      <c r="D28" s="312">
        <f>B28/B17*100</f>
        <v>114.87675125561722</v>
      </c>
      <c r="E28" s="318">
        <v>2225.09</v>
      </c>
      <c r="F28" s="311">
        <f>E28/E27*100</f>
        <v>101.05731193881398</v>
      </c>
      <c r="G28" s="313">
        <f>E28/E17*100</f>
        <v>115.76710162119417</v>
      </c>
      <c r="H28" s="310">
        <v>2093.5</v>
      </c>
      <c r="I28" s="311">
        <f>H28/H27*100</f>
        <v>101.2918521385717</v>
      </c>
      <c r="J28" s="313">
        <f>H28/H17*100</f>
        <v>116.1764705882353</v>
      </c>
      <c r="K28" s="13"/>
      <c r="L28" s="13"/>
      <c r="M28" s="13"/>
    </row>
    <row r="29" spans="1:13" ht="16.5" hidden="1" customHeight="1">
      <c r="A29" s="322" t="s">
        <v>234</v>
      </c>
      <c r="B29" s="316">
        <v>3437.58</v>
      </c>
      <c r="C29" s="300">
        <f>B29/B28*100</f>
        <v>98.876785852966805</v>
      </c>
      <c r="D29" s="301">
        <v>120.1</v>
      </c>
      <c r="E29" s="323">
        <v>2241.8000000000002</v>
      </c>
      <c r="F29" s="300">
        <f>E29/E28*100</f>
        <v>100.75098085920121</v>
      </c>
      <c r="G29" s="324">
        <f>E29/E17*100</f>
        <v>116.63649039562134</v>
      </c>
      <c r="H29" s="325">
        <v>2116.4</v>
      </c>
      <c r="I29" s="300">
        <f>H29/H28*100</f>
        <v>101.09386195366612</v>
      </c>
      <c r="J29" s="301">
        <f>H29/H17*100</f>
        <v>117.44728079911211</v>
      </c>
      <c r="K29" s="13"/>
      <c r="L29" s="13"/>
      <c r="M29" s="13"/>
    </row>
    <row r="30" spans="1:13" ht="16.5" hidden="1" customHeight="1">
      <c r="A30" s="326" t="s">
        <v>14</v>
      </c>
      <c r="B30" s="321">
        <v>3458.68</v>
      </c>
      <c r="C30" s="306">
        <f>B30/B29*100</f>
        <v>100.61380389692749</v>
      </c>
      <c r="D30" s="307">
        <f t="shared" ref="D30:D35" si="11">B30/B$29*100</f>
        <v>100.61380389692749</v>
      </c>
      <c r="E30" s="327">
        <v>2295.15</v>
      </c>
      <c r="F30" s="306">
        <f>E30/E29*100</f>
        <v>102.37978410206084</v>
      </c>
      <c r="G30" s="328">
        <f t="shared" ref="G30:G35" si="12">E30/E$29*100</f>
        <v>102.37978410206084</v>
      </c>
      <c r="H30" s="303">
        <v>2159.42</v>
      </c>
      <c r="I30" s="306">
        <f>H30/H29*100</f>
        <v>102.03269703269704</v>
      </c>
      <c r="J30" s="307">
        <f t="shared" ref="J30:J35" si="13">H30/H$29*100</f>
        <v>102.03269703269704</v>
      </c>
      <c r="K30" s="13"/>
      <c r="L30" s="13"/>
      <c r="M30" s="13"/>
    </row>
    <row r="31" spans="1:13" ht="16.5" hidden="1" customHeight="1">
      <c r="A31" s="326" t="s">
        <v>15</v>
      </c>
      <c r="B31" s="321">
        <v>3610.8</v>
      </c>
      <c r="C31" s="306">
        <f t="shared" si="8"/>
        <v>104.39820972162792</v>
      </c>
      <c r="D31" s="307">
        <f t="shared" si="11"/>
        <v>105.0390100012218</v>
      </c>
      <c r="E31" s="327">
        <v>2360.09</v>
      </c>
      <c r="F31" s="306">
        <f t="shared" si="9"/>
        <v>102.82944469860358</v>
      </c>
      <c r="G31" s="328">
        <f t="shared" si="12"/>
        <v>105.27656347577839</v>
      </c>
      <c r="H31" s="303">
        <v>2190.87</v>
      </c>
      <c r="I31" s="306">
        <f t="shared" si="10"/>
        <v>101.45640959146436</v>
      </c>
      <c r="J31" s="307">
        <f t="shared" si="13"/>
        <v>103.51871101871102</v>
      </c>
      <c r="K31" s="13"/>
      <c r="L31" s="13"/>
      <c r="M31" s="13"/>
    </row>
    <row r="32" spans="1:13" ht="16.5" hidden="1" customHeight="1">
      <c r="A32" s="326" t="s">
        <v>16</v>
      </c>
      <c r="B32" s="321">
        <v>3757.48</v>
      </c>
      <c r="C32" s="306">
        <f t="shared" si="8"/>
        <v>104.06225767143016</v>
      </c>
      <c r="D32" s="307">
        <f t="shared" si="11"/>
        <v>109.30596524299072</v>
      </c>
      <c r="E32" s="327">
        <v>2423.02</v>
      </c>
      <c r="F32" s="306">
        <f t="shared" si="9"/>
        <v>102.66642373807777</v>
      </c>
      <c r="G32" s="328">
        <f t="shared" si="12"/>
        <v>108.08368275492906</v>
      </c>
      <c r="H32" s="303">
        <v>2204.0500000000002</v>
      </c>
      <c r="I32" s="306">
        <f t="shared" si="10"/>
        <v>100.60158749720432</v>
      </c>
      <c r="J32" s="307">
        <f t="shared" si="13"/>
        <v>104.14146664146664</v>
      </c>
      <c r="K32" s="13"/>
      <c r="L32" s="13"/>
      <c r="M32" s="13"/>
    </row>
    <row r="33" spans="1:13" ht="16.5" hidden="1" customHeight="1">
      <c r="A33" s="326" t="s">
        <v>17</v>
      </c>
      <c r="B33" s="321">
        <v>3814.09</v>
      </c>
      <c r="C33" s="306">
        <f t="shared" ref="C33:C38" si="14">B33/B32*100</f>
        <v>101.50659484548154</v>
      </c>
      <c r="D33" s="307">
        <f t="shared" si="11"/>
        <v>110.95276328114548</v>
      </c>
      <c r="E33" s="327">
        <v>2406.36</v>
      </c>
      <c r="F33" s="306">
        <f t="shared" si="9"/>
        <v>99.312428291966228</v>
      </c>
      <c r="G33" s="328">
        <f t="shared" si="12"/>
        <v>107.34052993130521</v>
      </c>
      <c r="H33" s="303">
        <v>2212.92</v>
      </c>
      <c r="I33" s="306">
        <f t="shared" ref="I33:I38" si="15">H33/H32*100</f>
        <v>100.40244096095823</v>
      </c>
      <c r="J33" s="307">
        <f t="shared" si="13"/>
        <v>104.56057456057455</v>
      </c>
      <c r="K33" s="13"/>
      <c r="L33" s="13"/>
      <c r="M33" s="13"/>
    </row>
    <row r="34" spans="1:13" ht="16.5" hidden="1" customHeight="1">
      <c r="A34" s="329" t="s">
        <v>18</v>
      </c>
      <c r="B34" s="318">
        <v>3947.2</v>
      </c>
      <c r="C34" s="311">
        <f t="shared" si="14"/>
        <v>103.48995435346306</v>
      </c>
      <c r="D34" s="313">
        <f t="shared" si="11"/>
        <v>114.82496407356338</v>
      </c>
      <c r="E34" s="330">
        <v>2406.1</v>
      </c>
      <c r="F34" s="331">
        <f t="shared" si="9"/>
        <v>99.989195299123978</v>
      </c>
      <c r="G34" s="332">
        <f t="shared" si="12"/>
        <v>107.32893210812739</v>
      </c>
      <c r="H34" s="333">
        <v>2240.4</v>
      </c>
      <c r="I34" s="311">
        <f t="shared" si="15"/>
        <v>101.2417981671276</v>
      </c>
      <c r="J34" s="313">
        <f t="shared" si="13"/>
        <v>105.85900585900585</v>
      </c>
      <c r="K34" s="13"/>
      <c r="L34" s="13"/>
      <c r="M34" s="13"/>
    </row>
    <row r="35" spans="1:13" ht="16.5" hidden="1" customHeight="1">
      <c r="A35" s="326" t="s">
        <v>19</v>
      </c>
      <c r="B35" s="321">
        <v>3926.3</v>
      </c>
      <c r="C35" s="306">
        <f t="shared" si="14"/>
        <v>99.470510741791657</v>
      </c>
      <c r="D35" s="307">
        <f t="shared" si="11"/>
        <v>114.21697822305228</v>
      </c>
      <c r="E35" s="327">
        <v>2410.9299999999998</v>
      </c>
      <c r="F35" s="334">
        <f t="shared" si="9"/>
        <v>100.20073978637629</v>
      </c>
      <c r="G35" s="328">
        <f t="shared" si="12"/>
        <v>107.54438397716119</v>
      </c>
      <c r="H35" s="303">
        <v>2270.63</v>
      </c>
      <c r="I35" s="306">
        <f t="shared" si="15"/>
        <v>101.34931262274594</v>
      </c>
      <c r="J35" s="307">
        <f t="shared" si="13"/>
        <v>107.28737478737477</v>
      </c>
      <c r="K35" s="13"/>
      <c r="L35" s="13"/>
      <c r="M35" s="13"/>
    </row>
    <row r="36" spans="1:13" ht="16.5" hidden="1" customHeight="1">
      <c r="A36" s="326" t="s">
        <v>164</v>
      </c>
      <c r="B36" s="321">
        <v>3709.52</v>
      </c>
      <c r="C36" s="306">
        <f t="shared" si="14"/>
        <v>94.478771362351324</v>
      </c>
      <c r="D36" s="307">
        <f>B36/B$29*100</f>
        <v>107.91079771234415</v>
      </c>
      <c r="E36" s="327">
        <v>2423.37</v>
      </c>
      <c r="F36" s="306">
        <f t="shared" ref="F36:F41" si="16">E36/E35*100</f>
        <v>100.51598345866533</v>
      </c>
      <c r="G36" s="328">
        <f>E36/E$29*100</f>
        <v>108.09929520920687</v>
      </c>
      <c r="H36" s="335">
        <v>2305.1999999999998</v>
      </c>
      <c r="I36" s="306">
        <f t="shared" si="15"/>
        <v>101.52248494911103</v>
      </c>
      <c r="J36" s="307">
        <f>H36/H$29*100</f>
        <v>108.92080892080891</v>
      </c>
      <c r="K36" s="13"/>
      <c r="L36" s="13"/>
      <c r="M36" s="13"/>
    </row>
    <row r="37" spans="1:13" ht="16.5" hidden="1" customHeight="1">
      <c r="A37" s="326" t="s">
        <v>175</v>
      </c>
      <c r="B37" s="321">
        <v>3718.28</v>
      </c>
      <c r="C37" s="306">
        <f t="shared" si="14"/>
        <v>100.23614915137269</v>
      </c>
      <c r="D37" s="307">
        <f>B37/B$29*100</f>
        <v>108.16562814538135</v>
      </c>
      <c r="E37" s="327">
        <v>2428.86</v>
      </c>
      <c r="F37" s="306">
        <f t="shared" si="16"/>
        <v>100.22654402753193</v>
      </c>
      <c r="G37" s="328">
        <f>E37/E$29*100</f>
        <v>108.34418770630742</v>
      </c>
      <c r="H37" s="335">
        <v>2225.67</v>
      </c>
      <c r="I37" s="306">
        <f t="shared" si="15"/>
        <v>96.549973971889642</v>
      </c>
      <c r="J37" s="307">
        <f>H37/H$29*100</f>
        <v>105.16301266301267</v>
      </c>
      <c r="K37" s="13"/>
      <c r="L37" s="13"/>
      <c r="M37" s="13"/>
    </row>
    <row r="38" spans="1:13" ht="16.5" hidden="1" customHeight="1">
      <c r="A38" s="336" t="s">
        <v>186</v>
      </c>
      <c r="B38" s="321">
        <v>3475.35</v>
      </c>
      <c r="C38" s="306">
        <f t="shared" si="14"/>
        <v>93.466602837871278</v>
      </c>
      <c r="D38" s="307">
        <f>B38/B$29*100</f>
        <v>101.09873806573229</v>
      </c>
      <c r="E38" s="327">
        <v>2313.62</v>
      </c>
      <c r="F38" s="306">
        <f t="shared" si="16"/>
        <v>95.25538730103834</v>
      </c>
      <c r="G38" s="307">
        <f>E38/E$29*100</f>
        <v>103.20367561780711</v>
      </c>
      <c r="H38" s="321">
        <v>2139.96</v>
      </c>
      <c r="I38" s="306">
        <f t="shared" si="15"/>
        <v>96.149024788041345</v>
      </c>
      <c r="J38" s="307">
        <f>H38/H$29*100</f>
        <v>101.11321111321112</v>
      </c>
      <c r="K38" s="13"/>
      <c r="L38" s="13"/>
      <c r="M38" s="13"/>
    </row>
    <row r="39" spans="1:13" ht="16.5" hidden="1" customHeight="1">
      <c r="A39" s="336" t="s">
        <v>194</v>
      </c>
      <c r="B39" s="321">
        <v>3484.3</v>
      </c>
      <c r="C39" s="306">
        <f t="shared" ref="C39:C44" si="17">B39/B38*100</f>
        <v>100.25752801876071</v>
      </c>
      <c r="D39" s="307">
        <f>B39/B$29*100</f>
        <v>101.35909564286504</v>
      </c>
      <c r="E39" s="327">
        <v>2259.6999999999998</v>
      </c>
      <c r="F39" s="306">
        <f t="shared" si="16"/>
        <v>97.669453064893972</v>
      </c>
      <c r="G39" s="307">
        <f>E39/E$29*100</f>
        <v>100.79846551877954</v>
      </c>
      <c r="H39" s="321">
        <v>2101.3000000000002</v>
      </c>
      <c r="I39" s="306">
        <f t="shared" ref="I39:I44" si="18">H39/H38*100</f>
        <v>98.193424176152831</v>
      </c>
      <c r="J39" s="307">
        <f>H39/H$29*100</f>
        <v>99.286524286524298</v>
      </c>
      <c r="K39" s="13"/>
      <c r="L39" s="13"/>
      <c r="M39" s="13"/>
    </row>
    <row r="40" spans="1:13" ht="16.5" hidden="1" customHeight="1" thickBot="1">
      <c r="A40" s="337" t="s">
        <v>199</v>
      </c>
      <c r="B40" s="338">
        <v>3509.28</v>
      </c>
      <c r="C40" s="339">
        <f t="shared" si="17"/>
        <v>100.71693022988835</v>
      </c>
      <c r="D40" s="340">
        <f>B40/B$29*100</f>
        <v>102.0857696402702</v>
      </c>
      <c r="E40" s="341">
        <v>2268.39</v>
      </c>
      <c r="F40" s="339">
        <f t="shared" si="16"/>
        <v>100.38456432269771</v>
      </c>
      <c r="G40" s="340">
        <f>E40/E$29*100</f>
        <v>101.1861004549915</v>
      </c>
      <c r="H40" s="338">
        <v>2107.6999999999998</v>
      </c>
      <c r="I40" s="339">
        <f t="shared" si="18"/>
        <v>100.30457335934895</v>
      </c>
      <c r="J40" s="340">
        <f>H40/H$29*100</f>
        <v>99.58892458892457</v>
      </c>
      <c r="K40" s="13"/>
      <c r="L40" s="13"/>
      <c r="M40" s="13"/>
    </row>
    <row r="41" spans="1:13" ht="3" hidden="1" customHeight="1">
      <c r="A41" s="322" t="s">
        <v>257</v>
      </c>
      <c r="B41" s="342">
        <v>3484.4</v>
      </c>
      <c r="C41" s="343">
        <f t="shared" si="17"/>
        <v>99.291022659918838</v>
      </c>
      <c r="D41" s="344">
        <f t="shared" ref="D41:D46" si="19">B41/B$41*100</f>
        <v>100</v>
      </c>
      <c r="E41" s="345">
        <v>2298.23</v>
      </c>
      <c r="F41" s="343">
        <f t="shared" si="16"/>
        <v>101.31547044379494</v>
      </c>
      <c r="G41" s="346">
        <f t="shared" ref="G41:G46" si="20">E41/E$41*100</f>
        <v>100</v>
      </c>
      <c r="H41" s="342">
        <v>2131</v>
      </c>
      <c r="I41" s="343">
        <f t="shared" si="18"/>
        <v>101.10547041799119</v>
      </c>
      <c r="J41" s="344">
        <f t="shared" ref="J41:J46" si="21">H41/H$41*100</f>
        <v>100</v>
      </c>
      <c r="K41" s="13"/>
      <c r="L41" s="13"/>
      <c r="M41" s="13"/>
    </row>
    <row r="42" spans="1:13" ht="16.5" hidden="1" customHeight="1">
      <c r="A42" s="326" t="s">
        <v>14</v>
      </c>
      <c r="B42" s="321">
        <v>3582.03</v>
      </c>
      <c r="C42" s="306">
        <f t="shared" si="17"/>
        <v>102.80191711628974</v>
      </c>
      <c r="D42" s="347">
        <f t="shared" si="19"/>
        <v>102.80191711628974</v>
      </c>
      <c r="E42" s="327">
        <v>2348.34</v>
      </c>
      <c r="F42" s="306">
        <f t="shared" ref="F42:F47" si="22">E42/E41*100</f>
        <v>102.18037359185112</v>
      </c>
      <c r="G42" s="348">
        <f t="shared" si="20"/>
        <v>102.18037359185112</v>
      </c>
      <c r="H42" s="349">
        <v>2192.7199999999998</v>
      </c>
      <c r="I42" s="306">
        <f t="shared" si="18"/>
        <v>102.89629282027218</v>
      </c>
      <c r="J42" s="347">
        <f t="shared" si="21"/>
        <v>102.89629282027218</v>
      </c>
      <c r="K42" s="13"/>
      <c r="L42" s="13"/>
      <c r="M42" s="13"/>
    </row>
    <row r="43" spans="1:13" ht="16.5" hidden="1" customHeight="1">
      <c r="A43" s="326" t="s">
        <v>15</v>
      </c>
      <c r="B43" s="321">
        <v>3667.61</v>
      </c>
      <c r="C43" s="306">
        <f t="shared" si="17"/>
        <v>102.38914805291972</v>
      </c>
      <c r="D43" s="347">
        <f t="shared" si="19"/>
        <v>105.25800711743771</v>
      </c>
      <c r="E43" s="327">
        <v>2397.3200000000002</v>
      </c>
      <c r="F43" s="306">
        <f t="shared" si="22"/>
        <v>102.08572864236014</v>
      </c>
      <c r="G43" s="348">
        <f t="shared" si="20"/>
        <v>104.31157891072695</v>
      </c>
      <c r="H43" s="349">
        <v>2239.67</v>
      </c>
      <c r="I43" s="306">
        <f t="shared" si="18"/>
        <v>102.14117625597432</v>
      </c>
      <c r="J43" s="347">
        <f t="shared" si="21"/>
        <v>105.09948381041765</v>
      </c>
      <c r="K43" s="13"/>
      <c r="L43" s="13"/>
      <c r="M43" s="13"/>
    </row>
    <row r="44" spans="1:13" ht="16.5" hidden="1" customHeight="1">
      <c r="A44" s="326" t="s">
        <v>16</v>
      </c>
      <c r="B44" s="321">
        <v>3761.96</v>
      </c>
      <c r="C44" s="306">
        <f t="shared" si="17"/>
        <v>102.57251997895087</v>
      </c>
      <c r="D44" s="347">
        <f t="shared" si="19"/>
        <v>107.96579037997932</v>
      </c>
      <c r="E44" s="327">
        <v>2457.02</v>
      </c>
      <c r="F44" s="306">
        <f t="shared" si="22"/>
        <v>102.49028081357514</v>
      </c>
      <c r="G44" s="348">
        <f t="shared" si="20"/>
        <v>106.9092301466781</v>
      </c>
      <c r="H44" s="349">
        <v>2272.67</v>
      </c>
      <c r="I44" s="306">
        <f t="shared" si="18"/>
        <v>101.47343135372621</v>
      </c>
      <c r="J44" s="347">
        <f t="shared" si="21"/>
        <v>106.64805255748475</v>
      </c>
      <c r="K44" s="13"/>
      <c r="L44" s="13"/>
      <c r="M44" s="13"/>
    </row>
    <row r="45" spans="1:13" ht="16.5" hidden="1" customHeight="1">
      <c r="A45" s="326" t="s">
        <v>17</v>
      </c>
      <c r="B45" s="321">
        <v>3809.35</v>
      </c>
      <c r="C45" s="306">
        <f t="shared" ref="C45:C50" si="23">B45/B44*100</f>
        <v>101.2597156801242</v>
      </c>
      <c r="D45" s="347">
        <f t="shared" si="19"/>
        <v>109.32585237056594</v>
      </c>
      <c r="E45" s="327">
        <v>2470.25</v>
      </c>
      <c r="F45" s="306">
        <f t="shared" si="22"/>
        <v>100.53845715541591</v>
      </c>
      <c r="G45" s="348">
        <f t="shared" si="20"/>
        <v>107.48489054620293</v>
      </c>
      <c r="H45" s="349">
        <v>2282.61</v>
      </c>
      <c r="I45" s="306">
        <f t="shared" ref="I45:I50" si="24">H45/H44*100</f>
        <v>100.43737102174974</v>
      </c>
      <c r="J45" s="347">
        <f t="shared" si="21"/>
        <v>107.11450023463162</v>
      </c>
      <c r="K45" s="13"/>
      <c r="L45" s="13"/>
      <c r="M45" s="13"/>
    </row>
    <row r="46" spans="1:13" ht="16.5" hidden="1" customHeight="1">
      <c r="A46" s="350" t="s">
        <v>18</v>
      </c>
      <c r="B46" s="349">
        <v>3854.5</v>
      </c>
      <c r="C46" s="351">
        <f t="shared" si="23"/>
        <v>101.18524157664694</v>
      </c>
      <c r="D46" s="347">
        <f t="shared" si="19"/>
        <v>110.62162782688554</v>
      </c>
      <c r="E46" s="352">
        <v>2532.1999999999998</v>
      </c>
      <c r="F46" s="351">
        <f t="shared" si="22"/>
        <v>102.50784333569476</v>
      </c>
      <c r="G46" s="348">
        <f t="shared" si="20"/>
        <v>110.18044321064471</v>
      </c>
      <c r="H46" s="349">
        <v>2316.8000000000002</v>
      </c>
      <c r="I46" s="351">
        <f t="shared" si="24"/>
        <v>101.49784676313519</v>
      </c>
      <c r="J46" s="347">
        <f t="shared" si="21"/>
        <v>108.71891130924449</v>
      </c>
      <c r="K46" s="13"/>
      <c r="L46" s="13"/>
      <c r="M46" s="13"/>
    </row>
    <row r="47" spans="1:13" ht="16.5" hidden="1" customHeight="1">
      <c r="A47" s="350" t="s">
        <v>19</v>
      </c>
      <c r="B47" s="349">
        <v>3808.84</v>
      </c>
      <c r="C47" s="351">
        <f t="shared" si="23"/>
        <v>98.815410559086786</v>
      </c>
      <c r="D47" s="347">
        <f t="shared" ref="D47:D52" si="25">B47/B$41*100</f>
        <v>109.31121570428195</v>
      </c>
      <c r="E47" s="352">
        <v>2548.98</v>
      </c>
      <c r="F47" s="351">
        <f t="shared" si="22"/>
        <v>100.66266487639209</v>
      </c>
      <c r="G47" s="348">
        <f t="shared" ref="G47:G52" si="26">E47/E$41*100</f>
        <v>110.91057030845477</v>
      </c>
      <c r="H47" s="349">
        <v>2344.36</v>
      </c>
      <c r="I47" s="351">
        <f t="shared" si="24"/>
        <v>101.18957182320443</v>
      </c>
      <c r="J47" s="347">
        <f t="shared" ref="J47:J52" si="27">H47/H$41*100</f>
        <v>110.01220084467387</v>
      </c>
      <c r="K47" s="13"/>
      <c r="L47" s="13"/>
      <c r="M47" s="13"/>
    </row>
    <row r="48" spans="1:13" ht="16.5" hidden="1" customHeight="1">
      <c r="A48" s="353" t="s">
        <v>164</v>
      </c>
      <c r="B48" s="354">
        <v>3758.33</v>
      </c>
      <c r="C48" s="355">
        <f t="shared" si="23"/>
        <v>98.673874460465655</v>
      </c>
      <c r="D48" s="356">
        <f t="shared" si="25"/>
        <v>107.86161175525197</v>
      </c>
      <c r="E48" s="357">
        <v>2617.46</v>
      </c>
      <c r="F48" s="355">
        <f t="shared" ref="F48:F52" si="28">E48/E47*100</f>
        <v>102.68656482200724</v>
      </c>
      <c r="G48" s="358">
        <f t="shared" si="26"/>
        <v>113.89025467424932</v>
      </c>
      <c r="H48" s="354">
        <v>2354.6</v>
      </c>
      <c r="I48" s="355">
        <f t="shared" si="24"/>
        <v>100.4367929840127</v>
      </c>
      <c r="J48" s="356">
        <f t="shared" si="27"/>
        <v>110.49272641952135</v>
      </c>
      <c r="K48" s="13"/>
      <c r="L48" s="13"/>
      <c r="M48" s="13"/>
    </row>
    <row r="49" spans="1:14" ht="16.5" hidden="1" customHeight="1">
      <c r="A49" s="353" t="s">
        <v>175</v>
      </c>
      <c r="B49" s="354">
        <v>3877.71</v>
      </c>
      <c r="C49" s="355">
        <f t="shared" si="23"/>
        <v>103.17641079947744</v>
      </c>
      <c r="D49" s="356">
        <f t="shared" si="25"/>
        <v>111.28773963953623</v>
      </c>
      <c r="E49" s="357">
        <v>2590.12</v>
      </c>
      <c r="F49" s="355">
        <f t="shared" si="28"/>
        <v>98.955475919402772</v>
      </c>
      <c r="G49" s="358">
        <f t="shared" si="26"/>
        <v>112.70064353872327</v>
      </c>
      <c r="H49" s="354">
        <v>2371.96</v>
      </c>
      <c r="I49" s="355">
        <f t="shared" si="24"/>
        <v>100.7372802174467</v>
      </c>
      <c r="J49" s="356">
        <f t="shared" si="27"/>
        <v>111.30736743312998</v>
      </c>
      <c r="K49" s="13"/>
      <c r="L49" s="13"/>
      <c r="M49" s="13"/>
    </row>
    <row r="50" spans="1:14" ht="16.5" hidden="1" customHeight="1">
      <c r="A50" s="353" t="s">
        <v>186</v>
      </c>
      <c r="B50" s="354">
        <v>3758.21</v>
      </c>
      <c r="C50" s="355">
        <f t="shared" si="23"/>
        <v>96.918284245082802</v>
      </c>
      <c r="D50" s="356">
        <f t="shared" si="25"/>
        <v>107.85816783377338</v>
      </c>
      <c r="E50" s="357">
        <v>2496.67</v>
      </c>
      <c r="F50" s="355">
        <f t="shared" si="28"/>
        <v>96.392059055178919</v>
      </c>
      <c r="G50" s="358">
        <f t="shared" si="26"/>
        <v>108.63447087541283</v>
      </c>
      <c r="H50" s="354">
        <v>2442.54</v>
      </c>
      <c r="I50" s="355">
        <f t="shared" si="24"/>
        <v>102.97559823943068</v>
      </c>
      <c r="J50" s="356">
        <f t="shared" si="27"/>
        <v>114.61942749882684</v>
      </c>
      <c r="K50" s="13"/>
      <c r="L50" s="13"/>
      <c r="M50" s="13"/>
    </row>
    <row r="51" spans="1:14" ht="16.5" hidden="1" customHeight="1">
      <c r="A51" s="353" t="s">
        <v>194</v>
      </c>
      <c r="B51" s="354">
        <v>3894.63</v>
      </c>
      <c r="C51" s="355">
        <f>B51/B50*100</f>
        <v>103.62991956277057</v>
      </c>
      <c r="D51" s="356">
        <f t="shared" si="25"/>
        <v>111.77333256801745</v>
      </c>
      <c r="E51" s="357">
        <v>2539.16</v>
      </c>
      <c r="F51" s="355">
        <f t="shared" si="28"/>
        <v>101.70186688669307</v>
      </c>
      <c r="G51" s="358">
        <f t="shared" si="26"/>
        <v>110.48328496277568</v>
      </c>
      <c r="H51" s="354">
        <v>2464.96</v>
      </c>
      <c r="I51" s="355">
        <f>H51/H50*100</f>
        <v>100.91789694334588</v>
      </c>
      <c r="J51" s="356">
        <f t="shared" si="27"/>
        <v>115.67151572031911</v>
      </c>
      <c r="K51" s="13"/>
      <c r="L51" s="13"/>
      <c r="M51" s="13"/>
    </row>
    <row r="52" spans="1:14" ht="16.5" hidden="1" customHeight="1">
      <c r="A52" s="353" t="s">
        <v>199</v>
      </c>
      <c r="B52" s="354">
        <v>3912.55</v>
      </c>
      <c r="C52" s="355">
        <f>B52/B51*100</f>
        <v>100.46012073033896</v>
      </c>
      <c r="D52" s="356">
        <f t="shared" si="25"/>
        <v>112.2876248421536</v>
      </c>
      <c r="E52" s="357">
        <v>2618.0300000000002</v>
      </c>
      <c r="F52" s="355">
        <f t="shared" si="28"/>
        <v>103.10614533940358</v>
      </c>
      <c r="G52" s="358">
        <f t="shared" si="26"/>
        <v>113.91505636946695</v>
      </c>
      <c r="H52" s="354">
        <v>2519.35</v>
      </c>
      <c r="I52" s="355">
        <f>H52/H51*100</f>
        <v>102.20652667791769</v>
      </c>
      <c r="J52" s="356">
        <f t="shared" si="27"/>
        <v>118.22383857343969</v>
      </c>
      <c r="K52" s="13"/>
      <c r="L52" s="13"/>
      <c r="M52" s="13"/>
    </row>
    <row r="53" spans="1:14" ht="16.5" customHeight="1" thickBot="1">
      <c r="A53" s="359" t="s">
        <v>495</v>
      </c>
      <c r="B53" s="360">
        <v>4442.67</v>
      </c>
      <c r="C53" s="361">
        <v>100.16548937734058</v>
      </c>
      <c r="D53" s="362">
        <v>114.89267611461673</v>
      </c>
      <c r="E53" s="360">
        <v>3042.02</v>
      </c>
      <c r="F53" s="361">
        <v>101.5106365228998</v>
      </c>
      <c r="G53" s="362">
        <v>112.10274174528303</v>
      </c>
      <c r="H53" s="360">
        <v>2608.94</v>
      </c>
      <c r="I53" s="361">
        <v>101.48200588134617</v>
      </c>
      <c r="J53" s="362">
        <v>107.81189305343194</v>
      </c>
      <c r="K53" s="13"/>
      <c r="L53" s="13"/>
      <c r="M53" s="13"/>
    </row>
    <row r="54" spans="1:14" ht="16.5" customHeight="1" thickBot="1">
      <c r="A54" s="850" t="s">
        <v>527</v>
      </c>
      <c r="B54" s="851"/>
      <c r="C54" s="851"/>
      <c r="D54" s="851"/>
      <c r="E54" s="851"/>
      <c r="F54" s="851"/>
      <c r="G54" s="851"/>
      <c r="H54" s="851"/>
      <c r="I54" s="851"/>
      <c r="J54" s="852"/>
      <c r="K54" s="13"/>
      <c r="L54" s="13"/>
      <c r="M54" s="13"/>
    </row>
    <row r="55" spans="1:14" ht="16.5" customHeight="1">
      <c r="A55" s="364" t="s">
        <v>14</v>
      </c>
      <c r="B55" s="365">
        <v>4418.01</v>
      </c>
      <c r="C55" s="343">
        <f>B55/B52*100</f>
        <v>112.91894033303089</v>
      </c>
      <c r="D55" s="344">
        <f t="shared" ref="D55" si="29">B55/B$53*100</f>
        <v>99.444928387658777</v>
      </c>
      <c r="E55" s="365">
        <v>3057.97</v>
      </c>
      <c r="F55" s="343">
        <f>E55/E52*100</f>
        <v>116.80423830131814</v>
      </c>
      <c r="G55" s="344">
        <f t="shared" ref="G55" si="30">E55/E$53*100</f>
        <v>100.52432265402594</v>
      </c>
      <c r="H55" s="365">
        <v>2662.15</v>
      </c>
      <c r="I55" s="343">
        <f>H55/H52*100</f>
        <v>105.66812868398597</v>
      </c>
      <c r="J55" s="344">
        <f t="shared" ref="J55" si="31">H55/H$53*100</f>
        <v>102.03952563109921</v>
      </c>
      <c r="K55" s="13"/>
      <c r="L55" s="13"/>
      <c r="M55" s="13"/>
    </row>
    <row r="56" spans="1:14" ht="16.5" customHeight="1">
      <c r="A56" s="363" t="s">
        <v>15</v>
      </c>
      <c r="B56" s="366">
        <v>4467.3999999999996</v>
      </c>
      <c r="C56" s="351">
        <f>B56/B55*100</f>
        <v>101.11792413326361</v>
      </c>
      <c r="D56" s="347">
        <f>B56/B$53*100</f>
        <v>100.55664724141113</v>
      </c>
      <c r="E56" s="366">
        <v>3092</v>
      </c>
      <c r="F56" s="351">
        <f>E56/E55*100</f>
        <v>101.11282975307149</v>
      </c>
      <c r="G56" s="347">
        <f t="shared" ref="G56" si="32">E56/E$53*100</f>
        <v>101.64298722559353</v>
      </c>
      <c r="H56" s="366">
        <v>2693.29</v>
      </c>
      <c r="I56" s="351">
        <f>H56/H55*100</f>
        <v>101.16973123227466</v>
      </c>
      <c r="J56" s="347">
        <f t="shared" ref="J56" si="33">H56/H$53*100</f>
        <v>103.23311383167109</v>
      </c>
      <c r="K56" s="13"/>
      <c r="L56" s="13"/>
      <c r="M56" s="13"/>
    </row>
    <row r="57" spans="1:14" ht="16.5" customHeight="1" thickBot="1">
      <c r="A57" s="359" t="s">
        <v>16</v>
      </c>
      <c r="B57" s="360">
        <v>4556.43</v>
      </c>
      <c r="C57" s="361">
        <f>B57/B56*100</f>
        <v>101.99288176568027</v>
      </c>
      <c r="D57" s="362">
        <f>B57/B$53*100</f>
        <v>102.56062232846463</v>
      </c>
      <c r="E57" s="360">
        <v>3105.32</v>
      </c>
      <c r="F57" s="361">
        <f>E57/E56*100</f>
        <v>100.4307891332471</v>
      </c>
      <c r="G57" s="362">
        <f t="shared" ref="G57" si="34">E57/E$53*100</f>
        <v>102.0808541692691</v>
      </c>
      <c r="H57" s="360">
        <v>2716.1</v>
      </c>
      <c r="I57" s="361">
        <f>H57/H56*100</f>
        <v>100.8469195667752</v>
      </c>
      <c r="J57" s="362">
        <f t="shared" ref="J57" si="35">H57/H$53*100</f>
        <v>104.10741527210283</v>
      </c>
      <c r="K57" s="13"/>
      <c r="L57" s="13"/>
      <c r="M57" s="13"/>
    </row>
    <row r="58" spans="1:14" ht="22.5" customHeight="1">
      <c r="A58" s="853" t="s">
        <v>486</v>
      </c>
      <c r="B58" s="853"/>
      <c r="C58" s="853"/>
      <c r="D58" s="853"/>
      <c r="E58" s="853"/>
      <c r="F58" s="853"/>
      <c r="G58" s="853"/>
      <c r="H58" s="853"/>
      <c r="I58" s="853"/>
      <c r="J58" s="853"/>
      <c r="K58" s="13"/>
      <c r="L58" s="13"/>
      <c r="M58" s="13"/>
    </row>
    <row r="59" spans="1:14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4" ht="24" customHeight="1">
      <c r="A60" s="854" t="s">
        <v>561</v>
      </c>
      <c r="B60" s="854"/>
      <c r="C60" s="854"/>
      <c r="D60" s="854"/>
      <c r="E60" s="854"/>
      <c r="F60" s="854"/>
      <c r="G60" s="854"/>
      <c r="H60" s="854"/>
      <c r="I60" s="854"/>
      <c r="J60" s="854"/>
      <c r="K60" s="367"/>
    </row>
    <row r="61" spans="1:14">
      <c r="A61" s="15"/>
      <c r="B61" s="15"/>
      <c r="C61" s="15"/>
      <c r="D61" s="15"/>
      <c r="E61" s="15"/>
      <c r="F61" s="15"/>
      <c r="G61" s="15"/>
      <c r="H61" s="18"/>
      <c r="I61" s="18"/>
      <c r="J61" s="18"/>
    </row>
    <row r="63" spans="1:14">
      <c r="N63" s="38"/>
    </row>
    <row r="64" spans="1:14">
      <c r="N64" s="38"/>
    </row>
    <row r="65" spans="13:14">
      <c r="N65" s="38"/>
    </row>
    <row r="66" spans="13:14">
      <c r="N66" s="38"/>
    </row>
    <row r="67" spans="13:14">
      <c r="N67" s="38"/>
    </row>
    <row r="68" spans="13:14">
      <c r="N68" s="38"/>
    </row>
    <row r="69" spans="13:14">
      <c r="M69" s="38"/>
      <c r="N69" s="38"/>
    </row>
    <row r="70" spans="13:14">
      <c r="M70" s="38"/>
      <c r="N70" s="38"/>
    </row>
    <row r="71" spans="13:14">
      <c r="M71" s="38"/>
      <c r="N71" s="38"/>
    </row>
    <row r="72" spans="13:14">
      <c r="M72" s="38"/>
      <c r="N72" s="38"/>
    </row>
    <row r="73" spans="13:14">
      <c r="M73" s="38"/>
      <c r="N73" s="38"/>
    </row>
    <row r="74" spans="13:14">
      <c r="M74" s="38"/>
      <c r="N74" s="38"/>
    </row>
    <row r="75" spans="13:14">
      <c r="M75" s="38"/>
      <c r="N75" s="38"/>
    </row>
    <row r="76" spans="13:14">
      <c r="M76" s="38"/>
      <c r="N76" s="38"/>
    </row>
    <row r="77" spans="13:14">
      <c r="M77" s="38"/>
    </row>
    <row r="78" spans="13:14">
      <c r="M78" s="38"/>
    </row>
    <row r="79" spans="13:14">
      <c r="M79" s="38"/>
    </row>
    <row r="80" spans="13:14">
      <c r="M80" s="38"/>
    </row>
    <row r="81" spans="13:13">
      <c r="M81" s="38"/>
    </row>
    <row r="82" spans="13:13">
      <c r="M82" s="38"/>
    </row>
  </sheetData>
  <mergeCells count="17">
    <mergeCell ref="A54:J54"/>
    <mergeCell ref="A58:J58"/>
    <mergeCell ref="A60:J60"/>
    <mergeCell ref="A2:J2"/>
    <mergeCell ref="D4:D5"/>
    <mergeCell ref="J4:J5"/>
    <mergeCell ref="E3:G3"/>
    <mergeCell ref="E4:E5"/>
    <mergeCell ref="F4:F5"/>
    <mergeCell ref="G4:G5"/>
    <mergeCell ref="A3:A5"/>
    <mergeCell ref="B3:D3"/>
    <mergeCell ref="H3:J3"/>
    <mergeCell ref="B4:B5"/>
    <mergeCell ref="C4:C5"/>
    <mergeCell ref="H4:H5"/>
    <mergeCell ref="I4:I5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view="pageBreakPreview" topLeftCell="A60" zoomScale="80" zoomScaleNormal="70" zoomScaleSheetLayoutView="80" workbookViewId="0">
      <selection activeCell="B72" sqref="B72"/>
    </sheetView>
  </sheetViews>
  <sheetFormatPr defaultRowHeight="16.5"/>
  <cols>
    <col min="1" max="1" width="5.7109375" style="615" customWidth="1"/>
    <col min="2" max="2" width="99.28515625" style="616" customWidth="1"/>
    <col min="3" max="3" width="10.140625" style="616" bestFit="1" customWidth="1"/>
    <col min="4" max="4" width="18.85546875" style="616" customWidth="1"/>
    <col min="5" max="5" width="19" style="718" customWidth="1"/>
    <col min="6" max="6" width="19.5703125" style="719" customWidth="1"/>
    <col min="7" max="256" width="9.140625" style="616"/>
    <col min="257" max="257" width="5.7109375" style="616" customWidth="1"/>
    <col min="258" max="258" width="99.28515625" style="616" customWidth="1"/>
    <col min="259" max="259" width="10.140625" style="616" bestFit="1" customWidth="1"/>
    <col min="260" max="260" width="18.85546875" style="616" customWidth="1"/>
    <col min="261" max="261" width="19" style="616" customWidth="1"/>
    <col min="262" max="262" width="19.5703125" style="616" customWidth="1"/>
    <col min="263" max="512" width="9.140625" style="616"/>
    <col min="513" max="513" width="5.7109375" style="616" customWidth="1"/>
    <col min="514" max="514" width="99.28515625" style="616" customWidth="1"/>
    <col min="515" max="515" width="10.140625" style="616" bestFit="1" customWidth="1"/>
    <col min="516" max="516" width="18.85546875" style="616" customWidth="1"/>
    <col min="517" max="517" width="19" style="616" customWidth="1"/>
    <col min="518" max="518" width="19.5703125" style="616" customWidth="1"/>
    <col min="519" max="768" width="9.140625" style="616"/>
    <col min="769" max="769" width="5.7109375" style="616" customWidth="1"/>
    <col min="770" max="770" width="99.28515625" style="616" customWidth="1"/>
    <col min="771" max="771" width="10.140625" style="616" bestFit="1" customWidth="1"/>
    <col min="772" max="772" width="18.85546875" style="616" customWidth="1"/>
    <col min="773" max="773" width="19" style="616" customWidth="1"/>
    <col min="774" max="774" width="19.5703125" style="616" customWidth="1"/>
    <col min="775" max="1024" width="9.140625" style="616"/>
    <col min="1025" max="1025" width="5.7109375" style="616" customWidth="1"/>
    <col min="1026" max="1026" width="99.28515625" style="616" customWidth="1"/>
    <col min="1027" max="1027" width="10.140625" style="616" bestFit="1" customWidth="1"/>
    <col min="1028" max="1028" width="18.85546875" style="616" customWidth="1"/>
    <col min="1029" max="1029" width="19" style="616" customWidth="1"/>
    <col min="1030" max="1030" width="19.5703125" style="616" customWidth="1"/>
    <col min="1031" max="1280" width="9.140625" style="616"/>
    <col min="1281" max="1281" width="5.7109375" style="616" customWidth="1"/>
    <col min="1282" max="1282" width="99.28515625" style="616" customWidth="1"/>
    <col min="1283" max="1283" width="10.140625" style="616" bestFit="1" customWidth="1"/>
    <col min="1284" max="1284" width="18.85546875" style="616" customWidth="1"/>
    <col min="1285" max="1285" width="19" style="616" customWidth="1"/>
    <col min="1286" max="1286" width="19.5703125" style="616" customWidth="1"/>
    <col min="1287" max="1536" width="9.140625" style="616"/>
    <col min="1537" max="1537" width="5.7109375" style="616" customWidth="1"/>
    <col min="1538" max="1538" width="99.28515625" style="616" customWidth="1"/>
    <col min="1539" max="1539" width="10.140625" style="616" bestFit="1" customWidth="1"/>
    <col min="1540" max="1540" width="18.85546875" style="616" customWidth="1"/>
    <col min="1541" max="1541" width="19" style="616" customWidth="1"/>
    <col min="1542" max="1542" width="19.5703125" style="616" customWidth="1"/>
    <col min="1543" max="1792" width="9.140625" style="616"/>
    <col min="1793" max="1793" width="5.7109375" style="616" customWidth="1"/>
    <col min="1794" max="1794" width="99.28515625" style="616" customWidth="1"/>
    <col min="1795" max="1795" width="10.140625" style="616" bestFit="1" customWidth="1"/>
    <col min="1796" max="1796" width="18.85546875" style="616" customWidth="1"/>
    <col min="1797" max="1797" width="19" style="616" customWidth="1"/>
    <col min="1798" max="1798" width="19.5703125" style="616" customWidth="1"/>
    <col min="1799" max="2048" width="9.140625" style="616"/>
    <col min="2049" max="2049" width="5.7109375" style="616" customWidth="1"/>
    <col min="2050" max="2050" width="99.28515625" style="616" customWidth="1"/>
    <col min="2051" max="2051" width="10.140625" style="616" bestFit="1" customWidth="1"/>
    <col min="2052" max="2052" width="18.85546875" style="616" customWidth="1"/>
    <col min="2053" max="2053" width="19" style="616" customWidth="1"/>
    <col min="2054" max="2054" width="19.5703125" style="616" customWidth="1"/>
    <col min="2055" max="2304" width="9.140625" style="616"/>
    <col min="2305" max="2305" width="5.7109375" style="616" customWidth="1"/>
    <col min="2306" max="2306" width="99.28515625" style="616" customWidth="1"/>
    <col min="2307" max="2307" width="10.140625" style="616" bestFit="1" customWidth="1"/>
    <col min="2308" max="2308" width="18.85546875" style="616" customWidth="1"/>
    <col min="2309" max="2309" width="19" style="616" customWidth="1"/>
    <col min="2310" max="2310" width="19.5703125" style="616" customWidth="1"/>
    <col min="2311" max="2560" width="9.140625" style="616"/>
    <col min="2561" max="2561" width="5.7109375" style="616" customWidth="1"/>
    <col min="2562" max="2562" width="99.28515625" style="616" customWidth="1"/>
    <col min="2563" max="2563" width="10.140625" style="616" bestFit="1" customWidth="1"/>
    <col min="2564" max="2564" width="18.85546875" style="616" customWidth="1"/>
    <col min="2565" max="2565" width="19" style="616" customWidth="1"/>
    <col min="2566" max="2566" width="19.5703125" style="616" customWidth="1"/>
    <col min="2567" max="2816" width="9.140625" style="616"/>
    <col min="2817" max="2817" width="5.7109375" style="616" customWidth="1"/>
    <col min="2818" max="2818" width="99.28515625" style="616" customWidth="1"/>
    <col min="2819" max="2819" width="10.140625" style="616" bestFit="1" customWidth="1"/>
    <col min="2820" max="2820" width="18.85546875" style="616" customWidth="1"/>
    <col min="2821" max="2821" width="19" style="616" customWidth="1"/>
    <col min="2822" max="2822" width="19.5703125" style="616" customWidth="1"/>
    <col min="2823" max="3072" width="9.140625" style="616"/>
    <col min="3073" max="3073" width="5.7109375" style="616" customWidth="1"/>
    <col min="3074" max="3074" width="99.28515625" style="616" customWidth="1"/>
    <col min="3075" max="3075" width="10.140625" style="616" bestFit="1" customWidth="1"/>
    <col min="3076" max="3076" width="18.85546875" style="616" customWidth="1"/>
    <col min="3077" max="3077" width="19" style="616" customWidth="1"/>
    <col min="3078" max="3078" width="19.5703125" style="616" customWidth="1"/>
    <col min="3079" max="3328" width="9.140625" style="616"/>
    <col min="3329" max="3329" width="5.7109375" style="616" customWidth="1"/>
    <col min="3330" max="3330" width="99.28515625" style="616" customWidth="1"/>
    <col min="3331" max="3331" width="10.140625" style="616" bestFit="1" customWidth="1"/>
    <col min="3332" max="3332" width="18.85546875" style="616" customWidth="1"/>
    <col min="3333" max="3333" width="19" style="616" customWidth="1"/>
    <col min="3334" max="3334" width="19.5703125" style="616" customWidth="1"/>
    <col min="3335" max="3584" width="9.140625" style="616"/>
    <col min="3585" max="3585" width="5.7109375" style="616" customWidth="1"/>
    <col min="3586" max="3586" width="99.28515625" style="616" customWidth="1"/>
    <col min="3587" max="3587" width="10.140625" style="616" bestFit="1" customWidth="1"/>
    <col min="3588" max="3588" width="18.85546875" style="616" customWidth="1"/>
    <col min="3589" max="3589" width="19" style="616" customWidth="1"/>
    <col min="3590" max="3590" width="19.5703125" style="616" customWidth="1"/>
    <col min="3591" max="3840" width="9.140625" style="616"/>
    <col min="3841" max="3841" width="5.7109375" style="616" customWidth="1"/>
    <col min="3842" max="3842" width="99.28515625" style="616" customWidth="1"/>
    <col min="3843" max="3843" width="10.140625" style="616" bestFit="1" customWidth="1"/>
    <col min="3844" max="3844" width="18.85546875" style="616" customWidth="1"/>
    <col min="3845" max="3845" width="19" style="616" customWidth="1"/>
    <col min="3846" max="3846" width="19.5703125" style="616" customWidth="1"/>
    <col min="3847" max="4096" width="9.140625" style="616"/>
    <col min="4097" max="4097" width="5.7109375" style="616" customWidth="1"/>
    <col min="4098" max="4098" width="99.28515625" style="616" customWidth="1"/>
    <col min="4099" max="4099" width="10.140625" style="616" bestFit="1" customWidth="1"/>
    <col min="4100" max="4100" width="18.85546875" style="616" customWidth="1"/>
    <col min="4101" max="4101" width="19" style="616" customWidth="1"/>
    <col min="4102" max="4102" width="19.5703125" style="616" customWidth="1"/>
    <col min="4103" max="4352" width="9.140625" style="616"/>
    <col min="4353" max="4353" width="5.7109375" style="616" customWidth="1"/>
    <col min="4354" max="4354" width="99.28515625" style="616" customWidth="1"/>
    <col min="4355" max="4355" width="10.140625" style="616" bestFit="1" customWidth="1"/>
    <col min="4356" max="4356" width="18.85546875" style="616" customWidth="1"/>
    <col min="4357" max="4357" width="19" style="616" customWidth="1"/>
    <col min="4358" max="4358" width="19.5703125" style="616" customWidth="1"/>
    <col min="4359" max="4608" width="9.140625" style="616"/>
    <col min="4609" max="4609" width="5.7109375" style="616" customWidth="1"/>
    <col min="4610" max="4610" width="99.28515625" style="616" customWidth="1"/>
    <col min="4611" max="4611" width="10.140625" style="616" bestFit="1" customWidth="1"/>
    <col min="4612" max="4612" width="18.85546875" style="616" customWidth="1"/>
    <col min="4613" max="4613" width="19" style="616" customWidth="1"/>
    <col min="4614" max="4614" width="19.5703125" style="616" customWidth="1"/>
    <col min="4615" max="4864" width="9.140625" style="616"/>
    <col min="4865" max="4865" width="5.7109375" style="616" customWidth="1"/>
    <col min="4866" max="4866" width="99.28515625" style="616" customWidth="1"/>
    <col min="4867" max="4867" width="10.140625" style="616" bestFit="1" customWidth="1"/>
    <col min="4868" max="4868" width="18.85546875" style="616" customWidth="1"/>
    <col min="4869" max="4869" width="19" style="616" customWidth="1"/>
    <col min="4870" max="4870" width="19.5703125" style="616" customWidth="1"/>
    <col min="4871" max="5120" width="9.140625" style="616"/>
    <col min="5121" max="5121" width="5.7109375" style="616" customWidth="1"/>
    <col min="5122" max="5122" width="99.28515625" style="616" customWidth="1"/>
    <col min="5123" max="5123" width="10.140625" style="616" bestFit="1" customWidth="1"/>
    <col min="5124" max="5124" width="18.85546875" style="616" customWidth="1"/>
    <col min="5125" max="5125" width="19" style="616" customWidth="1"/>
    <col min="5126" max="5126" width="19.5703125" style="616" customWidth="1"/>
    <col min="5127" max="5376" width="9.140625" style="616"/>
    <col min="5377" max="5377" width="5.7109375" style="616" customWidth="1"/>
    <col min="5378" max="5378" width="99.28515625" style="616" customWidth="1"/>
    <col min="5379" max="5379" width="10.140625" style="616" bestFit="1" customWidth="1"/>
    <col min="5380" max="5380" width="18.85546875" style="616" customWidth="1"/>
    <col min="5381" max="5381" width="19" style="616" customWidth="1"/>
    <col min="5382" max="5382" width="19.5703125" style="616" customWidth="1"/>
    <col min="5383" max="5632" width="9.140625" style="616"/>
    <col min="5633" max="5633" width="5.7109375" style="616" customWidth="1"/>
    <col min="5634" max="5634" width="99.28515625" style="616" customWidth="1"/>
    <col min="5635" max="5635" width="10.140625" style="616" bestFit="1" customWidth="1"/>
    <col min="5636" max="5636" width="18.85546875" style="616" customWidth="1"/>
    <col min="5637" max="5637" width="19" style="616" customWidth="1"/>
    <col min="5638" max="5638" width="19.5703125" style="616" customWidth="1"/>
    <col min="5639" max="5888" width="9.140625" style="616"/>
    <col min="5889" max="5889" width="5.7109375" style="616" customWidth="1"/>
    <col min="5890" max="5890" width="99.28515625" style="616" customWidth="1"/>
    <col min="5891" max="5891" width="10.140625" style="616" bestFit="1" customWidth="1"/>
    <col min="5892" max="5892" width="18.85546875" style="616" customWidth="1"/>
    <col min="5893" max="5893" width="19" style="616" customWidth="1"/>
    <col min="5894" max="5894" width="19.5703125" style="616" customWidth="1"/>
    <col min="5895" max="6144" width="9.140625" style="616"/>
    <col min="6145" max="6145" width="5.7109375" style="616" customWidth="1"/>
    <col min="6146" max="6146" width="99.28515625" style="616" customWidth="1"/>
    <col min="6147" max="6147" width="10.140625" style="616" bestFit="1" customWidth="1"/>
    <col min="6148" max="6148" width="18.85546875" style="616" customWidth="1"/>
    <col min="6149" max="6149" width="19" style="616" customWidth="1"/>
    <col min="6150" max="6150" width="19.5703125" style="616" customWidth="1"/>
    <col min="6151" max="6400" width="9.140625" style="616"/>
    <col min="6401" max="6401" width="5.7109375" style="616" customWidth="1"/>
    <col min="6402" max="6402" width="99.28515625" style="616" customWidth="1"/>
    <col min="6403" max="6403" width="10.140625" style="616" bestFit="1" customWidth="1"/>
    <col min="6404" max="6404" width="18.85546875" style="616" customWidth="1"/>
    <col min="6405" max="6405" width="19" style="616" customWidth="1"/>
    <col min="6406" max="6406" width="19.5703125" style="616" customWidth="1"/>
    <col min="6407" max="6656" width="9.140625" style="616"/>
    <col min="6657" max="6657" width="5.7109375" style="616" customWidth="1"/>
    <col min="6658" max="6658" width="99.28515625" style="616" customWidth="1"/>
    <col min="6659" max="6659" width="10.140625" style="616" bestFit="1" customWidth="1"/>
    <col min="6660" max="6660" width="18.85546875" style="616" customWidth="1"/>
    <col min="6661" max="6661" width="19" style="616" customWidth="1"/>
    <col min="6662" max="6662" width="19.5703125" style="616" customWidth="1"/>
    <col min="6663" max="6912" width="9.140625" style="616"/>
    <col min="6913" max="6913" width="5.7109375" style="616" customWidth="1"/>
    <col min="6914" max="6914" width="99.28515625" style="616" customWidth="1"/>
    <col min="6915" max="6915" width="10.140625" style="616" bestFit="1" customWidth="1"/>
    <col min="6916" max="6916" width="18.85546875" style="616" customWidth="1"/>
    <col min="6917" max="6917" width="19" style="616" customWidth="1"/>
    <col min="6918" max="6918" width="19.5703125" style="616" customWidth="1"/>
    <col min="6919" max="7168" width="9.140625" style="616"/>
    <col min="7169" max="7169" width="5.7109375" style="616" customWidth="1"/>
    <col min="7170" max="7170" width="99.28515625" style="616" customWidth="1"/>
    <col min="7171" max="7171" width="10.140625" style="616" bestFit="1" customWidth="1"/>
    <col min="7172" max="7172" width="18.85546875" style="616" customWidth="1"/>
    <col min="7173" max="7173" width="19" style="616" customWidth="1"/>
    <col min="7174" max="7174" width="19.5703125" style="616" customWidth="1"/>
    <col min="7175" max="7424" width="9.140625" style="616"/>
    <col min="7425" max="7425" width="5.7109375" style="616" customWidth="1"/>
    <col min="7426" max="7426" width="99.28515625" style="616" customWidth="1"/>
    <col min="7427" max="7427" width="10.140625" style="616" bestFit="1" customWidth="1"/>
    <col min="7428" max="7428" width="18.85546875" style="616" customWidth="1"/>
    <col min="7429" max="7429" width="19" style="616" customWidth="1"/>
    <col min="7430" max="7430" width="19.5703125" style="616" customWidth="1"/>
    <col min="7431" max="7680" width="9.140625" style="616"/>
    <col min="7681" max="7681" width="5.7109375" style="616" customWidth="1"/>
    <col min="7682" max="7682" width="99.28515625" style="616" customWidth="1"/>
    <col min="7683" max="7683" width="10.140625" style="616" bestFit="1" customWidth="1"/>
    <col min="7684" max="7684" width="18.85546875" style="616" customWidth="1"/>
    <col min="7685" max="7685" width="19" style="616" customWidth="1"/>
    <col min="7686" max="7686" width="19.5703125" style="616" customWidth="1"/>
    <col min="7687" max="7936" width="9.140625" style="616"/>
    <col min="7937" max="7937" width="5.7109375" style="616" customWidth="1"/>
    <col min="7938" max="7938" width="99.28515625" style="616" customWidth="1"/>
    <col min="7939" max="7939" width="10.140625" style="616" bestFit="1" customWidth="1"/>
    <col min="7940" max="7940" width="18.85546875" style="616" customWidth="1"/>
    <col min="7941" max="7941" width="19" style="616" customWidth="1"/>
    <col min="7942" max="7942" width="19.5703125" style="616" customWidth="1"/>
    <col min="7943" max="8192" width="9.140625" style="616"/>
    <col min="8193" max="8193" width="5.7109375" style="616" customWidth="1"/>
    <col min="8194" max="8194" width="99.28515625" style="616" customWidth="1"/>
    <col min="8195" max="8195" width="10.140625" style="616" bestFit="1" customWidth="1"/>
    <col min="8196" max="8196" width="18.85546875" style="616" customWidth="1"/>
    <col min="8197" max="8197" width="19" style="616" customWidth="1"/>
    <col min="8198" max="8198" width="19.5703125" style="616" customWidth="1"/>
    <col min="8199" max="8448" width="9.140625" style="616"/>
    <col min="8449" max="8449" width="5.7109375" style="616" customWidth="1"/>
    <col min="8450" max="8450" width="99.28515625" style="616" customWidth="1"/>
    <col min="8451" max="8451" width="10.140625" style="616" bestFit="1" customWidth="1"/>
    <col min="8452" max="8452" width="18.85546875" style="616" customWidth="1"/>
    <col min="8453" max="8453" width="19" style="616" customWidth="1"/>
    <col min="8454" max="8454" width="19.5703125" style="616" customWidth="1"/>
    <col min="8455" max="8704" width="9.140625" style="616"/>
    <col min="8705" max="8705" width="5.7109375" style="616" customWidth="1"/>
    <col min="8706" max="8706" width="99.28515625" style="616" customWidth="1"/>
    <col min="8707" max="8707" width="10.140625" style="616" bestFit="1" customWidth="1"/>
    <col min="8708" max="8708" width="18.85546875" style="616" customWidth="1"/>
    <col min="8709" max="8709" width="19" style="616" customWidth="1"/>
    <col min="8710" max="8710" width="19.5703125" style="616" customWidth="1"/>
    <col min="8711" max="8960" width="9.140625" style="616"/>
    <col min="8961" max="8961" width="5.7109375" style="616" customWidth="1"/>
    <col min="8962" max="8962" width="99.28515625" style="616" customWidth="1"/>
    <col min="8963" max="8963" width="10.140625" style="616" bestFit="1" customWidth="1"/>
    <col min="8964" max="8964" width="18.85546875" style="616" customWidth="1"/>
    <col min="8965" max="8965" width="19" style="616" customWidth="1"/>
    <col min="8966" max="8966" width="19.5703125" style="616" customWidth="1"/>
    <col min="8967" max="9216" width="9.140625" style="616"/>
    <col min="9217" max="9217" width="5.7109375" style="616" customWidth="1"/>
    <col min="9218" max="9218" width="99.28515625" style="616" customWidth="1"/>
    <col min="9219" max="9219" width="10.140625" style="616" bestFit="1" customWidth="1"/>
    <col min="9220" max="9220" width="18.85546875" style="616" customWidth="1"/>
    <col min="9221" max="9221" width="19" style="616" customWidth="1"/>
    <col min="9222" max="9222" width="19.5703125" style="616" customWidth="1"/>
    <col min="9223" max="9472" width="9.140625" style="616"/>
    <col min="9473" max="9473" width="5.7109375" style="616" customWidth="1"/>
    <col min="9474" max="9474" width="99.28515625" style="616" customWidth="1"/>
    <col min="9475" max="9475" width="10.140625" style="616" bestFit="1" customWidth="1"/>
    <col min="9476" max="9476" width="18.85546875" style="616" customWidth="1"/>
    <col min="9477" max="9477" width="19" style="616" customWidth="1"/>
    <col min="9478" max="9478" width="19.5703125" style="616" customWidth="1"/>
    <col min="9479" max="9728" width="9.140625" style="616"/>
    <col min="9729" max="9729" width="5.7109375" style="616" customWidth="1"/>
    <col min="9730" max="9730" width="99.28515625" style="616" customWidth="1"/>
    <col min="9731" max="9731" width="10.140625" style="616" bestFit="1" customWidth="1"/>
    <col min="9732" max="9732" width="18.85546875" style="616" customWidth="1"/>
    <col min="9733" max="9733" width="19" style="616" customWidth="1"/>
    <col min="9734" max="9734" width="19.5703125" style="616" customWidth="1"/>
    <col min="9735" max="9984" width="9.140625" style="616"/>
    <col min="9985" max="9985" width="5.7109375" style="616" customWidth="1"/>
    <col min="9986" max="9986" width="99.28515625" style="616" customWidth="1"/>
    <col min="9987" max="9987" width="10.140625" style="616" bestFit="1" customWidth="1"/>
    <col min="9988" max="9988" width="18.85546875" style="616" customWidth="1"/>
    <col min="9989" max="9989" width="19" style="616" customWidth="1"/>
    <col min="9990" max="9990" width="19.5703125" style="616" customWidth="1"/>
    <col min="9991" max="10240" width="9.140625" style="616"/>
    <col min="10241" max="10241" width="5.7109375" style="616" customWidth="1"/>
    <col min="10242" max="10242" width="99.28515625" style="616" customWidth="1"/>
    <col min="10243" max="10243" width="10.140625" style="616" bestFit="1" customWidth="1"/>
    <col min="10244" max="10244" width="18.85546875" style="616" customWidth="1"/>
    <col min="10245" max="10245" width="19" style="616" customWidth="1"/>
    <col min="10246" max="10246" width="19.5703125" style="616" customWidth="1"/>
    <col min="10247" max="10496" width="9.140625" style="616"/>
    <col min="10497" max="10497" width="5.7109375" style="616" customWidth="1"/>
    <col min="10498" max="10498" width="99.28515625" style="616" customWidth="1"/>
    <col min="10499" max="10499" width="10.140625" style="616" bestFit="1" customWidth="1"/>
    <col min="10500" max="10500" width="18.85546875" style="616" customWidth="1"/>
    <col min="10501" max="10501" width="19" style="616" customWidth="1"/>
    <col min="10502" max="10502" width="19.5703125" style="616" customWidth="1"/>
    <col min="10503" max="10752" width="9.140625" style="616"/>
    <col min="10753" max="10753" width="5.7109375" style="616" customWidth="1"/>
    <col min="10754" max="10754" width="99.28515625" style="616" customWidth="1"/>
    <col min="10755" max="10755" width="10.140625" style="616" bestFit="1" customWidth="1"/>
    <col min="10756" max="10756" width="18.85546875" style="616" customWidth="1"/>
    <col min="10757" max="10757" width="19" style="616" customWidth="1"/>
    <col min="10758" max="10758" width="19.5703125" style="616" customWidth="1"/>
    <col min="10759" max="11008" width="9.140625" style="616"/>
    <col min="11009" max="11009" width="5.7109375" style="616" customWidth="1"/>
    <col min="11010" max="11010" width="99.28515625" style="616" customWidth="1"/>
    <col min="11011" max="11011" width="10.140625" style="616" bestFit="1" customWidth="1"/>
    <col min="11012" max="11012" width="18.85546875" style="616" customWidth="1"/>
    <col min="11013" max="11013" width="19" style="616" customWidth="1"/>
    <col min="11014" max="11014" width="19.5703125" style="616" customWidth="1"/>
    <col min="11015" max="11264" width="9.140625" style="616"/>
    <col min="11265" max="11265" width="5.7109375" style="616" customWidth="1"/>
    <col min="11266" max="11266" width="99.28515625" style="616" customWidth="1"/>
    <col min="11267" max="11267" width="10.140625" style="616" bestFit="1" customWidth="1"/>
    <col min="11268" max="11268" width="18.85546875" style="616" customWidth="1"/>
    <col min="11269" max="11269" width="19" style="616" customWidth="1"/>
    <col min="11270" max="11270" width="19.5703125" style="616" customWidth="1"/>
    <col min="11271" max="11520" width="9.140625" style="616"/>
    <col min="11521" max="11521" width="5.7109375" style="616" customWidth="1"/>
    <col min="11522" max="11522" width="99.28515625" style="616" customWidth="1"/>
    <col min="11523" max="11523" width="10.140625" style="616" bestFit="1" customWidth="1"/>
    <col min="11524" max="11524" width="18.85546875" style="616" customWidth="1"/>
    <col min="11525" max="11525" width="19" style="616" customWidth="1"/>
    <col min="11526" max="11526" width="19.5703125" style="616" customWidth="1"/>
    <col min="11527" max="11776" width="9.140625" style="616"/>
    <col min="11777" max="11777" width="5.7109375" style="616" customWidth="1"/>
    <col min="11778" max="11778" width="99.28515625" style="616" customWidth="1"/>
    <col min="11779" max="11779" width="10.140625" style="616" bestFit="1" customWidth="1"/>
    <col min="11780" max="11780" width="18.85546875" style="616" customWidth="1"/>
    <col min="11781" max="11781" width="19" style="616" customWidth="1"/>
    <col min="11782" max="11782" width="19.5703125" style="616" customWidth="1"/>
    <col min="11783" max="12032" width="9.140625" style="616"/>
    <col min="12033" max="12033" width="5.7109375" style="616" customWidth="1"/>
    <col min="12034" max="12034" width="99.28515625" style="616" customWidth="1"/>
    <col min="12035" max="12035" width="10.140625" style="616" bestFit="1" customWidth="1"/>
    <col min="12036" max="12036" width="18.85546875" style="616" customWidth="1"/>
    <col min="12037" max="12037" width="19" style="616" customWidth="1"/>
    <col min="12038" max="12038" width="19.5703125" style="616" customWidth="1"/>
    <col min="12039" max="12288" width="9.140625" style="616"/>
    <col min="12289" max="12289" width="5.7109375" style="616" customWidth="1"/>
    <col min="12290" max="12290" width="99.28515625" style="616" customWidth="1"/>
    <col min="12291" max="12291" width="10.140625" style="616" bestFit="1" customWidth="1"/>
    <col min="12292" max="12292" width="18.85546875" style="616" customWidth="1"/>
    <col min="12293" max="12293" width="19" style="616" customWidth="1"/>
    <col min="12294" max="12294" width="19.5703125" style="616" customWidth="1"/>
    <col min="12295" max="12544" width="9.140625" style="616"/>
    <col min="12545" max="12545" width="5.7109375" style="616" customWidth="1"/>
    <col min="12546" max="12546" width="99.28515625" style="616" customWidth="1"/>
    <col min="12547" max="12547" width="10.140625" style="616" bestFit="1" customWidth="1"/>
    <col min="12548" max="12548" width="18.85546875" style="616" customWidth="1"/>
    <col min="12549" max="12549" width="19" style="616" customWidth="1"/>
    <col min="12550" max="12550" width="19.5703125" style="616" customWidth="1"/>
    <col min="12551" max="12800" width="9.140625" style="616"/>
    <col min="12801" max="12801" width="5.7109375" style="616" customWidth="1"/>
    <col min="12802" max="12802" width="99.28515625" style="616" customWidth="1"/>
    <col min="12803" max="12803" width="10.140625" style="616" bestFit="1" customWidth="1"/>
    <col min="12804" max="12804" width="18.85546875" style="616" customWidth="1"/>
    <col min="12805" max="12805" width="19" style="616" customWidth="1"/>
    <col min="12806" max="12806" width="19.5703125" style="616" customWidth="1"/>
    <col min="12807" max="13056" width="9.140625" style="616"/>
    <col min="13057" max="13057" width="5.7109375" style="616" customWidth="1"/>
    <col min="13058" max="13058" width="99.28515625" style="616" customWidth="1"/>
    <col min="13059" max="13059" width="10.140625" style="616" bestFit="1" customWidth="1"/>
    <col min="13060" max="13060" width="18.85546875" style="616" customWidth="1"/>
    <col min="13061" max="13061" width="19" style="616" customWidth="1"/>
    <col min="13062" max="13062" width="19.5703125" style="616" customWidth="1"/>
    <col min="13063" max="13312" width="9.140625" style="616"/>
    <col min="13313" max="13313" width="5.7109375" style="616" customWidth="1"/>
    <col min="13314" max="13314" width="99.28515625" style="616" customWidth="1"/>
    <col min="13315" max="13315" width="10.140625" style="616" bestFit="1" customWidth="1"/>
    <col min="13316" max="13316" width="18.85546875" style="616" customWidth="1"/>
    <col min="13317" max="13317" width="19" style="616" customWidth="1"/>
    <col min="13318" max="13318" width="19.5703125" style="616" customWidth="1"/>
    <col min="13319" max="13568" width="9.140625" style="616"/>
    <col min="13569" max="13569" width="5.7109375" style="616" customWidth="1"/>
    <col min="13570" max="13570" width="99.28515625" style="616" customWidth="1"/>
    <col min="13571" max="13571" width="10.140625" style="616" bestFit="1" customWidth="1"/>
    <col min="13572" max="13572" width="18.85546875" style="616" customWidth="1"/>
    <col min="13573" max="13573" width="19" style="616" customWidth="1"/>
    <col min="13574" max="13574" width="19.5703125" style="616" customWidth="1"/>
    <col min="13575" max="13824" width="9.140625" style="616"/>
    <col min="13825" max="13825" width="5.7109375" style="616" customWidth="1"/>
    <col min="13826" max="13826" width="99.28515625" style="616" customWidth="1"/>
    <col min="13827" max="13827" width="10.140625" style="616" bestFit="1" customWidth="1"/>
    <col min="13828" max="13828" width="18.85546875" style="616" customWidth="1"/>
    <col min="13829" max="13829" width="19" style="616" customWidth="1"/>
    <col min="13830" max="13830" width="19.5703125" style="616" customWidth="1"/>
    <col min="13831" max="14080" width="9.140625" style="616"/>
    <col min="14081" max="14081" width="5.7109375" style="616" customWidth="1"/>
    <col min="14082" max="14082" width="99.28515625" style="616" customWidth="1"/>
    <col min="14083" max="14083" width="10.140625" style="616" bestFit="1" customWidth="1"/>
    <col min="14084" max="14084" width="18.85546875" style="616" customWidth="1"/>
    <col min="14085" max="14085" width="19" style="616" customWidth="1"/>
    <col min="14086" max="14086" width="19.5703125" style="616" customWidth="1"/>
    <col min="14087" max="14336" width="9.140625" style="616"/>
    <col min="14337" max="14337" width="5.7109375" style="616" customWidth="1"/>
    <col min="14338" max="14338" width="99.28515625" style="616" customWidth="1"/>
    <col min="14339" max="14339" width="10.140625" style="616" bestFit="1" customWidth="1"/>
    <col min="14340" max="14340" width="18.85546875" style="616" customWidth="1"/>
    <col min="14341" max="14341" width="19" style="616" customWidth="1"/>
    <col min="14342" max="14342" width="19.5703125" style="616" customWidth="1"/>
    <col min="14343" max="14592" width="9.140625" style="616"/>
    <col min="14593" max="14593" width="5.7109375" style="616" customWidth="1"/>
    <col min="14594" max="14594" width="99.28515625" style="616" customWidth="1"/>
    <col min="14595" max="14595" width="10.140625" style="616" bestFit="1" customWidth="1"/>
    <col min="14596" max="14596" width="18.85546875" style="616" customWidth="1"/>
    <col min="14597" max="14597" width="19" style="616" customWidth="1"/>
    <col min="14598" max="14598" width="19.5703125" style="616" customWidth="1"/>
    <col min="14599" max="14848" width="9.140625" style="616"/>
    <col min="14849" max="14849" width="5.7109375" style="616" customWidth="1"/>
    <col min="14850" max="14850" width="99.28515625" style="616" customWidth="1"/>
    <col min="14851" max="14851" width="10.140625" style="616" bestFit="1" customWidth="1"/>
    <col min="14852" max="14852" width="18.85546875" style="616" customWidth="1"/>
    <col min="14853" max="14853" width="19" style="616" customWidth="1"/>
    <col min="14854" max="14854" width="19.5703125" style="616" customWidth="1"/>
    <col min="14855" max="15104" width="9.140625" style="616"/>
    <col min="15105" max="15105" width="5.7109375" style="616" customWidth="1"/>
    <col min="15106" max="15106" width="99.28515625" style="616" customWidth="1"/>
    <col min="15107" max="15107" width="10.140625" style="616" bestFit="1" customWidth="1"/>
    <col min="15108" max="15108" width="18.85546875" style="616" customWidth="1"/>
    <col min="15109" max="15109" width="19" style="616" customWidth="1"/>
    <col min="15110" max="15110" width="19.5703125" style="616" customWidth="1"/>
    <col min="15111" max="15360" width="9.140625" style="616"/>
    <col min="15361" max="15361" width="5.7109375" style="616" customWidth="1"/>
    <col min="15362" max="15362" width="99.28515625" style="616" customWidth="1"/>
    <col min="15363" max="15363" width="10.140625" style="616" bestFit="1" customWidth="1"/>
    <col min="15364" max="15364" width="18.85546875" style="616" customWidth="1"/>
    <col min="15365" max="15365" width="19" style="616" customWidth="1"/>
    <col min="15366" max="15366" width="19.5703125" style="616" customWidth="1"/>
    <col min="15367" max="15616" width="9.140625" style="616"/>
    <col min="15617" max="15617" width="5.7109375" style="616" customWidth="1"/>
    <col min="15618" max="15618" width="99.28515625" style="616" customWidth="1"/>
    <col min="15619" max="15619" width="10.140625" style="616" bestFit="1" customWidth="1"/>
    <col min="15620" max="15620" width="18.85546875" style="616" customWidth="1"/>
    <col min="15621" max="15621" width="19" style="616" customWidth="1"/>
    <col min="15622" max="15622" width="19.5703125" style="616" customWidth="1"/>
    <col min="15623" max="15872" width="9.140625" style="616"/>
    <col min="15873" max="15873" width="5.7109375" style="616" customWidth="1"/>
    <col min="15874" max="15874" width="99.28515625" style="616" customWidth="1"/>
    <col min="15875" max="15875" width="10.140625" style="616" bestFit="1" customWidth="1"/>
    <col min="15876" max="15876" width="18.85546875" style="616" customWidth="1"/>
    <col min="15877" max="15877" width="19" style="616" customWidth="1"/>
    <col min="15878" max="15878" width="19.5703125" style="616" customWidth="1"/>
    <col min="15879" max="16128" width="9.140625" style="616"/>
    <col min="16129" max="16129" width="5.7109375" style="616" customWidth="1"/>
    <col min="16130" max="16130" width="99.28515625" style="616" customWidth="1"/>
    <col min="16131" max="16131" width="10.140625" style="616" bestFit="1" customWidth="1"/>
    <col min="16132" max="16132" width="18.85546875" style="616" customWidth="1"/>
    <col min="16133" max="16133" width="19" style="616" customWidth="1"/>
    <col min="16134" max="16134" width="19.5703125" style="616" customWidth="1"/>
    <col min="16135" max="16384" width="9.140625" style="616"/>
  </cols>
  <sheetData>
    <row r="1" spans="1:6" ht="20.25" customHeight="1">
      <c r="B1" s="858" t="s">
        <v>310</v>
      </c>
      <c r="C1" s="858"/>
      <c r="D1" s="858"/>
      <c r="E1" s="858"/>
      <c r="F1" s="858"/>
    </row>
    <row r="2" spans="1:6" ht="14.25" customHeight="1" thickBot="1">
      <c r="E2" s="859" t="s">
        <v>311</v>
      </c>
      <c r="F2" s="859"/>
    </row>
    <row r="3" spans="1:6" ht="39" thickBot="1">
      <c r="A3" s="860"/>
      <c r="B3" s="862" t="s">
        <v>86</v>
      </c>
      <c r="C3" s="864" t="s">
        <v>81</v>
      </c>
      <c r="D3" s="865"/>
      <c r="E3" s="866"/>
      <c r="F3" s="617" t="s">
        <v>203</v>
      </c>
    </row>
    <row r="4" spans="1:6" ht="15.75" customHeight="1" thickBot="1">
      <c r="A4" s="861"/>
      <c r="B4" s="863"/>
      <c r="C4" s="618" t="s">
        <v>49</v>
      </c>
      <c r="D4" s="619" t="s">
        <v>572</v>
      </c>
      <c r="E4" s="619" t="s">
        <v>573</v>
      </c>
      <c r="F4" s="620" t="s">
        <v>644</v>
      </c>
    </row>
    <row r="5" spans="1:6" ht="19.5" customHeight="1">
      <c r="A5" s="855" t="s">
        <v>73</v>
      </c>
      <c r="B5" s="621" t="s">
        <v>496</v>
      </c>
      <c r="C5" s="622" t="s">
        <v>312</v>
      </c>
      <c r="D5" s="623">
        <v>40</v>
      </c>
      <c r="E5" s="622">
        <v>40</v>
      </c>
      <c r="F5" s="624">
        <v>18</v>
      </c>
    </row>
    <row r="6" spans="1:6" ht="18" customHeight="1">
      <c r="A6" s="855"/>
      <c r="B6" s="625" t="s">
        <v>313</v>
      </c>
      <c r="C6" s="623"/>
      <c r="D6" s="623"/>
      <c r="E6" s="623"/>
      <c r="F6" s="626"/>
    </row>
    <row r="7" spans="1:6" ht="18" customHeight="1">
      <c r="A7" s="855"/>
      <c r="B7" s="627" t="s">
        <v>314</v>
      </c>
      <c r="C7" s="623" t="s">
        <v>38</v>
      </c>
      <c r="D7" s="628">
        <v>9942</v>
      </c>
      <c r="E7" s="629">
        <v>10117</v>
      </c>
      <c r="F7" s="630">
        <v>2228</v>
      </c>
    </row>
    <row r="8" spans="1:6">
      <c r="A8" s="855"/>
      <c r="B8" s="627" t="s">
        <v>315</v>
      </c>
      <c r="C8" s="623" t="s">
        <v>38</v>
      </c>
      <c r="D8" s="631">
        <v>9889</v>
      </c>
      <c r="E8" s="629">
        <v>10053</v>
      </c>
      <c r="F8" s="632"/>
    </row>
    <row r="9" spans="1:6">
      <c r="A9" s="855"/>
      <c r="B9" s="627" t="s">
        <v>316</v>
      </c>
      <c r="C9" s="623" t="s">
        <v>38</v>
      </c>
      <c r="D9" s="631">
        <v>8819</v>
      </c>
      <c r="E9" s="629">
        <v>9064</v>
      </c>
      <c r="F9" s="632"/>
    </row>
    <row r="10" spans="1:6" ht="20.25" thickBot="1">
      <c r="A10" s="855"/>
      <c r="B10" s="627" t="s">
        <v>497</v>
      </c>
      <c r="C10" s="633" t="s">
        <v>38</v>
      </c>
      <c r="D10" s="634" t="s">
        <v>645</v>
      </c>
      <c r="E10" s="635" t="s">
        <v>646</v>
      </c>
      <c r="F10" s="636"/>
    </row>
    <row r="11" spans="1:6">
      <c r="A11" s="856"/>
      <c r="B11" s="637" t="s">
        <v>447</v>
      </c>
      <c r="C11" s="624" t="s">
        <v>317</v>
      </c>
      <c r="D11" s="638" t="s">
        <v>647</v>
      </c>
      <c r="E11" s="639" t="s">
        <v>648</v>
      </c>
      <c r="F11" s="640" t="s">
        <v>650</v>
      </c>
    </row>
    <row r="12" spans="1:6" ht="15.75" customHeight="1">
      <c r="A12" s="856"/>
      <c r="B12" s="641" t="s">
        <v>318</v>
      </c>
      <c r="C12" s="624" t="s">
        <v>312</v>
      </c>
      <c r="D12" s="639">
        <v>30</v>
      </c>
      <c r="E12" s="639">
        <v>30</v>
      </c>
      <c r="F12" s="632"/>
    </row>
    <row r="13" spans="1:6" ht="19.5" hidden="1">
      <c r="A13" s="856"/>
      <c r="B13" s="641" t="s">
        <v>319</v>
      </c>
      <c r="C13" s="624" t="s">
        <v>312</v>
      </c>
      <c r="D13" s="639">
        <v>0</v>
      </c>
      <c r="E13" s="639">
        <v>0</v>
      </c>
      <c r="F13" s="632"/>
    </row>
    <row r="14" spans="1:6">
      <c r="A14" s="856"/>
      <c r="B14" s="641" t="s">
        <v>320</v>
      </c>
      <c r="C14" s="624" t="s">
        <v>312</v>
      </c>
      <c r="D14" s="639">
        <v>2</v>
      </c>
      <c r="E14" s="639">
        <v>2</v>
      </c>
      <c r="F14" s="632"/>
    </row>
    <row r="15" spans="1:6">
      <c r="A15" s="856"/>
      <c r="B15" s="641" t="s">
        <v>321</v>
      </c>
      <c r="C15" s="624" t="s">
        <v>312</v>
      </c>
      <c r="D15" s="639">
        <v>6</v>
      </c>
      <c r="E15" s="639">
        <v>6</v>
      </c>
      <c r="F15" s="632"/>
    </row>
    <row r="16" spans="1:6">
      <c r="A16" s="856"/>
      <c r="B16" s="641" t="s">
        <v>322</v>
      </c>
      <c r="C16" s="624" t="s">
        <v>312</v>
      </c>
      <c r="D16" s="639">
        <v>1</v>
      </c>
      <c r="E16" s="639">
        <v>1</v>
      </c>
      <c r="F16" s="632"/>
    </row>
    <row r="17" spans="1:6" hidden="1">
      <c r="A17" s="856"/>
      <c r="B17" s="641" t="s">
        <v>323</v>
      </c>
      <c r="C17" s="624" t="s">
        <v>312</v>
      </c>
      <c r="D17" s="639">
        <v>1</v>
      </c>
      <c r="E17" s="639">
        <v>1</v>
      </c>
      <c r="F17" s="632"/>
    </row>
    <row r="18" spans="1:6">
      <c r="A18" s="856"/>
      <c r="B18" s="641" t="s">
        <v>324</v>
      </c>
      <c r="C18" s="624" t="s">
        <v>312</v>
      </c>
      <c r="D18" s="642">
        <v>3</v>
      </c>
      <c r="E18" s="642">
        <v>3</v>
      </c>
      <c r="F18" s="632"/>
    </row>
    <row r="19" spans="1:6">
      <c r="A19" s="856"/>
      <c r="B19" s="643" t="s">
        <v>325</v>
      </c>
      <c r="C19" s="624"/>
      <c r="D19" s="642"/>
      <c r="E19" s="642"/>
      <c r="F19" s="632"/>
    </row>
    <row r="20" spans="1:6" s="646" customFormat="1">
      <c r="A20" s="856"/>
      <c r="B20" s="644" t="s">
        <v>326</v>
      </c>
      <c r="C20" s="624" t="s">
        <v>312</v>
      </c>
      <c r="D20" s="645">
        <v>1</v>
      </c>
      <c r="E20" s="645">
        <v>1</v>
      </c>
      <c r="F20" s="632"/>
    </row>
    <row r="21" spans="1:6">
      <c r="A21" s="856"/>
      <c r="B21" s="641" t="s">
        <v>327</v>
      </c>
      <c r="C21" s="624" t="s">
        <v>312</v>
      </c>
      <c r="D21" s="647" t="s">
        <v>328</v>
      </c>
      <c r="E21" s="648" t="s">
        <v>328</v>
      </c>
      <c r="F21" s="632"/>
    </row>
    <row r="22" spans="1:6">
      <c r="A22" s="856"/>
      <c r="B22" s="643" t="s">
        <v>329</v>
      </c>
      <c r="C22" s="624"/>
      <c r="D22" s="648"/>
      <c r="E22" s="648"/>
      <c r="F22" s="632"/>
    </row>
    <row r="23" spans="1:6" s="646" customFormat="1" ht="16.5" customHeight="1">
      <c r="A23" s="856"/>
      <c r="B23" s="649" t="s">
        <v>330</v>
      </c>
      <c r="C23" s="624" t="s">
        <v>312</v>
      </c>
      <c r="D23" s="648" t="s">
        <v>331</v>
      </c>
      <c r="E23" s="648" t="s">
        <v>331</v>
      </c>
      <c r="F23" s="632"/>
    </row>
    <row r="24" spans="1:6">
      <c r="A24" s="856"/>
      <c r="B24" s="643" t="s">
        <v>332</v>
      </c>
      <c r="C24" s="624"/>
      <c r="D24" s="642"/>
      <c r="E24" s="642"/>
      <c r="F24" s="632"/>
    </row>
    <row r="25" spans="1:6" ht="17.25" thickBot="1">
      <c r="A25" s="856"/>
      <c r="B25" s="650" t="s">
        <v>333</v>
      </c>
      <c r="C25" s="651" t="s">
        <v>312</v>
      </c>
      <c r="D25" s="652">
        <v>1</v>
      </c>
      <c r="E25" s="652">
        <v>1</v>
      </c>
      <c r="F25" s="636"/>
    </row>
    <row r="26" spans="1:6" s="646" customFormat="1">
      <c r="A26" s="855"/>
      <c r="B26" s="653" t="s">
        <v>334</v>
      </c>
      <c r="C26" s="654"/>
      <c r="D26" s="655"/>
      <c r="E26" s="656"/>
      <c r="F26" s="657"/>
    </row>
    <row r="27" spans="1:6" s="646" customFormat="1" ht="17.25" thickBot="1">
      <c r="A27" s="855"/>
      <c r="B27" s="658" t="s">
        <v>335</v>
      </c>
      <c r="C27" s="659" t="s">
        <v>312</v>
      </c>
      <c r="D27" s="660">
        <v>2</v>
      </c>
      <c r="E27" s="630">
        <v>2</v>
      </c>
      <c r="F27" s="661"/>
    </row>
    <row r="28" spans="1:6" s="646" customFormat="1" ht="17.25" thickBot="1">
      <c r="A28" s="855"/>
      <c r="B28" s="662" t="s">
        <v>336</v>
      </c>
      <c r="C28" s="663" t="s">
        <v>312</v>
      </c>
      <c r="D28" s="663">
        <v>5</v>
      </c>
      <c r="E28" s="663">
        <v>5</v>
      </c>
      <c r="F28" s="663">
        <v>1</v>
      </c>
    </row>
    <row r="29" spans="1:6" s="666" customFormat="1" ht="17.25" hidden="1" customHeight="1">
      <c r="A29" s="855"/>
      <c r="B29" s="664" t="s">
        <v>337</v>
      </c>
      <c r="C29" s="623" t="s">
        <v>317</v>
      </c>
      <c r="D29" s="665" t="s">
        <v>338</v>
      </c>
      <c r="E29" s="665" t="s">
        <v>338</v>
      </c>
      <c r="F29" s="623"/>
    </row>
    <row r="30" spans="1:6" s="666" customFormat="1" ht="17.25" hidden="1" customHeight="1">
      <c r="A30" s="855"/>
      <c r="B30" s="664" t="s">
        <v>339</v>
      </c>
      <c r="C30" s="623" t="s">
        <v>317</v>
      </c>
      <c r="D30" s="665" t="s">
        <v>340</v>
      </c>
      <c r="E30" s="665" t="s">
        <v>340</v>
      </c>
      <c r="F30" s="623"/>
    </row>
    <row r="31" spans="1:6" s="666" customFormat="1" ht="17.25" hidden="1" customHeight="1">
      <c r="A31" s="855"/>
      <c r="B31" s="664" t="s">
        <v>341</v>
      </c>
      <c r="C31" s="623" t="s">
        <v>317</v>
      </c>
      <c r="D31" s="665" t="s">
        <v>342</v>
      </c>
      <c r="E31" s="665" t="s">
        <v>342</v>
      </c>
      <c r="F31" s="623"/>
    </row>
    <row r="32" spans="1:6" s="666" customFormat="1" ht="17.25" hidden="1" customHeight="1">
      <c r="A32" s="855"/>
      <c r="B32" s="664" t="s">
        <v>343</v>
      </c>
      <c r="C32" s="623" t="s">
        <v>317</v>
      </c>
      <c r="D32" s="665" t="s">
        <v>344</v>
      </c>
      <c r="E32" s="665" t="s">
        <v>344</v>
      </c>
      <c r="F32" s="623"/>
    </row>
    <row r="33" spans="1:6" s="666" customFormat="1" ht="17.25" hidden="1" customHeight="1">
      <c r="A33" s="855"/>
      <c r="B33" s="664" t="s">
        <v>345</v>
      </c>
      <c r="C33" s="623" t="s">
        <v>317</v>
      </c>
      <c r="D33" s="665" t="s">
        <v>346</v>
      </c>
      <c r="E33" s="665" t="s">
        <v>346</v>
      </c>
      <c r="F33" s="623"/>
    </row>
    <row r="34" spans="1:6" s="666" customFormat="1" ht="13.5" hidden="1" customHeight="1">
      <c r="A34" s="855"/>
      <c r="B34" s="664" t="s">
        <v>347</v>
      </c>
      <c r="C34" s="623" t="s">
        <v>317</v>
      </c>
      <c r="D34" s="665" t="s">
        <v>348</v>
      </c>
      <c r="E34" s="665" t="s">
        <v>348</v>
      </c>
      <c r="F34" s="623"/>
    </row>
    <row r="35" spans="1:6" s="666" customFormat="1" ht="17.25" hidden="1" customHeight="1" thickBot="1">
      <c r="A35" s="855"/>
      <c r="B35" s="667" t="s">
        <v>349</v>
      </c>
      <c r="C35" s="633" t="s">
        <v>317</v>
      </c>
      <c r="D35" s="668" t="s">
        <v>350</v>
      </c>
      <c r="E35" s="668" t="s">
        <v>350</v>
      </c>
      <c r="F35" s="633"/>
    </row>
    <row r="36" spans="1:6" s="646" customFormat="1">
      <c r="A36" s="855"/>
      <c r="B36" s="662" t="s">
        <v>351</v>
      </c>
      <c r="C36" s="624"/>
      <c r="D36" s="669"/>
      <c r="E36" s="669"/>
      <c r="F36" s="622">
        <v>1</v>
      </c>
    </row>
    <row r="37" spans="1:6" s="646" customFormat="1">
      <c r="A37" s="855"/>
      <c r="B37" s="658" t="s">
        <v>352</v>
      </c>
      <c r="C37" s="624" t="s">
        <v>312</v>
      </c>
      <c r="D37" s="623">
        <v>1</v>
      </c>
      <c r="E37" s="623">
        <v>1</v>
      </c>
      <c r="F37" s="670"/>
    </row>
    <row r="38" spans="1:6" s="646" customFormat="1" ht="17.25" thickBot="1">
      <c r="A38" s="857"/>
      <c r="B38" s="667" t="s">
        <v>353</v>
      </c>
      <c r="C38" s="624" t="s">
        <v>312</v>
      </c>
      <c r="D38" s="633">
        <v>6</v>
      </c>
      <c r="E38" s="633">
        <v>6</v>
      </c>
      <c r="F38" s="671"/>
    </row>
    <row r="39" spans="1:6">
      <c r="A39" s="868" t="s">
        <v>74</v>
      </c>
      <c r="B39" s="637" t="s">
        <v>467</v>
      </c>
      <c r="C39" s="622" t="s">
        <v>354</v>
      </c>
      <c r="D39" s="622" t="s">
        <v>498</v>
      </c>
      <c r="E39" s="622" t="s">
        <v>468</v>
      </c>
      <c r="F39" s="672" t="s">
        <v>651</v>
      </c>
    </row>
    <row r="40" spans="1:6">
      <c r="A40" s="855"/>
      <c r="B40" s="673" t="s">
        <v>355</v>
      </c>
      <c r="C40" s="623" t="s">
        <v>354</v>
      </c>
      <c r="D40" s="623" t="s">
        <v>499</v>
      </c>
      <c r="E40" s="623" t="s">
        <v>469</v>
      </c>
      <c r="F40" s="674"/>
    </row>
    <row r="41" spans="1:6" ht="17.25" thickBot="1">
      <c r="A41" s="855"/>
      <c r="B41" s="675" t="s">
        <v>356</v>
      </c>
      <c r="C41" s="633" t="s">
        <v>354</v>
      </c>
      <c r="D41" s="635" t="s">
        <v>357</v>
      </c>
      <c r="E41" s="635" t="s">
        <v>465</v>
      </c>
      <c r="F41" s="676"/>
    </row>
    <row r="42" spans="1:6" s="646" customFormat="1">
      <c r="A42" s="855"/>
      <c r="B42" s="637" t="s">
        <v>470</v>
      </c>
      <c r="C42" s="677" t="s">
        <v>354</v>
      </c>
      <c r="D42" s="622" t="s">
        <v>500</v>
      </c>
      <c r="E42" s="622" t="s">
        <v>471</v>
      </c>
      <c r="F42" s="678" t="s">
        <v>474</v>
      </c>
    </row>
    <row r="43" spans="1:6" s="646" customFormat="1">
      <c r="A43" s="855"/>
      <c r="B43" s="673" t="s">
        <v>358</v>
      </c>
      <c r="C43" s="659" t="s">
        <v>354</v>
      </c>
      <c r="D43" s="623" t="s">
        <v>359</v>
      </c>
      <c r="E43" s="623" t="s">
        <v>359</v>
      </c>
      <c r="F43" s="674"/>
    </row>
    <row r="44" spans="1:6" s="646" customFormat="1">
      <c r="A44" s="855"/>
      <c r="B44" s="673" t="s">
        <v>360</v>
      </c>
      <c r="C44" s="659" t="s">
        <v>354</v>
      </c>
      <c r="D44" s="623" t="s">
        <v>501</v>
      </c>
      <c r="E44" s="623" t="s">
        <v>472</v>
      </c>
      <c r="F44" s="674"/>
    </row>
    <row r="45" spans="1:6" s="646" customFormat="1" ht="17.25" thickBot="1">
      <c r="A45" s="855"/>
      <c r="B45" s="679" t="s">
        <v>361</v>
      </c>
      <c r="C45" s="680" t="s">
        <v>354</v>
      </c>
      <c r="D45" s="648" t="s">
        <v>362</v>
      </c>
      <c r="E45" s="648" t="s">
        <v>473</v>
      </c>
      <c r="F45" s="681"/>
    </row>
    <row r="46" spans="1:6">
      <c r="A46" s="855"/>
      <c r="B46" s="637" t="s">
        <v>363</v>
      </c>
      <c r="C46" s="622" t="s">
        <v>312</v>
      </c>
      <c r="D46" s="622">
        <v>3</v>
      </c>
      <c r="E46" s="622">
        <v>3</v>
      </c>
      <c r="F46" s="622">
        <v>19</v>
      </c>
    </row>
    <row r="47" spans="1:6" ht="11.25" customHeight="1">
      <c r="A47" s="855"/>
      <c r="B47" s="682" t="s">
        <v>41</v>
      </c>
      <c r="C47" s="623"/>
      <c r="D47" s="623"/>
      <c r="E47" s="623"/>
      <c r="F47" s="670"/>
    </row>
    <row r="48" spans="1:6">
      <c r="A48" s="855"/>
      <c r="B48" s="673" t="s">
        <v>364</v>
      </c>
      <c r="C48" s="623" t="s">
        <v>312</v>
      </c>
      <c r="D48" s="623">
        <v>1</v>
      </c>
      <c r="E48" s="623">
        <v>1</v>
      </c>
      <c r="F48" s="869" t="s">
        <v>365</v>
      </c>
    </row>
    <row r="49" spans="1:6">
      <c r="A49" s="855"/>
      <c r="B49" s="673" t="s">
        <v>536</v>
      </c>
      <c r="C49" s="623" t="s">
        <v>312</v>
      </c>
      <c r="D49" s="623">
        <v>1</v>
      </c>
      <c r="E49" s="623">
        <v>1</v>
      </c>
      <c r="F49" s="869"/>
    </row>
    <row r="50" spans="1:6" ht="17.25" thickBot="1">
      <c r="A50" s="855"/>
      <c r="B50" s="675" t="s">
        <v>366</v>
      </c>
      <c r="C50" s="633" t="s">
        <v>312</v>
      </c>
      <c r="D50" s="633">
        <v>1</v>
      </c>
      <c r="E50" s="633">
        <v>1</v>
      </c>
      <c r="F50" s="870"/>
    </row>
    <row r="51" spans="1:6" ht="17.25" thickBot="1">
      <c r="A51" s="855"/>
      <c r="B51" s="683" t="s">
        <v>367</v>
      </c>
      <c r="C51" s="684" t="s">
        <v>368</v>
      </c>
      <c r="D51" s="685">
        <v>1</v>
      </c>
      <c r="E51" s="685">
        <v>1</v>
      </c>
      <c r="F51" s="686"/>
    </row>
    <row r="52" spans="1:6" ht="17.25" thickBot="1">
      <c r="A52" s="855"/>
      <c r="B52" s="687" t="s">
        <v>369</v>
      </c>
      <c r="C52" s="663" t="s">
        <v>312</v>
      </c>
      <c r="D52" s="663">
        <v>1</v>
      </c>
      <c r="E52" s="663">
        <v>1</v>
      </c>
      <c r="F52" s="663">
        <v>2</v>
      </c>
    </row>
    <row r="53" spans="1:6" ht="17.25" thickBot="1">
      <c r="A53" s="855"/>
      <c r="B53" s="687" t="s">
        <v>370</v>
      </c>
      <c r="C53" s="663" t="s">
        <v>312</v>
      </c>
      <c r="D53" s="663">
        <v>1</v>
      </c>
      <c r="E53" s="663">
        <v>1</v>
      </c>
      <c r="F53" s="670"/>
    </row>
    <row r="54" spans="1:6" ht="17.25" thickBot="1">
      <c r="A54" s="855"/>
      <c r="B54" s="637" t="s">
        <v>371</v>
      </c>
      <c r="C54" s="622" t="s">
        <v>312</v>
      </c>
      <c r="D54" s="622">
        <v>1</v>
      </c>
      <c r="E54" s="622">
        <v>1</v>
      </c>
      <c r="F54" s="688"/>
    </row>
    <row r="55" spans="1:6" s="693" customFormat="1" ht="50.25" thickBot="1">
      <c r="A55" s="857"/>
      <c r="B55" s="689" t="s">
        <v>372</v>
      </c>
      <c r="C55" s="690" t="s">
        <v>312</v>
      </c>
      <c r="D55" s="691">
        <v>1</v>
      </c>
      <c r="E55" s="691">
        <v>1</v>
      </c>
      <c r="F55" s="692"/>
    </row>
    <row r="56" spans="1:6" ht="17.25" customHeight="1">
      <c r="A56" s="868" t="s">
        <v>373</v>
      </c>
      <c r="B56" s="694" t="s">
        <v>374</v>
      </c>
      <c r="C56" s="677" t="s">
        <v>312</v>
      </c>
      <c r="D56" s="691">
        <v>16</v>
      </c>
      <c r="E56" s="691">
        <v>16</v>
      </c>
      <c r="F56" s="691">
        <v>60</v>
      </c>
    </row>
    <row r="57" spans="1:6" ht="19.5">
      <c r="A57" s="855"/>
      <c r="B57" s="695" t="s">
        <v>537</v>
      </c>
      <c r="C57" s="659" t="s">
        <v>317</v>
      </c>
      <c r="D57" s="645" t="s">
        <v>448</v>
      </c>
      <c r="E57" s="645" t="s">
        <v>502</v>
      </c>
      <c r="F57" s="696" t="s">
        <v>503</v>
      </c>
    </row>
    <row r="58" spans="1:6" ht="18.75" customHeight="1">
      <c r="A58" s="855"/>
      <c r="B58" s="697" t="s">
        <v>375</v>
      </c>
      <c r="C58" s="680" t="s">
        <v>376</v>
      </c>
      <c r="D58" s="696" t="s">
        <v>377</v>
      </c>
      <c r="E58" s="696" t="s">
        <v>377</v>
      </c>
      <c r="F58" s="696">
        <v>1</v>
      </c>
    </row>
    <row r="59" spans="1:6">
      <c r="A59" s="855"/>
      <c r="B59" s="698" t="s">
        <v>378</v>
      </c>
      <c r="C59" s="680" t="s">
        <v>312</v>
      </c>
      <c r="D59" s="696">
        <v>1</v>
      </c>
      <c r="E59" s="696">
        <v>1</v>
      </c>
      <c r="F59" s="699"/>
    </row>
    <row r="60" spans="1:6" ht="16.5" customHeight="1">
      <c r="A60" s="855"/>
      <c r="B60" s="698" t="s">
        <v>379</v>
      </c>
      <c r="C60" s="680" t="s">
        <v>312</v>
      </c>
      <c r="D60" s="696">
        <v>1</v>
      </c>
      <c r="E60" s="696">
        <v>1</v>
      </c>
      <c r="F60" s="696">
        <v>26</v>
      </c>
    </row>
    <row r="61" spans="1:6">
      <c r="A61" s="855"/>
      <c r="B61" s="700" t="s">
        <v>380</v>
      </c>
      <c r="C61" s="680" t="s">
        <v>312</v>
      </c>
      <c r="D61" s="696">
        <v>1</v>
      </c>
      <c r="E61" s="696">
        <v>1</v>
      </c>
      <c r="F61" s="699"/>
    </row>
    <row r="62" spans="1:6">
      <c r="A62" s="855"/>
      <c r="B62" s="700" t="s">
        <v>381</v>
      </c>
      <c r="C62" s="680" t="s">
        <v>312</v>
      </c>
      <c r="D62" s="696">
        <v>9</v>
      </c>
      <c r="E62" s="696">
        <v>9</v>
      </c>
      <c r="F62" s="699"/>
    </row>
    <row r="63" spans="1:6" ht="33">
      <c r="A63" s="855"/>
      <c r="B63" s="649" t="s">
        <v>382</v>
      </c>
      <c r="C63" s="680" t="s">
        <v>312</v>
      </c>
      <c r="D63" s="696">
        <v>1</v>
      </c>
      <c r="E63" s="696">
        <v>1</v>
      </c>
      <c r="F63" s="701">
        <v>1</v>
      </c>
    </row>
    <row r="64" spans="1:6">
      <c r="A64" s="855"/>
      <c r="B64" s="702" t="s">
        <v>383</v>
      </c>
      <c r="C64" s="680" t="s">
        <v>312</v>
      </c>
      <c r="D64" s="696">
        <v>1</v>
      </c>
      <c r="E64" s="696">
        <v>1</v>
      </c>
      <c r="F64" s="699"/>
    </row>
    <row r="65" spans="1:6">
      <c r="A65" s="855"/>
      <c r="B65" s="702" t="s">
        <v>504</v>
      </c>
      <c r="C65" s="680" t="s">
        <v>312</v>
      </c>
      <c r="D65" s="696">
        <v>0</v>
      </c>
      <c r="E65" s="696">
        <v>0</v>
      </c>
      <c r="F65" s="699"/>
    </row>
    <row r="66" spans="1:6">
      <c r="A66" s="855"/>
      <c r="B66" s="702" t="s">
        <v>384</v>
      </c>
      <c r="C66" s="680" t="s">
        <v>312</v>
      </c>
      <c r="D66" s="696">
        <v>1</v>
      </c>
      <c r="E66" s="696">
        <v>1</v>
      </c>
      <c r="F66" s="699"/>
    </row>
    <row r="67" spans="1:6">
      <c r="A67" s="855"/>
      <c r="B67" s="649" t="s">
        <v>385</v>
      </c>
      <c r="C67" s="680"/>
      <c r="D67" s="696" t="s">
        <v>386</v>
      </c>
      <c r="E67" s="696" t="s">
        <v>386</v>
      </c>
      <c r="F67" s="696">
        <v>1</v>
      </c>
    </row>
    <row r="68" spans="1:6">
      <c r="A68" s="855"/>
      <c r="B68" s="703" t="s">
        <v>387</v>
      </c>
      <c r="C68" s="680" t="s">
        <v>312</v>
      </c>
      <c r="D68" s="696">
        <v>1</v>
      </c>
      <c r="E68" s="696">
        <v>1</v>
      </c>
      <c r="F68" s="699"/>
    </row>
    <row r="69" spans="1:6" ht="33.75" thickBot="1">
      <c r="A69" s="855"/>
      <c r="B69" s="704" t="s">
        <v>388</v>
      </c>
      <c r="C69" s="680" t="s">
        <v>312</v>
      </c>
      <c r="D69" s="705" t="s">
        <v>389</v>
      </c>
      <c r="E69" s="705" t="s">
        <v>389</v>
      </c>
      <c r="F69" s="699"/>
    </row>
    <row r="70" spans="1:6">
      <c r="A70" s="868" t="s">
        <v>390</v>
      </c>
      <c r="B70" s="706" t="s">
        <v>391</v>
      </c>
      <c r="C70" s="622" t="s">
        <v>312</v>
      </c>
      <c r="D70" s="622" t="s">
        <v>392</v>
      </c>
      <c r="E70" s="622" t="s">
        <v>392</v>
      </c>
      <c r="F70" s="622">
        <v>45</v>
      </c>
    </row>
    <row r="71" spans="1:6">
      <c r="A71" s="855"/>
      <c r="B71" s="682" t="s">
        <v>393</v>
      </c>
      <c r="C71" s="623"/>
      <c r="D71" s="623">
        <v>17</v>
      </c>
      <c r="E71" s="623">
        <v>17</v>
      </c>
      <c r="F71" s="670"/>
    </row>
    <row r="72" spans="1:6">
      <c r="A72" s="855"/>
      <c r="B72" s="682" t="s">
        <v>394</v>
      </c>
      <c r="C72" s="623" t="s">
        <v>368</v>
      </c>
      <c r="D72" s="623">
        <v>3</v>
      </c>
      <c r="E72" s="623">
        <v>3</v>
      </c>
      <c r="F72" s="623">
        <v>1</v>
      </c>
    </row>
    <row r="73" spans="1:6">
      <c r="A73" s="855"/>
      <c r="B73" s="707" t="s">
        <v>395</v>
      </c>
      <c r="C73" s="623" t="s">
        <v>368</v>
      </c>
      <c r="D73" s="623">
        <v>4</v>
      </c>
      <c r="E73" s="623">
        <v>4</v>
      </c>
      <c r="F73" s="670"/>
    </row>
    <row r="74" spans="1:6" ht="17.25" customHeight="1">
      <c r="A74" s="855"/>
      <c r="B74" s="682" t="s">
        <v>449</v>
      </c>
      <c r="C74" s="623" t="s">
        <v>368</v>
      </c>
      <c r="D74" s="623">
        <v>1</v>
      </c>
      <c r="E74" s="623">
        <v>1</v>
      </c>
      <c r="F74" s="670"/>
    </row>
    <row r="75" spans="1:6">
      <c r="A75" s="855"/>
      <c r="B75" s="682" t="s">
        <v>396</v>
      </c>
      <c r="C75" s="623" t="s">
        <v>368</v>
      </c>
      <c r="D75" s="623">
        <v>1</v>
      </c>
      <c r="E75" s="623">
        <v>1</v>
      </c>
      <c r="F75" s="670"/>
    </row>
    <row r="76" spans="1:6" ht="15.75" customHeight="1" thickBot="1">
      <c r="A76" s="855"/>
      <c r="B76" s="708" t="s">
        <v>397</v>
      </c>
      <c r="C76" s="623" t="s">
        <v>368</v>
      </c>
      <c r="D76" s="623">
        <v>8</v>
      </c>
      <c r="E76" s="623">
        <v>8</v>
      </c>
      <c r="F76" s="670"/>
    </row>
    <row r="77" spans="1:6" ht="19.5">
      <c r="A77" s="855"/>
      <c r="B77" s="706" t="s">
        <v>398</v>
      </c>
      <c r="C77" s="622" t="s">
        <v>368</v>
      </c>
      <c r="D77" s="622">
        <v>9</v>
      </c>
      <c r="E77" s="622">
        <v>9</v>
      </c>
      <c r="F77" s="622">
        <v>1</v>
      </c>
    </row>
    <row r="78" spans="1:6" ht="19.5" customHeight="1" thickBot="1">
      <c r="A78" s="855"/>
      <c r="B78" s="682" t="s">
        <v>399</v>
      </c>
      <c r="C78" s="623" t="s">
        <v>38</v>
      </c>
      <c r="D78" s="629">
        <v>6497</v>
      </c>
      <c r="E78" s="709">
        <v>6566</v>
      </c>
      <c r="F78" s="629">
        <v>7620</v>
      </c>
    </row>
    <row r="79" spans="1:6" ht="33.75" customHeight="1">
      <c r="A79" s="871" t="s">
        <v>54</v>
      </c>
      <c r="B79" s="710" t="s">
        <v>400</v>
      </c>
      <c r="C79" s="711" t="s">
        <v>312</v>
      </c>
      <c r="D79" s="712">
        <v>2</v>
      </c>
      <c r="E79" s="711">
        <v>2</v>
      </c>
      <c r="F79" s="712">
        <v>1</v>
      </c>
    </row>
    <row r="80" spans="1:6" ht="33.75" customHeight="1" thickBot="1">
      <c r="A80" s="872"/>
      <c r="B80" s="713" t="s">
        <v>401</v>
      </c>
      <c r="C80" s="714" t="s">
        <v>312</v>
      </c>
      <c r="D80" s="715">
        <v>1</v>
      </c>
      <c r="E80" s="714">
        <v>1</v>
      </c>
      <c r="F80" s="716"/>
    </row>
    <row r="81" spans="2:6" s="616" customFormat="1" ht="31.5" customHeight="1">
      <c r="B81" s="867" t="s">
        <v>505</v>
      </c>
      <c r="C81" s="867"/>
      <c r="D81" s="867"/>
      <c r="E81" s="867"/>
      <c r="F81" s="867"/>
    </row>
    <row r="82" spans="2:6" s="616" customFormat="1" ht="24.95" customHeight="1">
      <c r="B82" s="867" t="s">
        <v>538</v>
      </c>
      <c r="C82" s="867"/>
      <c r="D82" s="867"/>
      <c r="E82" s="867"/>
      <c r="F82" s="867"/>
    </row>
    <row r="83" spans="2:6" s="616" customFormat="1" ht="24.95" customHeight="1">
      <c r="B83" s="867"/>
      <c r="C83" s="867"/>
      <c r="D83" s="867"/>
      <c r="E83" s="867"/>
      <c r="F83" s="867"/>
    </row>
    <row r="85" spans="2:6" s="616" customFormat="1">
      <c r="B85" s="717"/>
      <c r="E85" s="718"/>
      <c r="F85" s="719"/>
    </row>
  </sheetData>
  <mergeCells count="14">
    <mergeCell ref="B82:F82"/>
    <mergeCell ref="B83:F83"/>
    <mergeCell ref="A39:A55"/>
    <mergeCell ref="F48:F50"/>
    <mergeCell ref="A56:A69"/>
    <mergeCell ref="A70:A78"/>
    <mergeCell ref="A79:A80"/>
    <mergeCell ref="B81:F81"/>
    <mergeCell ref="A5:A38"/>
    <mergeCell ref="B1:F1"/>
    <mergeCell ref="E2:F2"/>
    <mergeCell ref="A3:A4"/>
    <mergeCell ref="B3:B4"/>
    <mergeCell ref="C3:E3"/>
  </mergeCells>
  <printOptions horizontalCentered="1"/>
  <pageMargins left="0.70866141732283472" right="0.51181102362204722" top="0.31496062992125984" bottom="0.43307086614173229" header="0.19685039370078741" footer="0.23622047244094491"/>
  <pageSetup paperSize="9" scale="53" orientation="portrait" r:id="rId1"/>
  <headerFooter alignWithMargins="0">
    <oddFooter>&amp;C13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 enableFormatConditionsCalculation="0"/>
  <dimension ref="A1:N57"/>
  <sheetViews>
    <sheetView view="pageBreakPreview" topLeftCell="A25" zoomScale="60" zoomScaleNormal="60" workbookViewId="0">
      <selection activeCell="A75" sqref="A75"/>
    </sheetView>
  </sheetViews>
  <sheetFormatPr defaultRowHeight="15.75"/>
  <cols>
    <col min="1" max="1" width="14.42578125" style="4" customWidth="1"/>
    <col min="2" max="3" width="15.28515625" style="4" customWidth="1"/>
    <col min="4" max="4" width="14.7109375" style="4" customWidth="1"/>
    <col min="5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4" ht="32.25" customHeight="1">
      <c r="A1" s="873" t="s">
        <v>412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</row>
    <row r="2" spans="1:14" ht="6" customHeight="1" thickBo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15"/>
    </row>
    <row r="3" spans="1:14" ht="40.5" customHeight="1" thickBot="1">
      <c r="A3" s="15"/>
      <c r="B3" s="874" t="s">
        <v>167</v>
      </c>
      <c r="C3" s="876" t="s">
        <v>406</v>
      </c>
      <c r="D3" s="877"/>
      <c r="E3" s="876" t="s">
        <v>413</v>
      </c>
      <c r="F3" s="877"/>
      <c r="G3" s="876" t="s">
        <v>407</v>
      </c>
      <c r="H3" s="877"/>
      <c r="I3" s="876" t="s">
        <v>408</v>
      </c>
      <c r="J3" s="877"/>
      <c r="K3" s="876" t="s">
        <v>409</v>
      </c>
      <c r="L3" s="877"/>
      <c r="M3" s="876" t="s">
        <v>410</v>
      </c>
      <c r="N3" s="877"/>
    </row>
    <row r="4" spans="1:14" ht="23.25" customHeight="1" thickBot="1">
      <c r="A4" s="15"/>
      <c r="B4" s="875"/>
      <c r="C4" s="500">
        <v>2012</v>
      </c>
      <c r="D4" s="501">
        <v>2013</v>
      </c>
      <c r="E4" s="500">
        <v>2012</v>
      </c>
      <c r="F4" s="501">
        <v>2013</v>
      </c>
      <c r="G4" s="500">
        <v>2012</v>
      </c>
      <c r="H4" s="501">
        <v>2013</v>
      </c>
      <c r="I4" s="500">
        <v>2012</v>
      </c>
      <c r="J4" s="501">
        <v>2013</v>
      </c>
      <c r="K4" s="500">
        <v>2012</v>
      </c>
      <c r="L4" s="501">
        <v>2013</v>
      </c>
      <c r="M4" s="500">
        <v>2012</v>
      </c>
      <c r="N4" s="501">
        <v>2013</v>
      </c>
    </row>
    <row r="5" spans="1:14" s="37" customFormat="1" ht="45" customHeight="1">
      <c r="A5" s="502"/>
      <c r="B5" s="503" t="s">
        <v>14</v>
      </c>
      <c r="C5" s="504">
        <v>8043</v>
      </c>
      <c r="D5" s="504">
        <v>8048.7713636363642</v>
      </c>
      <c r="E5" s="504">
        <v>19818.21</v>
      </c>
      <c r="F5" s="505">
        <v>17459.886363636364</v>
      </c>
      <c r="G5" s="504">
        <v>1506.24</v>
      </c>
      <c r="H5" s="504">
        <v>1636.57</v>
      </c>
      <c r="I5" s="504">
        <v>659.14</v>
      </c>
      <c r="J5" s="505">
        <v>712.36</v>
      </c>
      <c r="K5" s="504">
        <v>1656.12</v>
      </c>
      <c r="L5" s="504">
        <v>1669.91</v>
      </c>
      <c r="M5" s="506">
        <v>30.77</v>
      </c>
      <c r="N5" s="506">
        <v>31.06</v>
      </c>
    </row>
    <row r="6" spans="1:14" s="37" customFormat="1" ht="39" customHeight="1">
      <c r="A6" s="502"/>
      <c r="B6" s="507" t="s">
        <v>15</v>
      </c>
      <c r="C6" s="508">
        <v>8422.0300000000007</v>
      </c>
      <c r="D6" s="508">
        <v>8070.02</v>
      </c>
      <c r="E6" s="508">
        <v>20461.55</v>
      </c>
      <c r="F6" s="509">
        <v>17728.625</v>
      </c>
      <c r="G6" s="508">
        <v>1657.86</v>
      </c>
      <c r="H6" s="508">
        <v>1673.75</v>
      </c>
      <c r="I6" s="508">
        <v>703.05</v>
      </c>
      <c r="J6" s="509">
        <v>751.93</v>
      </c>
      <c r="K6" s="508">
        <v>1742.62</v>
      </c>
      <c r="L6" s="508">
        <v>1627.59</v>
      </c>
      <c r="M6" s="510">
        <v>34.14</v>
      </c>
      <c r="N6" s="510">
        <v>30.33</v>
      </c>
    </row>
    <row r="7" spans="1:14" s="37" customFormat="1" ht="39.75" customHeight="1">
      <c r="A7" s="502"/>
      <c r="B7" s="507" t="s">
        <v>16</v>
      </c>
      <c r="C7" s="508">
        <v>8456.5499999999993</v>
      </c>
      <c r="D7" s="508">
        <v>7662.24</v>
      </c>
      <c r="E7" s="508">
        <v>18705.57</v>
      </c>
      <c r="F7" s="509">
        <v>16725.13</v>
      </c>
      <c r="G7" s="508">
        <v>1655.41</v>
      </c>
      <c r="H7" s="508">
        <v>1583.3</v>
      </c>
      <c r="I7" s="508">
        <v>684.36</v>
      </c>
      <c r="J7" s="509">
        <v>756.65</v>
      </c>
      <c r="K7" s="508">
        <v>1673.77</v>
      </c>
      <c r="L7" s="508">
        <v>1592.86</v>
      </c>
      <c r="M7" s="510">
        <v>32.950000000000003</v>
      </c>
      <c r="N7" s="510">
        <v>28.8</v>
      </c>
    </row>
    <row r="8" spans="1:14" s="37" customFormat="1" ht="43.5" customHeight="1">
      <c r="A8" s="502"/>
      <c r="B8" s="507" t="s">
        <v>17</v>
      </c>
      <c r="C8" s="508">
        <v>8258.8807894736838</v>
      </c>
      <c r="D8" s="508"/>
      <c r="E8" s="508">
        <v>17894.079210526317</v>
      </c>
      <c r="F8" s="509"/>
      <c r="G8" s="508">
        <v>1584.89</v>
      </c>
      <c r="H8" s="508"/>
      <c r="I8" s="508">
        <v>655.58</v>
      </c>
      <c r="J8" s="509"/>
      <c r="K8" s="508">
        <v>1650.07</v>
      </c>
      <c r="L8" s="508"/>
      <c r="M8" s="510">
        <v>31.55</v>
      </c>
      <c r="N8" s="510"/>
    </row>
    <row r="9" spans="1:14" s="37" customFormat="1" ht="41.25" customHeight="1">
      <c r="B9" s="507" t="s">
        <v>18</v>
      </c>
      <c r="C9" s="508">
        <v>7919.2859090909096</v>
      </c>
      <c r="D9" s="508"/>
      <c r="E9" s="508">
        <v>17017.385000000002</v>
      </c>
      <c r="F9" s="509"/>
      <c r="G9" s="508">
        <v>1468</v>
      </c>
      <c r="H9" s="508"/>
      <c r="I9" s="508">
        <v>618.04999999999995</v>
      </c>
      <c r="J9" s="509"/>
      <c r="K9" s="508">
        <v>1585.5</v>
      </c>
      <c r="L9" s="508"/>
      <c r="M9" s="510">
        <v>28.67</v>
      </c>
      <c r="N9" s="510"/>
    </row>
    <row r="10" spans="1:14" s="37" customFormat="1" ht="41.25" customHeight="1">
      <c r="B10" s="507" t="s">
        <v>19</v>
      </c>
      <c r="C10" s="508">
        <v>7419.7876315789472</v>
      </c>
      <c r="D10" s="508"/>
      <c r="E10" s="508">
        <v>16535.790263157895</v>
      </c>
      <c r="F10" s="509"/>
      <c r="G10" s="508">
        <v>1447.74</v>
      </c>
      <c r="H10" s="508"/>
      <c r="I10" s="508">
        <v>613.11</v>
      </c>
      <c r="J10" s="509"/>
      <c r="K10" s="508">
        <v>1596.7</v>
      </c>
      <c r="L10" s="508"/>
      <c r="M10" s="510">
        <v>28.05</v>
      </c>
      <c r="N10" s="510"/>
    </row>
    <row r="11" spans="1:14" s="37" customFormat="1" ht="47.25" customHeight="1">
      <c r="B11" s="511" t="s">
        <v>164</v>
      </c>
      <c r="C11" s="512">
        <v>7588.7</v>
      </c>
      <c r="D11" s="508"/>
      <c r="E11" s="512">
        <v>16155.1</v>
      </c>
      <c r="F11" s="509"/>
      <c r="G11" s="512">
        <v>1425.8</v>
      </c>
      <c r="H11" s="508"/>
      <c r="I11" s="512">
        <v>579.5</v>
      </c>
      <c r="J11" s="509"/>
      <c r="K11" s="512">
        <v>1593.9</v>
      </c>
      <c r="L11" s="508"/>
      <c r="M11" s="513">
        <v>27.4</v>
      </c>
      <c r="N11" s="510"/>
    </row>
    <row r="12" spans="1:14" s="37" customFormat="1" ht="43.5" customHeight="1">
      <c r="B12" s="511" t="s">
        <v>175</v>
      </c>
      <c r="C12" s="512">
        <v>7491.9</v>
      </c>
      <c r="D12" s="508"/>
      <c r="E12" s="512">
        <v>15653.638636363636</v>
      </c>
      <c r="F12" s="509"/>
      <c r="G12" s="512">
        <v>1449.4</v>
      </c>
      <c r="H12" s="508"/>
      <c r="I12" s="512">
        <v>600.20000000000005</v>
      </c>
      <c r="J12" s="509"/>
      <c r="K12" s="512">
        <v>1626</v>
      </c>
      <c r="L12" s="508"/>
      <c r="M12" s="513">
        <v>28.7</v>
      </c>
      <c r="N12" s="510"/>
    </row>
    <row r="13" spans="1:14" s="37" customFormat="1" ht="42.75" customHeight="1">
      <c r="B13" s="511" t="s">
        <v>186</v>
      </c>
      <c r="C13" s="512">
        <v>8068</v>
      </c>
      <c r="D13" s="512"/>
      <c r="E13" s="512">
        <v>17213</v>
      </c>
      <c r="F13" s="514"/>
      <c r="G13" s="512">
        <v>1623.7</v>
      </c>
      <c r="H13" s="512"/>
      <c r="I13" s="512">
        <v>657.9</v>
      </c>
      <c r="J13" s="514"/>
      <c r="K13" s="512">
        <v>1744.5</v>
      </c>
      <c r="L13" s="512"/>
      <c r="M13" s="513">
        <v>33.6</v>
      </c>
      <c r="N13" s="513"/>
    </row>
    <row r="14" spans="1:14" s="37" customFormat="1" ht="51.75" customHeight="1">
      <c r="B14" s="507" t="s">
        <v>194</v>
      </c>
      <c r="C14" s="508">
        <v>8069.08</v>
      </c>
      <c r="D14" s="508"/>
      <c r="E14" s="508">
        <v>17242.169999999998</v>
      </c>
      <c r="F14" s="508"/>
      <c r="G14" s="508">
        <v>1635.83</v>
      </c>
      <c r="H14" s="508"/>
      <c r="I14" s="508">
        <v>633.37</v>
      </c>
      <c r="J14" s="508"/>
      <c r="K14" s="508">
        <v>1747.01</v>
      </c>
      <c r="L14" s="508"/>
      <c r="M14" s="510">
        <v>33.19</v>
      </c>
      <c r="N14" s="508"/>
    </row>
    <row r="15" spans="1:14" s="37" customFormat="1" ht="45" customHeight="1">
      <c r="B15" s="507" t="s">
        <v>199</v>
      </c>
      <c r="C15" s="508">
        <v>7693.92</v>
      </c>
      <c r="D15" s="515"/>
      <c r="E15" s="508">
        <v>16293.18</v>
      </c>
      <c r="F15" s="516"/>
      <c r="G15" s="508">
        <v>1576.36</v>
      </c>
      <c r="H15" s="515"/>
      <c r="I15" s="508">
        <v>636.5</v>
      </c>
      <c r="J15" s="516"/>
      <c r="K15" s="508">
        <v>1721.13</v>
      </c>
      <c r="L15" s="515"/>
      <c r="M15" s="510">
        <v>32.770000000000003</v>
      </c>
      <c r="N15" s="517"/>
    </row>
    <row r="16" spans="1:14" s="37" customFormat="1" ht="51.75" customHeight="1" thickBot="1">
      <c r="B16" s="507" t="s">
        <v>200</v>
      </c>
      <c r="C16" s="508">
        <v>7962.09</v>
      </c>
      <c r="D16" s="508"/>
      <c r="E16" s="518">
        <v>17403.95</v>
      </c>
      <c r="F16" s="509"/>
      <c r="G16" s="508">
        <v>1585.42</v>
      </c>
      <c r="H16" s="508"/>
      <c r="I16" s="518">
        <v>691.32</v>
      </c>
      <c r="J16" s="509"/>
      <c r="K16" s="508">
        <v>1658.87</v>
      </c>
      <c r="L16" s="508"/>
      <c r="M16" s="510">
        <v>31.96</v>
      </c>
      <c r="N16" s="510"/>
    </row>
    <row r="17" spans="2:14" s="37" customFormat="1" ht="49.5" customHeight="1" thickBot="1">
      <c r="B17" s="519" t="s">
        <v>411</v>
      </c>
      <c r="C17" s="520">
        <f>AVERAGE(C5:C16)</f>
        <v>7949.4353608452948</v>
      </c>
      <c r="D17" s="520">
        <f>AVERAGE(D5:D16)</f>
        <v>7927.0104545454551</v>
      </c>
      <c r="E17" s="520">
        <f t="shared" ref="E17:L17" si="0">AVERAGE(E5:E16)</f>
        <v>17532.801925837321</v>
      </c>
      <c r="F17" s="520">
        <f t="shared" si="0"/>
        <v>17304.547121212123</v>
      </c>
      <c r="G17" s="520">
        <f>AVERAGE(G5:G16)</f>
        <v>1551.3875</v>
      </c>
      <c r="H17" s="520">
        <f>AVERAGE(H5:H16)</f>
        <v>1631.2066666666667</v>
      </c>
      <c r="I17" s="520">
        <f>AVERAGE(I5:I16)</f>
        <v>644.34</v>
      </c>
      <c r="J17" s="520">
        <f t="shared" si="0"/>
        <v>740.31333333333339</v>
      </c>
      <c r="K17" s="520">
        <f>AVERAGE(K5:K16)</f>
        <v>1666.3491666666666</v>
      </c>
      <c r="L17" s="520">
        <f t="shared" si="0"/>
        <v>1630.12</v>
      </c>
      <c r="M17" s="521">
        <f>AVERAGE(M5:M16)</f>
        <v>31.145833333333329</v>
      </c>
      <c r="N17" s="521">
        <f>AVERAGE(N5:N16)</f>
        <v>30.063333333333333</v>
      </c>
    </row>
    <row r="18" spans="2:14" ht="57.75" customHeight="1"/>
    <row r="21" spans="2:14">
      <c r="F21" s="77"/>
    </row>
    <row r="57" ht="42.75" customHeight="1"/>
  </sheetData>
  <mergeCells count="8">
    <mergeCell ref="A1:N1"/>
    <mergeCell ref="B3:B4"/>
    <mergeCell ref="C3:D3"/>
    <mergeCell ref="E3:F3"/>
    <mergeCell ref="G3:H3"/>
    <mergeCell ref="I3:J3"/>
    <mergeCell ref="K3:L3"/>
    <mergeCell ref="M3:N3"/>
  </mergeCells>
  <phoneticPr fontId="0" type="noConversion"/>
  <printOptions horizontalCentered="1"/>
  <pageMargins left="0.86614173228346458" right="0.70866141732283472" top="0.47244094488188981" bottom="0.59055118110236227" header="0.15748031496062992" footer="0.15748031496062992"/>
  <pageSetup paperSize="9" scale="38" fitToHeight="2" orientation="portrait" r:id="rId1"/>
  <headerFooter alignWithMargins="0">
    <oddFooter xml:space="preserve">&amp;C15
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B2:J19"/>
  <sheetViews>
    <sheetView topLeftCell="A22" zoomScaleNormal="100" workbookViewId="0">
      <selection activeCell="Q63" sqref="Q63"/>
    </sheetView>
  </sheetViews>
  <sheetFormatPr defaultRowHeight="15.7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39"/>
      <c r="C2" s="13"/>
      <c r="D2" s="13"/>
      <c r="E2" s="13"/>
      <c r="F2" s="13"/>
      <c r="G2" s="13"/>
      <c r="H2" s="13"/>
      <c r="I2" s="13"/>
      <c r="J2" s="13"/>
    </row>
    <row r="3" spans="2:10" ht="15">
      <c r="B3" s="115"/>
      <c r="C3" s="115"/>
      <c r="D3" s="115"/>
      <c r="E3" s="115"/>
      <c r="F3" s="115"/>
      <c r="G3" s="115"/>
      <c r="H3" s="115"/>
      <c r="I3" s="21"/>
      <c r="J3" s="21"/>
    </row>
    <row r="4" spans="2:10" ht="14.25" customHeight="1">
      <c r="B4" s="116"/>
      <c r="C4" s="19"/>
      <c r="D4" s="19"/>
      <c r="E4" s="19"/>
      <c r="F4" s="19"/>
      <c r="G4" s="19"/>
      <c r="H4" s="19"/>
      <c r="I4" s="21"/>
      <c r="J4" s="21"/>
    </row>
    <row r="5" spans="2:10" ht="14.25">
      <c r="B5" s="116"/>
      <c r="C5" s="20"/>
      <c r="D5" s="20"/>
      <c r="E5" s="20"/>
      <c r="F5" s="20"/>
      <c r="G5" s="20"/>
      <c r="H5" s="20"/>
      <c r="I5" s="20"/>
      <c r="J5" s="20"/>
    </row>
    <row r="6" spans="2:10" ht="14.25">
      <c r="B6" s="116"/>
      <c r="C6" s="20"/>
      <c r="D6" s="20"/>
      <c r="E6" s="20"/>
      <c r="F6" s="20"/>
      <c r="G6" s="20"/>
      <c r="H6" s="20"/>
      <c r="I6" s="20"/>
      <c r="J6" s="20"/>
    </row>
    <row r="7" spans="2:10" ht="14.25">
      <c r="B7" s="116"/>
      <c r="C7" s="20"/>
      <c r="D7" s="20"/>
      <c r="E7" s="20"/>
      <c r="F7" s="20"/>
      <c r="G7" s="20"/>
      <c r="H7" s="20"/>
      <c r="I7" s="20"/>
      <c r="J7" s="20"/>
    </row>
    <row r="8" spans="2:10" ht="14.25">
      <c r="B8" s="116"/>
      <c r="C8" s="20"/>
      <c r="D8" s="20"/>
      <c r="E8" s="20"/>
      <c r="F8" s="20"/>
      <c r="G8" s="20"/>
      <c r="H8" s="20"/>
      <c r="I8" s="20"/>
      <c r="J8" s="20"/>
    </row>
    <row r="9" spans="2:10" ht="14.25">
      <c r="B9" s="116"/>
      <c r="C9" s="20"/>
      <c r="D9" s="20"/>
      <c r="E9" s="20"/>
      <c r="F9" s="20"/>
      <c r="G9" s="20"/>
      <c r="H9" s="20"/>
      <c r="I9" s="20"/>
      <c r="J9" s="20"/>
    </row>
    <row r="10" spans="2:10" ht="14.25">
      <c r="B10" s="116"/>
      <c r="C10" s="19"/>
      <c r="D10" s="19"/>
      <c r="E10" s="19"/>
      <c r="F10" s="19"/>
      <c r="G10" s="19"/>
      <c r="H10" s="20"/>
      <c r="I10" s="19"/>
      <c r="J10" s="19"/>
    </row>
    <row r="11" spans="2:10" ht="12.75">
      <c r="B11" s="117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18"/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19"/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>
      <c r="B15" s="119"/>
      <c r="C15" s="13"/>
      <c r="D15" s="13"/>
      <c r="E15" s="13"/>
      <c r="F15" s="13"/>
      <c r="G15" s="13"/>
      <c r="H15" s="13"/>
      <c r="I15" s="13"/>
      <c r="J15" s="13"/>
    </row>
    <row r="16" spans="2:10" ht="12.75">
      <c r="B16" s="119"/>
      <c r="C16" s="13"/>
      <c r="D16" s="13"/>
      <c r="E16" s="13"/>
      <c r="F16" s="13"/>
      <c r="G16" s="13"/>
      <c r="H16" s="13"/>
      <c r="I16" s="13"/>
      <c r="J16" s="13"/>
    </row>
    <row r="17" spans="2:10" ht="12.75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>
      <c r="B19" s="120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&amp;C16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Normal="100" workbookViewId="0">
      <pane ySplit="4" topLeftCell="A20" activePane="bottomLeft" state="frozen"/>
      <selection activeCell="B112" sqref="B112"/>
      <selection pane="bottomLeft" activeCell="A3" sqref="A3:A4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>
      <c r="A1" s="879" t="s">
        <v>162</v>
      </c>
      <c r="B1" s="879"/>
      <c r="C1" s="879"/>
      <c r="D1" s="879"/>
      <c r="E1" s="879"/>
      <c r="F1" s="879"/>
    </row>
    <row r="2" spans="1:6" ht="23.25" thickBot="1">
      <c r="A2" s="370"/>
      <c r="B2" s="370"/>
      <c r="C2" s="370"/>
      <c r="D2" s="370"/>
      <c r="E2" s="370"/>
      <c r="F2" s="370"/>
    </row>
    <row r="3" spans="1:6" ht="19.5" thickBot="1">
      <c r="A3" s="780" t="s">
        <v>86</v>
      </c>
      <c r="B3" s="881" t="s">
        <v>49</v>
      </c>
      <c r="C3" s="773" t="s">
        <v>64</v>
      </c>
      <c r="D3" s="774"/>
      <c r="E3" s="775"/>
      <c r="F3" s="371" t="s">
        <v>65</v>
      </c>
    </row>
    <row r="4" spans="1:6" ht="28.5" customHeight="1" thickBot="1">
      <c r="A4" s="880"/>
      <c r="B4" s="882"/>
      <c r="C4" s="372" t="s">
        <v>564</v>
      </c>
      <c r="D4" s="373" t="s">
        <v>565</v>
      </c>
      <c r="E4" s="374" t="s">
        <v>75</v>
      </c>
      <c r="F4" s="375" t="s">
        <v>565</v>
      </c>
    </row>
    <row r="5" spans="1:6" ht="23.25" customHeight="1">
      <c r="A5" s="376" t="s">
        <v>46</v>
      </c>
      <c r="B5" s="377"/>
      <c r="C5" s="236"/>
      <c r="D5" s="236"/>
      <c r="E5" s="236"/>
      <c r="F5" s="236"/>
    </row>
    <row r="6" spans="1:6" ht="21.75" customHeight="1">
      <c r="A6" s="68" t="s">
        <v>90</v>
      </c>
      <c r="B6" s="9" t="s">
        <v>59</v>
      </c>
      <c r="C6" s="236">
        <v>31.1</v>
      </c>
      <c r="D6" s="236">
        <v>42.2</v>
      </c>
      <c r="E6" s="236">
        <f t="shared" ref="E6:E34" si="0">D6/C6*100</f>
        <v>135.69131832797427</v>
      </c>
      <c r="F6" s="236">
        <v>32.799999999999997</v>
      </c>
    </row>
    <row r="7" spans="1:6" ht="21.75" customHeight="1">
      <c r="A7" s="68" t="s">
        <v>91</v>
      </c>
      <c r="B7" s="9" t="s">
        <v>59</v>
      </c>
      <c r="C7" s="236">
        <v>62.5</v>
      </c>
      <c r="D7" s="236">
        <v>69</v>
      </c>
      <c r="E7" s="236">
        <f t="shared" si="0"/>
        <v>110.4</v>
      </c>
      <c r="F7" s="236">
        <v>59.84</v>
      </c>
    </row>
    <row r="8" spans="1:6" ht="21.75" customHeight="1">
      <c r="A8" s="68" t="s">
        <v>92</v>
      </c>
      <c r="B8" s="9" t="s">
        <v>59</v>
      </c>
      <c r="C8" s="236">
        <v>58.1</v>
      </c>
      <c r="D8" s="236">
        <v>65.5</v>
      </c>
      <c r="E8" s="236">
        <f t="shared" si="0"/>
        <v>112.73666092943202</v>
      </c>
      <c r="F8" s="236">
        <v>64.599999999999994</v>
      </c>
    </row>
    <row r="9" spans="1:6" ht="21.75" customHeight="1">
      <c r="A9" s="68" t="s">
        <v>93</v>
      </c>
      <c r="B9" s="9" t="s">
        <v>59</v>
      </c>
      <c r="C9" s="236">
        <v>90.5</v>
      </c>
      <c r="D9" s="236">
        <v>92.7</v>
      </c>
      <c r="E9" s="236">
        <f t="shared" si="0"/>
        <v>102.43093922651934</v>
      </c>
      <c r="F9" s="236">
        <v>81.099999999999994</v>
      </c>
    </row>
    <row r="10" spans="1:6" ht="21.75" customHeight="1">
      <c r="A10" s="68" t="s">
        <v>94</v>
      </c>
      <c r="B10" s="9" t="s">
        <v>59</v>
      </c>
      <c r="C10" s="236">
        <v>71</v>
      </c>
      <c r="D10" s="236">
        <v>71</v>
      </c>
      <c r="E10" s="236">
        <f t="shared" si="0"/>
        <v>100</v>
      </c>
      <c r="F10" s="236">
        <v>58</v>
      </c>
    </row>
    <row r="11" spans="1:6" ht="21.75" customHeight="1">
      <c r="A11" s="68" t="s">
        <v>95</v>
      </c>
      <c r="B11" s="9" t="s">
        <v>59</v>
      </c>
      <c r="C11" s="236">
        <v>106.3</v>
      </c>
      <c r="D11" s="236">
        <v>73.400000000000006</v>
      </c>
      <c r="E11" s="236">
        <f>D11/C11*100</f>
        <v>69.049858889934157</v>
      </c>
      <c r="F11" s="236">
        <v>58.2</v>
      </c>
    </row>
    <row r="12" spans="1:6" ht="21.75" customHeight="1">
      <c r="A12" s="68" t="s">
        <v>96</v>
      </c>
      <c r="B12" s="9" t="s">
        <v>59</v>
      </c>
      <c r="C12" s="236">
        <v>37.299999999999997</v>
      </c>
      <c r="D12" s="236">
        <v>63.4</v>
      </c>
      <c r="E12" s="236">
        <f t="shared" si="0"/>
        <v>169.97319034852546</v>
      </c>
      <c r="F12" s="236">
        <v>34.299999999999997</v>
      </c>
    </row>
    <row r="13" spans="1:6" ht="21.75" customHeight="1">
      <c r="A13" s="68" t="s">
        <v>97</v>
      </c>
      <c r="B13" s="9" t="s">
        <v>59</v>
      </c>
      <c r="C13" s="236">
        <v>33.6</v>
      </c>
      <c r="D13" s="236">
        <v>48.8</v>
      </c>
      <c r="E13" s="236">
        <f t="shared" si="0"/>
        <v>145.23809523809524</v>
      </c>
      <c r="F13" s="236">
        <v>38.700000000000003</v>
      </c>
    </row>
    <row r="14" spans="1:6" ht="21.75" customHeight="1">
      <c r="A14" s="68" t="s">
        <v>98</v>
      </c>
      <c r="B14" s="9" t="s">
        <v>59</v>
      </c>
      <c r="C14" s="236">
        <v>37.9</v>
      </c>
      <c r="D14" s="236">
        <v>41.2</v>
      </c>
      <c r="E14" s="236">
        <f>D14/C14*100</f>
        <v>108.7071240105541</v>
      </c>
      <c r="F14" s="236">
        <v>40.4</v>
      </c>
    </row>
    <row r="15" spans="1:6" ht="21.75" customHeight="1">
      <c r="A15" s="68" t="s">
        <v>99</v>
      </c>
      <c r="B15" s="9" t="s">
        <v>59</v>
      </c>
      <c r="C15" s="236">
        <v>267.5</v>
      </c>
      <c r="D15" s="236">
        <v>295.10000000000002</v>
      </c>
      <c r="E15" s="236">
        <f t="shared" si="0"/>
        <v>110.31775700934581</v>
      </c>
      <c r="F15" s="236">
        <v>324.89999999999998</v>
      </c>
    </row>
    <row r="16" spans="1:6" ht="21.75" customHeight="1">
      <c r="A16" s="68" t="s">
        <v>100</v>
      </c>
      <c r="B16" s="9" t="s">
        <v>59</v>
      </c>
      <c r="C16" s="236">
        <v>276.10000000000002</v>
      </c>
      <c r="D16" s="236">
        <v>290.5</v>
      </c>
      <c r="E16" s="236">
        <f t="shared" si="0"/>
        <v>105.21550162984425</v>
      </c>
      <c r="F16" s="236">
        <v>301.3</v>
      </c>
    </row>
    <row r="17" spans="1:10" ht="21.75" customHeight="1">
      <c r="A17" s="68" t="s">
        <v>101</v>
      </c>
      <c r="B17" s="9" t="s">
        <v>59</v>
      </c>
      <c r="C17" s="236">
        <v>109.2</v>
      </c>
      <c r="D17" s="236">
        <v>110.8</v>
      </c>
      <c r="E17" s="236">
        <f t="shared" si="0"/>
        <v>101.46520146520146</v>
      </c>
      <c r="F17" s="236">
        <v>119.6</v>
      </c>
    </row>
    <row r="18" spans="1:10" ht="21.75" customHeight="1">
      <c r="A18" s="68" t="s">
        <v>102</v>
      </c>
      <c r="B18" s="9" t="s">
        <v>59</v>
      </c>
      <c r="C18" s="236">
        <v>114.7</v>
      </c>
      <c r="D18" s="236">
        <v>147.80000000000001</v>
      </c>
      <c r="E18" s="236">
        <f t="shared" si="0"/>
        <v>128.85789014821273</v>
      </c>
      <c r="F18" s="236">
        <v>144</v>
      </c>
    </row>
    <row r="19" spans="1:10" ht="21.75" customHeight="1">
      <c r="A19" s="68" t="s">
        <v>103</v>
      </c>
      <c r="B19" s="9" t="s">
        <v>59</v>
      </c>
      <c r="C19" s="236">
        <v>146.5</v>
      </c>
      <c r="D19" s="236">
        <v>127.6</v>
      </c>
      <c r="E19" s="236">
        <f t="shared" si="0"/>
        <v>87.098976109215016</v>
      </c>
      <c r="F19" s="236">
        <v>132</v>
      </c>
    </row>
    <row r="20" spans="1:10" ht="21.75" customHeight="1">
      <c r="A20" s="68" t="s">
        <v>104</v>
      </c>
      <c r="B20" s="9" t="s">
        <v>59</v>
      </c>
      <c r="C20" s="236">
        <v>106.3</v>
      </c>
      <c r="D20" s="236">
        <v>99.4</v>
      </c>
      <c r="E20" s="236">
        <f t="shared" si="0"/>
        <v>93.508936970837269</v>
      </c>
      <c r="F20" s="236">
        <v>101.1</v>
      </c>
    </row>
    <row r="21" spans="1:10" ht="21.75" customHeight="1">
      <c r="A21" s="68" t="s">
        <v>105</v>
      </c>
      <c r="B21" s="9" t="s">
        <v>59</v>
      </c>
      <c r="C21" s="236">
        <v>326.60000000000002</v>
      </c>
      <c r="D21" s="236">
        <v>321.10000000000002</v>
      </c>
      <c r="E21" s="236">
        <f t="shared" si="0"/>
        <v>98.315982853643604</v>
      </c>
      <c r="F21" s="236">
        <v>323.89999999999998</v>
      </c>
    </row>
    <row r="22" spans="1:10" ht="21.75" customHeight="1">
      <c r="A22" s="68" t="s">
        <v>106</v>
      </c>
      <c r="B22" s="9" t="s">
        <v>59</v>
      </c>
      <c r="C22" s="236">
        <v>265</v>
      </c>
      <c r="D22" s="236">
        <v>266.8</v>
      </c>
      <c r="E22" s="236">
        <f t="shared" si="0"/>
        <v>100.67924528301889</v>
      </c>
      <c r="F22" s="236">
        <v>303.3</v>
      </c>
      <c r="J22" s="414"/>
    </row>
    <row r="23" spans="1:10" ht="21.75" customHeight="1">
      <c r="A23" s="68" t="s">
        <v>107</v>
      </c>
      <c r="B23" s="9" t="s">
        <v>59</v>
      </c>
      <c r="C23" s="236">
        <v>203.8</v>
      </c>
      <c r="D23" s="236">
        <v>216.7</v>
      </c>
      <c r="E23" s="236">
        <f t="shared" si="0"/>
        <v>106.32973503434739</v>
      </c>
      <c r="F23" s="236">
        <v>215</v>
      </c>
    </row>
    <row r="24" spans="1:10" ht="21.75" customHeight="1">
      <c r="A24" s="68" t="s">
        <v>108</v>
      </c>
      <c r="B24" s="9" t="s">
        <v>59</v>
      </c>
      <c r="C24" s="236">
        <v>262.89999999999998</v>
      </c>
      <c r="D24" s="236">
        <v>255.3</v>
      </c>
      <c r="E24" s="236">
        <f t="shared" si="0"/>
        <v>97.109166983643973</v>
      </c>
      <c r="F24" s="236">
        <v>261.60000000000002</v>
      </c>
    </row>
    <row r="25" spans="1:10" ht="21.75" customHeight="1">
      <c r="A25" s="68" t="s">
        <v>109</v>
      </c>
      <c r="B25" s="9" t="s">
        <v>59</v>
      </c>
      <c r="C25" s="236">
        <v>126.8</v>
      </c>
      <c r="D25" s="236">
        <v>154.80000000000001</v>
      </c>
      <c r="E25" s="236">
        <f t="shared" si="0"/>
        <v>122.08201892744481</v>
      </c>
      <c r="F25" s="236">
        <v>145.19999999999999</v>
      </c>
    </row>
    <row r="26" spans="1:10" ht="21.75" customHeight="1">
      <c r="A26" s="68" t="s">
        <v>110</v>
      </c>
      <c r="B26" s="9" t="s">
        <v>62</v>
      </c>
      <c r="C26" s="236">
        <v>64.400000000000006</v>
      </c>
      <c r="D26" s="236">
        <v>64.3</v>
      </c>
      <c r="E26" s="236">
        <f t="shared" si="0"/>
        <v>99.844720496894396</v>
      </c>
      <c r="F26" s="236">
        <v>62.4</v>
      </c>
    </row>
    <row r="27" spans="1:10" ht="21.75" customHeight="1">
      <c r="A27" s="68" t="s">
        <v>202</v>
      </c>
      <c r="B27" s="9" t="s">
        <v>60</v>
      </c>
      <c r="C27" s="236">
        <v>52.7</v>
      </c>
      <c r="D27" s="236">
        <v>58.2</v>
      </c>
      <c r="E27" s="236">
        <f t="shared" si="0"/>
        <v>110.43643263757114</v>
      </c>
      <c r="F27" s="236">
        <v>57.7</v>
      </c>
    </row>
    <row r="28" spans="1:10" ht="21.75" customHeight="1">
      <c r="A28" s="68" t="s">
        <v>111</v>
      </c>
      <c r="B28" s="9" t="s">
        <v>60</v>
      </c>
      <c r="C28" s="236">
        <v>81.599999999999994</v>
      </c>
      <c r="D28" s="236">
        <v>82.5</v>
      </c>
      <c r="E28" s="236">
        <f t="shared" si="0"/>
        <v>101.10294117647058</v>
      </c>
      <c r="F28" s="236">
        <v>93.2</v>
      </c>
    </row>
    <row r="29" spans="1:10" ht="21.75" customHeight="1">
      <c r="A29" s="68" t="s">
        <v>112</v>
      </c>
      <c r="B29" s="9" t="s">
        <v>61</v>
      </c>
      <c r="C29" s="236">
        <v>263</v>
      </c>
      <c r="D29" s="236">
        <v>261.89999999999998</v>
      </c>
      <c r="E29" s="236">
        <f t="shared" si="0"/>
        <v>99.581749049429646</v>
      </c>
      <c r="F29" s="236">
        <v>320.7</v>
      </c>
    </row>
    <row r="30" spans="1:10" ht="21.75" customHeight="1">
      <c r="A30" s="68" t="s">
        <v>113</v>
      </c>
      <c r="B30" s="9" t="s">
        <v>61</v>
      </c>
      <c r="C30" s="236">
        <v>321.2</v>
      </c>
      <c r="D30" s="236">
        <v>311.39999999999998</v>
      </c>
      <c r="E30" s="236">
        <f t="shared" si="0"/>
        <v>96.948941469489412</v>
      </c>
      <c r="F30" s="236">
        <v>312.39999999999998</v>
      </c>
    </row>
    <row r="31" spans="1:10" ht="21.75" customHeight="1">
      <c r="A31" s="68" t="s">
        <v>114</v>
      </c>
      <c r="B31" s="9" t="s">
        <v>61</v>
      </c>
      <c r="C31" s="236">
        <v>344.3</v>
      </c>
      <c r="D31" s="236">
        <v>329.4</v>
      </c>
      <c r="E31" s="236">
        <f t="shared" si="0"/>
        <v>95.672378739471384</v>
      </c>
      <c r="F31" s="236">
        <v>335.2</v>
      </c>
    </row>
    <row r="32" spans="1:10" ht="21.75" customHeight="1">
      <c r="A32" s="68" t="s">
        <v>115</v>
      </c>
      <c r="B32" s="9" t="s">
        <v>60</v>
      </c>
      <c r="C32" s="236">
        <v>94.5</v>
      </c>
      <c r="D32" s="236">
        <v>103.1</v>
      </c>
      <c r="E32" s="236">
        <f t="shared" si="0"/>
        <v>109.1005291005291</v>
      </c>
      <c r="F32" s="236">
        <v>86.8</v>
      </c>
    </row>
    <row r="33" spans="1:6" ht="21.75" customHeight="1">
      <c r="A33" s="68" t="s">
        <v>116</v>
      </c>
      <c r="B33" s="9" t="s">
        <v>60</v>
      </c>
      <c r="C33" s="236">
        <v>106.9</v>
      </c>
      <c r="D33" s="236">
        <v>125.5</v>
      </c>
      <c r="E33" s="236">
        <f t="shared" si="0"/>
        <v>117.39943872778298</v>
      </c>
      <c r="F33" s="236">
        <v>102.8</v>
      </c>
    </row>
    <row r="34" spans="1:6" ht="21.75" customHeight="1" thickBot="1">
      <c r="A34" s="69" t="s">
        <v>117</v>
      </c>
      <c r="B34" s="9" t="s">
        <v>60</v>
      </c>
      <c r="C34" s="236">
        <v>368.5</v>
      </c>
      <c r="D34" s="236">
        <v>504.4</v>
      </c>
      <c r="E34" s="236">
        <f t="shared" si="0"/>
        <v>136.87924016282224</v>
      </c>
      <c r="F34" s="236">
        <v>472.1</v>
      </c>
    </row>
    <row r="35" spans="1:6" ht="27" customHeight="1" thickBot="1">
      <c r="A35" s="411" t="s">
        <v>58</v>
      </c>
      <c r="B35" s="412"/>
      <c r="C35" s="392"/>
      <c r="D35" s="413"/>
      <c r="E35" s="392"/>
      <c r="F35" s="392"/>
    </row>
    <row r="36" spans="1:6" s="17" customFormat="1" ht="21.75" customHeight="1">
      <c r="A36" s="415" t="s">
        <v>118</v>
      </c>
      <c r="B36" s="416" t="s">
        <v>40</v>
      </c>
      <c r="C36" s="236">
        <v>540</v>
      </c>
      <c r="D36" s="236">
        <v>600</v>
      </c>
      <c r="E36" s="236">
        <f t="shared" ref="E36:E54" si="1">D36/C36*100</f>
        <v>111.11111111111111</v>
      </c>
      <c r="F36" s="236">
        <v>360</v>
      </c>
    </row>
    <row r="37" spans="1:6" s="17" customFormat="1" ht="21.75" customHeight="1">
      <c r="A37" s="415" t="s">
        <v>119</v>
      </c>
      <c r="B37" s="416" t="s">
        <v>40</v>
      </c>
      <c r="C37" s="236">
        <v>644.4</v>
      </c>
      <c r="D37" s="236">
        <v>683.3</v>
      </c>
      <c r="E37" s="236">
        <f t="shared" si="1"/>
        <v>106.03662321539416</v>
      </c>
      <c r="F37" s="236">
        <v>440</v>
      </c>
    </row>
    <row r="38" spans="1:6" s="17" customFormat="1" ht="21.75" customHeight="1">
      <c r="A38" s="415" t="s">
        <v>120</v>
      </c>
      <c r="B38" s="416" t="s">
        <v>40</v>
      </c>
      <c r="C38" s="236">
        <v>466.7</v>
      </c>
      <c r="D38" s="236">
        <v>505.6</v>
      </c>
      <c r="E38" s="236">
        <f t="shared" si="1"/>
        <v>108.33511892007715</v>
      </c>
      <c r="F38" s="236">
        <v>356.3</v>
      </c>
    </row>
    <row r="39" spans="1:6" s="17" customFormat="1" ht="16.5">
      <c r="A39" s="415" t="s">
        <v>121</v>
      </c>
      <c r="B39" s="416" t="s">
        <v>40</v>
      </c>
      <c r="C39" s="236">
        <v>2500</v>
      </c>
      <c r="D39" s="236">
        <v>2000</v>
      </c>
      <c r="E39" s="236">
        <f t="shared" si="1"/>
        <v>80</v>
      </c>
      <c r="F39" s="236">
        <v>1500</v>
      </c>
    </row>
    <row r="40" spans="1:6" s="17" customFormat="1" ht="16.5">
      <c r="A40" s="415" t="s">
        <v>122</v>
      </c>
      <c r="B40" s="416" t="s">
        <v>40</v>
      </c>
      <c r="C40" s="236">
        <v>2250</v>
      </c>
      <c r="D40" s="236">
        <v>2500</v>
      </c>
      <c r="E40" s="236">
        <f t="shared" si="1"/>
        <v>111.11111111111111</v>
      </c>
      <c r="F40" s="236">
        <v>2000</v>
      </c>
    </row>
    <row r="41" spans="1:6" s="17" customFormat="1" ht="33">
      <c r="A41" s="415" t="s">
        <v>123</v>
      </c>
      <c r="B41" s="416" t="s">
        <v>40</v>
      </c>
      <c r="C41" s="236">
        <v>366.7</v>
      </c>
      <c r="D41" s="236">
        <v>400</v>
      </c>
      <c r="E41" s="236">
        <f t="shared" si="1"/>
        <v>109.08099263703299</v>
      </c>
      <c r="F41" s="236">
        <v>325</v>
      </c>
    </row>
    <row r="42" spans="1:6" s="17" customFormat="1" ht="33">
      <c r="A42" s="415" t="s">
        <v>124</v>
      </c>
      <c r="B42" s="416" t="s">
        <v>40</v>
      </c>
      <c r="C42" s="236">
        <v>325</v>
      </c>
      <c r="D42" s="236">
        <v>383.3</v>
      </c>
      <c r="E42" s="236">
        <f t="shared" si="1"/>
        <v>117.93846153846155</v>
      </c>
      <c r="F42" s="236">
        <v>337.5</v>
      </c>
    </row>
    <row r="43" spans="1:6" s="17" customFormat="1" ht="16.5">
      <c r="A43" s="415" t="s">
        <v>125</v>
      </c>
      <c r="B43" s="416" t="s">
        <v>40</v>
      </c>
      <c r="C43" s="236">
        <v>850</v>
      </c>
      <c r="D43" s="236">
        <v>850</v>
      </c>
      <c r="E43" s="236">
        <f t="shared" si="1"/>
        <v>100</v>
      </c>
      <c r="F43" s="236" t="s">
        <v>151</v>
      </c>
    </row>
    <row r="44" spans="1:6" s="17" customFormat="1" ht="33">
      <c r="A44" s="415" t="s">
        <v>307</v>
      </c>
      <c r="B44" s="416" t="s">
        <v>40</v>
      </c>
      <c r="C44" s="236">
        <v>5233.3999999999996</v>
      </c>
      <c r="D44" s="236">
        <v>5233.3999999999996</v>
      </c>
      <c r="E44" s="236">
        <f t="shared" si="1"/>
        <v>100</v>
      </c>
      <c r="F44" s="236">
        <v>1800</v>
      </c>
    </row>
    <row r="45" spans="1:6" s="17" customFormat="1" ht="33" customHeight="1">
      <c r="A45" s="415" t="s">
        <v>158</v>
      </c>
      <c r="B45" s="416" t="s">
        <v>40</v>
      </c>
      <c r="C45" s="236">
        <v>3976.5</v>
      </c>
      <c r="D45" s="236">
        <v>3976.5</v>
      </c>
      <c r="E45" s="236">
        <f t="shared" si="1"/>
        <v>100</v>
      </c>
      <c r="F45" s="236">
        <v>3500</v>
      </c>
    </row>
    <row r="46" spans="1:6" s="17" customFormat="1" ht="18" customHeight="1">
      <c r="A46" s="386" t="s">
        <v>126</v>
      </c>
      <c r="B46" s="416" t="s">
        <v>40</v>
      </c>
      <c r="C46" s="236">
        <v>130</v>
      </c>
      <c r="D46" s="236">
        <v>130</v>
      </c>
      <c r="E46" s="236">
        <f t="shared" si="1"/>
        <v>100</v>
      </c>
      <c r="F46" s="236">
        <v>76</v>
      </c>
    </row>
    <row r="47" spans="1:6" s="17" customFormat="1" ht="17.25" thickBot="1">
      <c r="A47" s="387" t="s">
        <v>273</v>
      </c>
      <c r="B47" s="417" t="s">
        <v>40</v>
      </c>
      <c r="C47" s="236">
        <v>266.7</v>
      </c>
      <c r="D47" s="236">
        <v>266.7</v>
      </c>
      <c r="E47" s="236">
        <f t="shared" si="1"/>
        <v>100</v>
      </c>
      <c r="F47" s="236">
        <v>230</v>
      </c>
    </row>
    <row r="48" spans="1:6" ht="27" customHeight="1" thickBot="1">
      <c r="A48" s="456" t="s">
        <v>89</v>
      </c>
      <c r="B48" s="412" t="s">
        <v>40</v>
      </c>
      <c r="C48" s="392">
        <v>340</v>
      </c>
      <c r="D48" s="421">
        <v>359</v>
      </c>
      <c r="E48" s="418">
        <f t="shared" si="1"/>
        <v>105.58823529411765</v>
      </c>
      <c r="F48" s="234">
        <v>359</v>
      </c>
    </row>
    <row r="49" spans="1:10" ht="53.25" customHeight="1" thickBot="1">
      <c r="A49" s="457" t="s">
        <v>127</v>
      </c>
      <c r="B49" s="412" t="s">
        <v>40</v>
      </c>
      <c r="C49" s="392">
        <v>5.8</v>
      </c>
      <c r="D49" s="413">
        <v>5.8</v>
      </c>
      <c r="E49" s="419">
        <f t="shared" si="1"/>
        <v>100</v>
      </c>
      <c r="F49" s="392">
        <v>5.8</v>
      </c>
    </row>
    <row r="50" spans="1:10" ht="56.25" customHeight="1" thickBot="1">
      <c r="A50" s="458" t="s">
        <v>128</v>
      </c>
      <c r="B50" s="412" t="s">
        <v>40</v>
      </c>
      <c r="C50" s="392">
        <v>7.6</v>
      </c>
      <c r="D50" s="413">
        <v>7.6</v>
      </c>
      <c r="E50" s="419">
        <f t="shared" si="1"/>
        <v>100</v>
      </c>
      <c r="F50" s="392">
        <v>7.6</v>
      </c>
    </row>
    <row r="51" spans="1:10" ht="24.75" customHeight="1" thickBot="1">
      <c r="A51" s="458" t="s">
        <v>129</v>
      </c>
      <c r="B51" s="412" t="s">
        <v>40</v>
      </c>
      <c r="C51" s="392">
        <v>75.8</v>
      </c>
      <c r="D51" s="413">
        <v>80.400000000000006</v>
      </c>
      <c r="E51" s="419">
        <f t="shared" si="1"/>
        <v>106.06860158311346</v>
      </c>
      <c r="F51" s="392">
        <v>80.400000000000006</v>
      </c>
    </row>
    <row r="52" spans="1:10" ht="36.75" customHeight="1" thickBot="1">
      <c r="A52" s="459" t="s">
        <v>130</v>
      </c>
      <c r="B52" s="412" t="s">
        <v>40</v>
      </c>
      <c r="C52" s="392">
        <v>1950</v>
      </c>
      <c r="D52" s="420">
        <v>2050</v>
      </c>
      <c r="E52" s="419">
        <f t="shared" si="1"/>
        <v>105.12820512820514</v>
      </c>
      <c r="F52" s="392" t="s">
        <v>151</v>
      </c>
    </row>
    <row r="53" spans="1:10" ht="35.25" customHeight="1" thickBot="1">
      <c r="A53" s="458" t="s">
        <v>131</v>
      </c>
      <c r="B53" s="412" t="s">
        <v>40</v>
      </c>
      <c r="C53" s="392">
        <v>1287.5</v>
      </c>
      <c r="D53" s="413">
        <v>1500</v>
      </c>
      <c r="E53" s="419">
        <f t="shared" si="1"/>
        <v>116.50485436893203</v>
      </c>
      <c r="F53" s="422" t="s">
        <v>151</v>
      </c>
    </row>
    <row r="54" spans="1:10" ht="50.25" customHeight="1" thickBot="1">
      <c r="A54" s="458" t="s">
        <v>222</v>
      </c>
      <c r="B54" s="412" t="s">
        <v>40</v>
      </c>
      <c r="C54" s="423">
        <v>109.1</v>
      </c>
      <c r="D54" s="423">
        <v>120.5</v>
      </c>
      <c r="E54" s="419">
        <f t="shared" si="1"/>
        <v>110.44912923923007</v>
      </c>
      <c r="F54" s="424">
        <v>79.2</v>
      </c>
    </row>
    <row r="55" spans="1:10" ht="23.25" customHeight="1" thickBot="1">
      <c r="A55" s="883" t="s">
        <v>237</v>
      </c>
      <c r="B55" s="460" t="s">
        <v>153</v>
      </c>
      <c r="C55" s="424">
        <v>5500</v>
      </c>
      <c r="D55" s="608">
        <v>5500</v>
      </c>
      <c r="E55" s="419">
        <f>D55/C55*100</f>
        <v>100</v>
      </c>
      <c r="F55" s="234" t="s">
        <v>151</v>
      </c>
    </row>
    <row r="56" spans="1:10" ht="21.75" customHeight="1" thickBot="1">
      <c r="A56" s="884"/>
      <c r="B56" s="460" t="s">
        <v>154</v>
      </c>
      <c r="C56" s="424">
        <v>28000</v>
      </c>
      <c r="D56" s="608">
        <v>28000</v>
      </c>
      <c r="E56" s="419">
        <f>D56/C56*100</f>
        <v>100</v>
      </c>
      <c r="F56" s="234" t="s">
        <v>151</v>
      </c>
    </row>
    <row r="57" spans="1:10" ht="23.25" customHeight="1" thickBot="1">
      <c r="A57" s="883" t="s">
        <v>238</v>
      </c>
      <c r="B57" s="460" t="s">
        <v>153</v>
      </c>
      <c r="C57" s="424">
        <v>12200</v>
      </c>
      <c r="D57" s="608">
        <v>5800</v>
      </c>
      <c r="E57" s="419">
        <f>D57/C57*100</f>
        <v>47.540983606557376</v>
      </c>
      <c r="F57" s="234" t="s">
        <v>151</v>
      </c>
    </row>
    <row r="58" spans="1:10" ht="21.75" customHeight="1" thickBot="1">
      <c r="A58" s="884"/>
      <c r="B58" s="460" t="s">
        <v>154</v>
      </c>
      <c r="C58" s="424">
        <v>75000</v>
      </c>
      <c r="D58" s="608">
        <v>75050</v>
      </c>
      <c r="E58" s="419">
        <f>D58/C58*100</f>
        <v>100.06666666666666</v>
      </c>
      <c r="F58" s="234" t="s">
        <v>151</v>
      </c>
    </row>
    <row r="59" spans="1:10" ht="39.75" customHeight="1" thickBot="1">
      <c r="A59" s="455" t="s">
        <v>507</v>
      </c>
      <c r="B59" s="391"/>
      <c r="C59" s="392"/>
      <c r="D59" s="413"/>
      <c r="E59" s="420"/>
      <c r="F59" s="392"/>
    </row>
    <row r="60" spans="1:10" ht="33">
      <c r="A60" s="385" t="s">
        <v>225</v>
      </c>
      <c r="B60" s="485" t="s">
        <v>67</v>
      </c>
      <c r="C60" s="486" t="s">
        <v>549</v>
      </c>
      <c r="D60" s="491" t="s">
        <v>550</v>
      </c>
      <c r="E60" s="1">
        <f>49.4/46.83*100</f>
        <v>105.48793508434764</v>
      </c>
      <c r="F60" s="488">
        <v>72.319999999999993</v>
      </c>
      <c r="J60" s="60"/>
    </row>
    <row r="61" spans="1:10" ht="24" customHeight="1">
      <c r="A61" s="70" t="s">
        <v>508</v>
      </c>
      <c r="B61" s="485" t="s">
        <v>68</v>
      </c>
      <c r="C61" s="487">
        <v>1.1599999999999999</v>
      </c>
      <c r="D61" s="492">
        <v>1.1599999999999999</v>
      </c>
      <c r="E61" s="1">
        <f>D61/C61*100</f>
        <v>100</v>
      </c>
      <c r="F61" s="488">
        <v>1.1200000000000001</v>
      </c>
    </row>
    <row r="62" spans="1:10" ht="24" customHeight="1">
      <c r="A62" s="70" t="s">
        <v>132</v>
      </c>
      <c r="B62" s="485" t="s">
        <v>223</v>
      </c>
      <c r="C62" s="488">
        <v>876.05</v>
      </c>
      <c r="D62" s="491">
        <v>971.25</v>
      </c>
      <c r="E62" s="1">
        <f>D62/C62*100</f>
        <v>110.8669596484219</v>
      </c>
      <c r="F62" s="488" t="s">
        <v>479</v>
      </c>
    </row>
    <row r="63" spans="1:10" ht="24" customHeight="1">
      <c r="A63" s="70" t="s">
        <v>133</v>
      </c>
      <c r="B63" s="485" t="s">
        <v>224</v>
      </c>
      <c r="C63" s="488">
        <v>52.55</v>
      </c>
      <c r="D63" s="491">
        <v>58.28</v>
      </c>
      <c r="E63" s="1">
        <f>D63/C63*100</f>
        <v>110.90390104662227</v>
      </c>
      <c r="F63" s="488" t="s">
        <v>481</v>
      </c>
    </row>
    <row r="64" spans="1:10" ht="24" customHeight="1" thickBot="1">
      <c r="A64" s="70" t="s">
        <v>134</v>
      </c>
      <c r="B64" s="485" t="s">
        <v>224</v>
      </c>
      <c r="C64" s="489">
        <v>38.69</v>
      </c>
      <c r="D64" s="491">
        <v>43.12</v>
      </c>
      <c r="E64" s="1">
        <f>D64/C64*100</f>
        <v>111.44998707676402</v>
      </c>
      <c r="F64" s="488" t="s">
        <v>480</v>
      </c>
    </row>
    <row r="65" spans="1:6" ht="41.25" customHeight="1" thickBot="1">
      <c r="A65" s="390" t="s">
        <v>163</v>
      </c>
      <c r="B65" s="391" t="s">
        <v>40</v>
      </c>
      <c r="C65" s="392">
        <v>22</v>
      </c>
      <c r="D65" s="413">
        <v>21.89</v>
      </c>
      <c r="E65" s="392">
        <f>D65/C65*100</f>
        <v>99.5</v>
      </c>
      <c r="F65" s="392">
        <v>20</v>
      </c>
    </row>
    <row r="66" spans="1:6" ht="18" customHeight="1">
      <c r="A66" s="378" t="s">
        <v>135</v>
      </c>
      <c r="B66" s="379"/>
      <c r="C66" s="380"/>
      <c r="D66" s="380"/>
      <c r="E66" s="381"/>
      <c r="F66" s="379"/>
    </row>
    <row r="67" spans="1:6" ht="16.5">
      <c r="A67" s="382" t="s">
        <v>136</v>
      </c>
      <c r="B67" s="383" t="s">
        <v>40</v>
      </c>
      <c r="C67" s="384">
        <v>18080.599999999999</v>
      </c>
      <c r="D67" s="384">
        <v>22062.49</v>
      </c>
      <c r="E67" s="236">
        <f>D67/C67*100</f>
        <v>122.02299702443504</v>
      </c>
      <c r="F67" s="613">
        <v>20943.900000000001</v>
      </c>
    </row>
    <row r="68" spans="1:6" ht="33">
      <c r="A68" s="385" t="s">
        <v>137</v>
      </c>
      <c r="B68" s="383" t="s">
        <v>40</v>
      </c>
      <c r="C68" s="384">
        <v>2330.16</v>
      </c>
      <c r="D68" s="384">
        <v>2287.87</v>
      </c>
      <c r="E68" s="236">
        <f>D68/C68*100</f>
        <v>98.185103168881099</v>
      </c>
      <c r="F68" s="613">
        <v>1351.3</v>
      </c>
    </row>
    <row r="69" spans="1:6" ht="33">
      <c r="A69" s="386" t="s">
        <v>138</v>
      </c>
      <c r="B69" s="383" t="s">
        <v>39</v>
      </c>
      <c r="C69" s="384">
        <f>C68/C67*100</f>
        <v>12.887625410661151</v>
      </c>
      <c r="D69" s="384">
        <f>D68/D67*100</f>
        <v>10.369953708760885</v>
      </c>
      <c r="E69" s="236">
        <f>D69/C69*100</f>
        <v>80.464425201111538</v>
      </c>
      <c r="F69" s="384">
        <f>F68/F67*100</f>
        <v>6.4519979564455516</v>
      </c>
    </row>
    <row r="70" spans="1:6" ht="34.5" customHeight="1" thickBot="1">
      <c r="A70" s="387" t="s">
        <v>264</v>
      </c>
      <c r="B70" s="388" t="s">
        <v>40</v>
      </c>
      <c r="C70" s="389">
        <v>2900</v>
      </c>
      <c r="D70" s="389">
        <v>2900</v>
      </c>
      <c r="E70" s="235">
        <f>D70/C70*100</f>
        <v>100</v>
      </c>
      <c r="F70" s="729" t="s">
        <v>272</v>
      </c>
    </row>
    <row r="71" spans="1:6" ht="24" customHeight="1">
      <c r="A71" s="878" t="s">
        <v>551</v>
      </c>
      <c r="B71" s="878"/>
      <c r="C71" s="878"/>
      <c r="D71" s="878"/>
      <c r="E71" s="878"/>
      <c r="F71" s="878"/>
    </row>
    <row r="73" spans="1:6" ht="12.75">
      <c r="D73" s="2"/>
      <c r="E73" s="2"/>
      <c r="F73" s="2"/>
    </row>
    <row r="74" spans="1:6" ht="15.75" customHeight="1">
      <c r="A74" s="25"/>
      <c r="B74" s="26"/>
      <c r="C74" s="26"/>
      <c r="D74" s="26"/>
      <c r="E74" s="26"/>
      <c r="F74" s="26"/>
    </row>
    <row r="82" spans="4:6" ht="57.75" customHeight="1"/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 инфрастр  </vt:lpstr>
      <vt:lpstr>цены на металл</vt:lpstr>
      <vt:lpstr>цены на металл 2</vt:lpstr>
      <vt:lpstr>дин. цен</vt:lpstr>
      <vt:lpstr>индекс потр цен  </vt:lpstr>
      <vt:lpstr>Средние цены</vt:lpstr>
      <vt:lpstr>Лист1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  '!Область_печати</vt:lpstr>
      <vt:lpstr>'соц инфрастр  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 V.V.</cp:lastModifiedBy>
  <cp:lastPrinted>2013-06-06T01:23:33Z</cp:lastPrinted>
  <dcterms:created xsi:type="dcterms:W3CDTF">1996-09-27T09:22:49Z</dcterms:created>
  <dcterms:modified xsi:type="dcterms:W3CDTF">2013-06-07T03:12:40Z</dcterms:modified>
</cp:coreProperties>
</file>